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\Limbo\PGE\Residential TOU and SmartRate\PY2020\Report\Final Files\"/>
    </mc:Choice>
  </mc:AlternateContent>
  <xr:revisionPtr revIDLastSave="0" documentId="13_ncr:1_{8BAD2506-D900-42C1-8B19-D13E5D6AFCC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le" sheetId="4" r:id="rId1"/>
    <sheet name="Lookups" sheetId="2" state="hidden" r:id="rId2"/>
    <sheet name="Data" sheetId="1" state="hidden" r:id="rId3"/>
  </sheets>
  <definedNames>
    <definedName name="_xlnm._FilterDatabase" localSheetId="2" hidden="1">Data!$A$1:$FW$775</definedName>
    <definedName name="Care">Table!$B$9</definedName>
    <definedName name="_xlnm.Criteria">Lookups!$B$3:$F$4</definedName>
    <definedName name="data">Data!$A$1:$FZ$775</definedName>
    <definedName name="date_list">Lookups!$J$4:$J$15</definedName>
    <definedName name="daytype">Table!$B$6</definedName>
    <definedName name="dual_enrol_list">Lookups!$M$4:$M$5</definedName>
    <definedName name="Enrolled">Table!$G$3</definedName>
    <definedName name="lca">Table!$B$8</definedName>
    <definedName name="lca_list">Lookups!$K$4:$K$12</definedName>
    <definedName name="month">Table!$B$5</definedName>
    <definedName name="Pass">Lookups!$C$1</definedName>
    <definedName name="_xlnm.Print_Area" localSheetId="0">Table!$A$2:$N$35</definedName>
    <definedName name="Result_type">Table!$B$4</definedName>
    <definedName name="Result_type_list">Lookups!$I$4:$I$5</definedName>
    <definedName name="Size_list">Lookups!$L$4:$L$4</definedName>
    <definedName name="table_for_PGE_CBP_expost_private" localSheetId="2">Data!$A$1:$FW$775</definedName>
    <definedName name="Two_way_tab_flag">Lookups!$D$6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2" l="1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6" i="2" l="1"/>
  <c r="B2" i="4" l="1" a="1"/>
  <c r="B2" i="4" s="1"/>
  <c r="C4" i="2"/>
  <c r="B3" i="4" l="1"/>
  <c r="F4" i="2" l="1"/>
  <c r="B4" i="2"/>
  <c r="G5" i="4"/>
  <c r="E4" i="2" l="1"/>
  <c r="D6" i="2" l="1"/>
  <c r="D4" i="2"/>
  <c r="C1" i="2" s="1"/>
  <c r="B11" i="4" s="1"/>
  <c r="B36" i="2" l="1"/>
  <c r="B35" i="2"/>
  <c r="B34" i="2"/>
  <c r="A1" i="4"/>
  <c r="H32" i="4"/>
  <c r="G32" i="4"/>
  <c r="F32" i="4" l="1"/>
  <c r="B9" i="2" l="1"/>
  <c r="G3" i="4"/>
  <c r="J32" i="4"/>
  <c r="J6" i="4"/>
  <c r="H5" i="4"/>
  <c r="F5" i="4"/>
  <c r="N31" i="4" l="1"/>
  <c r="F31" i="4"/>
  <c r="F30" i="4"/>
  <c r="F29" i="4"/>
  <c r="F28" i="4"/>
  <c r="H26" i="4"/>
  <c r="H25" i="4"/>
  <c r="H24" i="4"/>
  <c r="H23" i="4"/>
  <c r="I22" i="4"/>
  <c r="I21" i="4"/>
  <c r="I20" i="4"/>
  <c r="I19" i="4"/>
  <c r="J18" i="4"/>
  <c r="J17" i="4"/>
  <c r="J16" i="4"/>
  <c r="J15" i="4"/>
  <c r="K14" i="4"/>
  <c r="K13" i="4"/>
  <c r="K12" i="4"/>
  <c r="K11" i="4"/>
  <c r="L10" i="4"/>
  <c r="L9" i="4"/>
  <c r="L8" i="4"/>
  <c r="M31" i="4"/>
  <c r="N30" i="4"/>
  <c r="N29" i="4"/>
  <c r="N28" i="4"/>
  <c r="N27" i="4"/>
  <c r="F27" i="4"/>
  <c r="F26" i="4"/>
  <c r="F25" i="4"/>
  <c r="F24" i="4"/>
  <c r="H22" i="4"/>
  <c r="H21" i="4"/>
  <c r="H20" i="4"/>
  <c r="H19" i="4"/>
  <c r="I18" i="4"/>
  <c r="I17" i="4"/>
  <c r="I16" i="4"/>
  <c r="I15" i="4"/>
  <c r="J14" i="4"/>
  <c r="J13" i="4"/>
  <c r="J12" i="4"/>
  <c r="J11" i="4"/>
  <c r="K10" i="4"/>
  <c r="K9" i="4"/>
  <c r="K8" i="4"/>
  <c r="K18" i="4"/>
  <c r="K15" i="4"/>
  <c r="L11" i="4"/>
  <c r="M8" i="4"/>
  <c r="L31" i="4"/>
  <c r="M30" i="4"/>
  <c r="M29" i="4"/>
  <c r="M28" i="4"/>
  <c r="M27" i="4"/>
  <c r="N26" i="4"/>
  <c r="N25" i="4"/>
  <c r="N24" i="4"/>
  <c r="N23" i="4"/>
  <c r="F23" i="4"/>
  <c r="F22" i="4"/>
  <c r="F21" i="4"/>
  <c r="F20" i="4"/>
  <c r="H18" i="4"/>
  <c r="H17" i="4"/>
  <c r="H16" i="4"/>
  <c r="H15" i="4"/>
  <c r="I14" i="4"/>
  <c r="I13" i="4"/>
  <c r="I12" i="4"/>
  <c r="I11" i="4"/>
  <c r="J10" i="4"/>
  <c r="J9" i="4"/>
  <c r="J8" i="4"/>
  <c r="K31" i="4"/>
  <c r="L30" i="4"/>
  <c r="L29" i="4"/>
  <c r="L28" i="4"/>
  <c r="L27" i="4"/>
  <c r="M26" i="4"/>
  <c r="M25" i="4"/>
  <c r="M24" i="4"/>
  <c r="M23" i="4"/>
  <c r="N22" i="4"/>
  <c r="N21" i="4"/>
  <c r="N20" i="4"/>
  <c r="N19" i="4"/>
  <c r="F19" i="4"/>
  <c r="F18" i="4"/>
  <c r="F17" i="4"/>
  <c r="F16" i="4"/>
  <c r="H14" i="4"/>
  <c r="H13" i="4"/>
  <c r="H12" i="4"/>
  <c r="H11" i="4"/>
  <c r="I10" i="4"/>
  <c r="I9" i="4"/>
  <c r="I8" i="4"/>
  <c r="J25" i="4"/>
  <c r="K22" i="4"/>
  <c r="K20" i="4"/>
  <c r="L18" i="4"/>
  <c r="L16" i="4"/>
  <c r="M14" i="4"/>
  <c r="M12" i="4"/>
  <c r="N10" i="4"/>
  <c r="N8" i="4"/>
  <c r="H30" i="4"/>
  <c r="H27" i="4"/>
  <c r="I26" i="4"/>
  <c r="I24" i="4"/>
  <c r="J22" i="4"/>
  <c r="J20" i="4"/>
  <c r="K17" i="4"/>
  <c r="L14" i="4"/>
  <c r="M10" i="4"/>
  <c r="J31" i="4"/>
  <c r="K30" i="4"/>
  <c r="K29" i="4"/>
  <c r="K28" i="4"/>
  <c r="K27" i="4"/>
  <c r="L26" i="4"/>
  <c r="L25" i="4"/>
  <c r="L24" i="4"/>
  <c r="L23" i="4"/>
  <c r="M22" i="4"/>
  <c r="M21" i="4"/>
  <c r="M20" i="4"/>
  <c r="M19" i="4"/>
  <c r="N18" i="4"/>
  <c r="N17" i="4"/>
  <c r="N16" i="4"/>
  <c r="N15" i="4"/>
  <c r="F15" i="4"/>
  <c r="F14" i="4"/>
  <c r="F13" i="4"/>
  <c r="F12" i="4"/>
  <c r="H10" i="4"/>
  <c r="H9" i="4"/>
  <c r="H8" i="4"/>
  <c r="I31" i="4"/>
  <c r="J30" i="4"/>
  <c r="J29" i="4"/>
  <c r="J28" i="4"/>
  <c r="J27" i="4"/>
  <c r="K26" i="4"/>
  <c r="K25" i="4"/>
  <c r="K24" i="4"/>
  <c r="K23" i="4"/>
  <c r="L22" i="4"/>
  <c r="L21" i="4"/>
  <c r="L20" i="4"/>
  <c r="L19" i="4"/>
  <c r="M18" i="4"/>
  <c r="M17" i="4"/>
  <c r="M16" i="4"/>
  <c r="M15" i="4"/>
  <c r="N14" i="4"/>
  <c r="N13" i="4"/>
  <c r="N12" i="4"/>
  <c r="N11" i="4"/>
  <c r="F11" i="4"/>
  <c r="F10" i="4"/>
  <c r="F9" i="4"/>
  <c r="F8" i="4"/>
  <c r="H31" i="4"/>
  <c r="G31" i="4" s="1"/>
  <c r="I30" i="4"/>
  <c r="I29" i="4"/>
  <c r="I28" i="4"/>
  <c r="I27" i="4"/>
  <c r="J26" i="4"/>
  <c r="J24" i="4"/>
  <c r="J23" i="4"/>
  <c r="K21" i="4"/>
  <c r="K19" i="4"/>
  <c r="L17" i="4"/>
  <c r="L15" i="4"/>
  <c r="M13" i="4"/>
  <c r="M11" i="4"/>
  <c r="N9" i="4"/>
  <c r="H29" i="4"/>
  <c r="H28" i="4"/>
  <c r="I25" i="4"/>
  <c r="I23" i="4"/>
  <c r="J21" i="4"/>
  <c r="J19" i="4"/>
  <c r="K16" i="4"/>
  <c r="L13" i="4"/>
  <c r="L12" i="4"/>
  <c r="M9" i="4"/>
  <c r="B10" i="2"/>
  <c r="G15" i="4" l="1"/>
  <c r="G21" i="4"/>
  <c r="G23" i="4"/>
  <c r="G10" i="4"/>
  <c r="G8" i="4"/>
  <c r="G26" i="4"/>
  <c r="G9" i="4"/>
  <c r="G18" i="4"/>
  <c r="G11" i="4"/>
  <c r="G17" i="4"/>
  <c r="G29" i="4"/>
  <c r="G27" i="4"/>
  <c r="G16" i="4"/>
  <c r="G19" i="4"/>
  <c r="G12" i="4"/>
  <c r="G30" i="4"/>
  <c r="G13" i="4"/>
  <c r="G14" i="4"/>
  <c r="G24" i="4"/>
  <c r="G28" i="4"/>
  <c r="F36" i="4"/>
  <c r="H34" i="4"/>
  <c r="G20" i="4"/>
  <c r="H35" i="4"/>
  <c r="F35" i="4"/>
  <c r="F34" i="4"/>
  <c r="H36" i="4"/>
  <c r="G22" i="4"/>
  <c r="G25" i="4"/>
  <c r="C31" i="2"/>
  <c r="C30" i="2"/>
  <c r="C26" i="2"/>
  <c r="C22" i="2"/>
  <c r="C18" i="2"/>
  <c r="C14" i="2"/>
  <c r="C10" i="2"/>
  <c r="C27" i="2"/>
  <c r="C23" i="2"/>
  <c r="C19" i="2"/>
  <c r="C15" i="2"/>
  <c r="C11" i="2"/>
  <c r="C28" i="2"/>
  <c r="C20" i="2"/>
  <c r="C12" i="2"/>
  <c r="C13" i="2"/>
  <c r="C24" i="2"/>
  <c r="C8" i="2"/>
  <c r="C25" i="2"/>
  <c r="C9" i="2"/>
  <c r="C29" i="2"/>
  <c r="C21" i="2"/>
  <c r="C16" i="2"/>
  <c r="C17" i="2"/>
  <c r="B11" i="2"/>
  <c r="O34" i="4" l="1"/>
  <c r="O36" i="4"/>
  <c r="G35" i="4"/>
  <c r="G34" i="4"/>
  <c r="G36" i="4"/>
  <c r="O35" i="4"/>
  <c r="I34" i="4"/>
  <c r="I36" i="4"/>
  <c r="I35" i="4"/>
  <c r="G36" i="2"/>
  <c r="N36" i="4" s="1"/>
  <c r="C36" i="2"/>
  <c r="J36" i="4" s="1"/>
  <c r="E36" i="2"/>
  <c r="L36" i="4" s="1"/>
  <c r="F36" i="2"/>
  <c r="M36" i="4" s="1"/>
  <c r="D36" i="2"/>
  <c r="K36" i="4" s="1"/>
  <c r="G35" i="2"/>
  <c r="N35" i="4" s="1"/>
  <c r="C35" i="2"/>
  <c r="J35" i="4" s="1"/>
  <c r="F35" i="2"/>
  <c r="M35" i="4" s="1"/>
  <c r="E35" i="2"/>
  <c r="L35" i="4" s="1"/>
  <c r="D35" i="2"/>
  <c r="K35" i="4" s="1"/>
  <c r="B12" i="2"/>
  <c r="F34" i="2" l="1"/>
  <c r="M34" i="4" s="1"/>
  <c r="D34" i="2"/>
  <c r="K34" i="4" s="1"/>
  <c r="E34" i="2"/>
  <c r="L34" i="4" s="1"/>
  <c r="G34" i="2"/>
  <c r="N34" i="4" s="1"/>
  <c r="C34" i="2"/>
  <c r="J34" i="4" s="1"/>
  <c r="B13" i="2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able_for_PGE CBP_expost_private" type="6" refreshedVersion="5" deleted="1" background="1" saveData="1">
    <textPr codePage="437" sourceFile="P:\SCE\DBP 2013\Models\PGE\table_for_PGE DBP_expost_private.txt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<sst xmlns="http://schemas.openxmlformats.org/spreadsheetml/2006/main" count="3348" uniqueCount="246">
  <si>
    <t>LCA</t>
  </si>
  <si>
    <t>All</t>
  </si>
  <si>
    <t>Aggregate Impact</t>
  </si>
  <si>
    <t>Hour Ending</t>
  </si>
  <si>
    <t>DR Program:</t>
  </si>
  <si>
    <t>Daily</t>
  </si>
  <si>
    <t>Local Capacity Area:</t>
  </si>
  <si>
    <t>Utility:</t>
  </si>
  <si>
    <t>Type of Results:</t>
  </si>
  <si>
    <t>PCTILE10_hr1</t>
  </si>
  <si>
    <t>PCTILE10_hr2</t>
  </si>
  <si>
    <t>PCTILE10_hr3</t>
  </si>
  <si>
    <t>PCTILE10_hr4</t>
  </si>
  <si>
    <t>PCTILE10_hr5</t>
  </si>
  <si>
    <t>PCTILE10_hr6</t>
  </si>
  <si>
    <t>PCTILE10_hr7</t>
  </si>
  <si>
    <t>PCTILE10_hr8</t>
  </si>
  <si>
    <t>PCTILE10_hr9</t>
  </si>
  <si>
    <t>PCTILE10_hr10</t>
  </si>
  <si>
    <t>PCTILE10_hr11</t>
  </si>
  <si>
    <t>PCTILE10_hr12</t>
  </si>
  <si>
    <t>PCTILE10_hr13</t>
  </si>
  <si>
    <t>PCTILE10_hr14</t>
  </si>
  <si>
    <t>PCTILE10_hr15</t>
  </si>
  <si>
    <t>PCTILE10_hr16</t>
  </si>
  <si>
    <t>PCTILE10_hr17</t>
  </si>
  <si>
    <t>PCTILE10_hr18</t>
  </si>
  <si>
    <t>PCTILE10_hr19</t>
  </si>
  <si>
    <t>PCTILE10_hr20</t>
  </si>
  <si>
    <t>PCTILE10_hr21</t>
  </si>
  <si>
    <t>PCTILE10_hr22</t>
  </si>
  <si>
    <t>PCTILE10_hr23</t>
  </si>
  <si>
    <t>PCTILE10_hr24</t>
  </si>
  <si>
    <t>PCTILE30_hr1</t>
  </si>
  <si>
    <t>PCTILE30_hr2</t>
  </si>
  <si>
    <t>PCTILE30_hr3</t>
  </si>
  <si>
    <t>PCTILE30_hr4</t>
  </si>
  <si>
    <t>PCTILE30_hr5</t>
  </si>
  <si>
    <t>PCTILE30_hr6</t>
  </si>
  <si>
    <t>PCTILE30_hr7</t>
  </si>
  <si>
    <t>PCTILE30_hr8</t>
  </si>
  <si>
    <t>PCTILE30_hr9</t>
  </si>
  <si>
    <t>PCTILE30_hr10</t>
  </si>
  <si>
    <t>PCTILE30_hr11</t>
  </si>
  <si>
    <t>PCTILE30_hr12</t>
  </si>
  <si>
    <t>PCTILE30_hr13</t>
  </si>
  <si>
    <t>PCTILE30_hr14</t>
  </si>
  <si>
    <t>PCTILE30_hr15</t>
  </si>
  <si>
    <t>PCTILE30_hr16</t>
  </si>
  <si>
    <t>PCTILE30_hr17</t>
  </si>
  <si>
    <t>PCTILE30_hr18</t>
  </si>
  <si>
    <t>PCTILE30_hr19</t>
  </si>
  <si>
    <t>PCTILE30_hr20</t>
  </si>
  <si>
    <t>PCTILE30_hr21</t>
  </si>
  <si>
    <t>PCTILE30_hr22</t>
  </si>
  <si>
    <t>PCTILE30_hr23</t>
  </si>
  <si>
    <t>PCTILE30_hr24</t>
  </si>
  <si>
    <t>PCTILE50_hr1</t>
  </si>
  <si>
    <t>PCTILE50_hr2</t>
  </si>
  <si>
    <t>PCTILE50_hr3</t>
  </si>
  <si>
    <t>PCTILE50_hr4</t>
  </si>
  <si>
    <t>PCTILE50_hr5</t>
  </si>
  <si>
    <t>PCTILE50_hr6</t>
  </si>
  <si>
    <t>PCTILE50_hr7</t>
  </si>
  <si>
    <t>PCTILE50_hr8</t>
  </si>
  <si>
    <t>PCTILE50_hr9</t>
  </si>
  <si>
    <t>PCTILE50_hr10</t>
  </si>
  <si>
    <t>PCTILE50_hr11</t>
  </si>
  <si>
    <t>PCTILE50_hr12</t>
  </si>
  <si>
    <t>PCTILE50_hr13</t>
  </si>
  <si>
    <t>PCTILE50_hr14</t>
  </si>
  <si>
    <t>PCTILE50_hr15</t>
  </si>
  <si>
    <t>PCTILE50_hr16</t>
  </si>
  <si>
    <t>PCTILE50_hr17</t>
  </si>
  <si>
    <t>PCTILE50_hr18</t>
  </si>
  <si>
    <t>PCTILE50_hr19</t>
  </si>
  <si>
    <t>PCTILE50_hr20</t>
  </si>
  <si>
    <t>PCTILE50_hr21</t>
  </si>
  <si>
    <t>PCTILE50_hr22</t>
  </si>
  <si>
    <t>PCTILE50_hr23</t>
  </si>
  <si>
    <t>PCTILE50_hr24</t>
  </si>
  <si>
    <t>PCTILE70_hr1</t>
  </si>
  <si>
    <t>PCTILE70_hr2</t>
  </si>
  <si>
    <t>PCTILE70_hr3</t>
  </si>
  <si>
    <t>PCTILE70_hr4</t>
  </si>
  <si>
    <t>PCTILE70_hr5</t>
  </si>
  <si>
    <t>PCTILE70_hr6</t>
  </si>
  <si>
    <t>PCTILE70_hr7</t>
  </si>
  <si>
    <t>PCTILE70_hr8</t>
  </si>
  <si>
    <t>PCTILE70_hr9</t>
  </si>
  <si>
    <t>PCTILE70_hr10</t>
  </si>
  <si>
    <t>PCTILE70_hr11</t>
  </si>
  <si>
    <t>PCTILE70_hr12</t>
  </si>
  <si>
    <t>PCTILE70_hr13</t>
  </si>
  <si>
    <t>PCTILE70_hr14</t>
  </si>
  <si>
    <t>PCTILE70_hr15</t>
  </si>
  <si>
    <t>PCTILE70_hr16</t>
  </si>
  <si>
    <t>PCTILE70_hr17</t>
  </si>
  <si>
    <t>PCTILE70_hr18</t>
  </si>
  <si>
    <t>PCTILE70_hr19</t>
  </si>
  <si>
    <t>PCTILE70_hr20</t>
  </si>
  <si>
    <t>PCTILE70_hr21</t>
  </si>
  <si>
    <t>PCTILE70_hr22</t>
  </si>
  <si>
    <t>PCTILE70_hr23</t>
  </si>
  <si>
    <t>PCTILE70_hr24</t>
  </si>
  <si>
    <t>PCTILE90_hr1</t>
  </si>
  <si>
    <t>PCTILE90_hr2</t>
  </si>
  <si>
    <t>PCTILE90_hr3</t>
  </si>
  <si>
    <t>PCTILE90_hr4</t>
  </si>
  <si>
    <t>PCTILE90_hr5</t>
  </si>
  <si>
    <t>PCTILE90_hr6</t>
  </si>
  <si>
    <t>PCTILE90_hr7</t>
  </si>
  <si>
    <t>PCTILE90_hr8</t>
  </si>
  <si>
    <t>PCTILE90_hr9</t>
  </si>
  <si>
    <t>PCTILE90_hr10</t>
  </si>
  <si>
    <t>PCTILE90_hr11</t>
  </si>
  <si>
    <t>PCTILE90_hr12</t>
  </si>
  <si>
    <t>PCTILE90_hr13</t>
  </si>
  <si>
    <t>PCTILE90_hr14</t>
  </si>
  <si>
    <t>PCTILE90_hr15</t>
  </si>
  <si>
    <t>PCTILE90_hr16</t>
  </si>
  <si>
    <t>PCTILE90_hr17</t>
  </si>
  <si>
    <t>PCTILE90_hr18</t>
  </si>
  <si>
    <t>PCTILE90_hr19</t>
  </si>
  <si>
    <t>PCTILE90_hr20</t>
  </si>
  <si>
    <t>PCTILE90_hr21</t>
  </si>
  <si>
    <t>PCTILE90_hr22</t>
  </si>
  <si>
    <t>PCTILE90_hr23</t>
  </si>
  <si>
    <t>PCTILE90_hr24</t>
  </si>
  <si>
    <t>temp_hr1</t>
  </si>
  <si>
    <t>temp_hr2</t>
  </si>
  <si>
    <t>temp_hr3</t>
  </si>
  <si>
    <t>temp_hr4</t>
  </si>
  <si>
    <t>temp_hr5</t>
  </si>
  <si>
    <t>temp_hr6</t>
  </si>
  <si>
    <t>temp_hr7</t>
  </si>
  <si>
    <t>temp_hr8</t>
  </si>
  <si>
    <t>temp_hr9</t>
  </si>
  <si>
    <t>temp_hr10</t>
  </si>
  <si>
    <t>temp_hr11</t>
  </si>
  <si>
    <t>temp_hr12</t>
  </si>
  <si>
    <t>temp_hr13</t>
  </si>
  <si>
    <t>temp_hr14</t>
  </si>
  <si>
    <t>temp_hr15</t>
  </si>
  <si>
    <t>temp_hr16</t>
  </si>
  <si>
    <t>temp_hr17</t>
  </si>
  <si>
    <t>temp_hr18</t>
  </si>
  <si>
    <t>temp_hr19</t>
  </si>
  <si>
    <t>temp_hr20</t>
  </si>
  <si>
    <t>temp_hr21</t>
  </si>
  <si>
    <t>temp_hr22</t>
  </si>
  <si>
    <t>temp_hr23</t>
  </si>
  <si>
    <t>temp_hr24</t>
  </si>
  <si>
    <r>
      <t>Weighted Average Temperature (</t>
    </r>
    <r>
      <rPr>
        <b/>
        <vertAlign val="superscript"/>
        <sz val="11"/>
        <color indexed="9"/>
        <rFont val="Arial Narrow"/>
        <family val="2"/>
      </rPr>
      <t>o</t>
    </r>
    <r>
      <rPr>
        <b/>
        <sz val="11"/>
        <color indexed="9"/>
        <rFont val="Arial Narrow"/>
        <family val="2"/>
      </rPr>
      <t>F)</t>
    </r>
  </si>
  <si>
    <t>Ref_hr1</t>
  </si>
  <si>
    <t>Ref_hr2</t>
  </si>
  <si>
    <t>Ref_hr3</t>
  </si>
  <si>
    <t>Ref_hr4</t>
  </si>
  <si>
    <t>Ref_hr5</t>
  </si>
  <si>
    <t>Ref_hr6</t>
  </si>
  <si>
    <t>Ref_hr7</t>
  </si>
  <si>
    <t>Ref_hr8</t>
  </si>
  <si>
    <t>Ref_hr9</t>
  </si>
  <si>
    <t>Ref_hr10</t>
  </si>
  <si>
    <t>Ref_hr11</t>
  </si>
  <si>
    <t>Ref_hr12</t>
  </si>
  <si>
    <t>Ref_hr13</t>
  </si>
  <si>
    <t>Ref_hr14</t>
  </si>
  <si>
    <t>Ref_hr15</t>
  </si>
  <si>
    <t>Ref_hr16</t>
  </si>
  <si>
    <t>Ref_hr17</t>
  </si>
  <si>
    <t>Ref_hr18</t>
  </si>
  <si>
    <t>Ref_hr19</t>
  </si>
  <si>
    <t>Ref_hr20</t>
  </si>
  <si>
    <t>Ref_hr21</t>
  </si>
  <si>
    <t>Ref_hr22</t>
  </si>
  <si>
    <t>Ref_hr23</t>
  </si>
  <si>
    <t>Ref_hr24</t>
  </si>
  <si>
    <t>Greater Bay Area</t>
  </si>
  <si>
    <t>Greater Fresno</t>
  </si>
  <si>
    <t>Humboldt</t>
  </si>
  <si>
    <t>Kern</t>
  </si>
  <si>
    <t>Northern Coast</t>
  </si>
  <si>
    <t>Other</t>
  </si>
  <si>
    <t>Sierra</t>
  </si>
  <si>
    <t>Stockton</t>
  </si>
  <si>
    <t>Pacific Gas &amp; Electric</t>
  </si>
  <si>
    <r>
      <t>Cooling
Degree
Hours
(Base 75</t>
    </r>
    <r>
      <rPr>
        <b/>
        <vertAlign val="superscript"/>
        <sz val="11"/>
        <color indexed="9"/>
        <rFont val="Arial Narrow"/>
        <family val="2"/>
      </rPr>
      <t xml:space="preserve">o </t>
    </r>
    <r>
      <rPr>
        <b/>
        <sz val="11"/>
        <color indexed="9"/>
        <rFont val="Arial Narrow"/>
        <family val="2"/>
      </rPr>
      <t>F)</t>
    </r>
  </si>
  <si>
    <t>cdh calcs</t>
  </si>
  <si>
    <t>lca</t>
  </si>
  <si>
    <t>Results Type</t>
  </si>
  <si>
    <t>Two-way tab flag</t>
  </si>
  <si>
    <t>By Period:</t>
  </si>
  <si>
    <t xml:space="preserve"> Number of Accounts Enrolled:</t>
  </si>
  <si>
    <t>Average per Enrolled Customer</t>
  </si>
  <si>
    <t>stderr_evt_hr</t>
  </si>
  <si>
    <t>active results</t>
  </si>
  <si>
    <t>Care</t>
  </si>
  <si>
    <t>CARE Status:</t>
  </si>
  <si>
    <t>enrolled</t>
  </si>
  <si>
    <t>Average Weekday</t>
  </si>
  <si>
    <t>Monthly Peak</t>
  </si>
  <si>
    <t>March</t>
  </si>
  <si>
    <t>April</t>
  </si>
  <si>
    <t>May</t>
  </si>
  <si>
    <t>June</t>
  </si>
  <si>
    <t>July</t>
  </si>
  <si>
    <t>August</t>
  </si>
  <si>
    <t>September</t>
  </si>
  <si>
    <t>Month:</t>
  </si>
  <si>
    <t>Daytype:</t>
  </si>
  <si>
    <t>Month</t>
  </si>
  <si>
    <t>Daytype</t>
  </si>
  <si>
    <t>peakday</t>
  </si>
  <si>
    <t>month</t>
  </si>
  <si>
    <t>Winter</t>
  </si>
  <si>
    <t>Summer</t>
  </si>
  <si>
    <t>Off-Peak</t>
  </si>
  <si>
    <t>Peak</t>
  </si>
  <si>
    <t>Current</t>
  </si>
  <si>
    <t>hour</t>
  </si>
  <si>
    <t>stderr_peak</t>
  </si>
  <si>
    <t>stderr_offpeak</t>
  </si>
  <si>
    <t>stderr_daily</t>
  </si>
  <si>
    <t>Utility</t>
  </si>
  <si>
    <t>Program</t>
  </si>
  <si>
    <t>ResultType</t>
  </si>
  <si>
    <t>10th %ile</t>
  </si>
  <si>
    <t>30th %ile</t>
  </si>
  <si>
    <t>50th %ile</t>
  </si>
  <si>
    <t>70th %ile</t>
  </si>
  <si>
    <t>90th %ile</t>
  </si>
  <si>
    <t>Average %</t>
  </si>
  <si>
    <t>Load Impact</t>
  </si>
  <si>
    <t>pass</t>
  </si>
  <si>
    <t>Pass</t>
  </si>
  <si>
    <t>January</t>
  </si>
  <si>
    <t>February</t>
  </si>
  <si>
    <t>October</t>
  </si>
  <si>
    <t>November</t>
  </si>
  <si>
    <t>December</t>
  </si>
  <si>
    <t>custs</t>
  </si>
  <si>
    <t>stderr_partpeak</t>
  </si>
  <si>
    <t>E-1 to E-TOUC NEM</t>
  </si>
  <si>
    <t>Public Version. Redactions in “2020 Load Impact Evaluation of Pacific Gas and Electric Company’s Residential Time-of-Use Rates” and appendices.</t>
  </si>
  <si>
    <t>Confidential content removed and blacked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</si>
</sst>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[$-409]mmmm\ d\,\ yyyy;@"/>
    <numFmt numFmtId="166" formatCode="0.0%"/>
    <numFmt numFmtId="167" formatCode="0.0"/>
    <numFmt numFmtId="168" formatCode="0.000"/>
    <numFmt numFmtId="169" formatCode="#,##0.00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1"/>
      <color indexed="9"/>
      <name val="Arial Narrow"/>
      <family val="2"/>
    </font>
    <font>
      <b/>
      <sz val="10"/>
      <color indexed="9"/>
      <name val="Franklin Gothic Demi Cond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1"/>
      <color indexed="9"/>
      <name val="Arial"/>
      <family val="2"/>
    </font>
    <font>
      <sz val="11"/>
      <name val="Arial"/>
      <family val="2"/>
    </font>
    <font>
      <sz val="10"/>
      <color indexed="9"/>
      <name val="Franklin Gothic Demi Cond"/>
      <family val="2"/>
    </font>
    <font>
      <b/>
      <vertAlign val="superscript"/>
      <sz val="11"/>
      <color indexed="9"/>
      <name val="Arial Narrow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0C2577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56"/>
      </right>
      <top style="medium">
        <color indexed="9"/>
      </top>
      <bottom/>
      <diagonal/>
    </border>
    <border>
      <left style="medium">
        <color indexed="56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56"/>
      </left>
      <right/>
      <top/>
      <bottom style="medium">
        <color indexed="56"/>
      </bottom>
      <diagonal/>
    </border>
    <border>
      <left style="medium">
        <color indexed="56"/>
      </left>
      <right style="thin">
        <color indexed="56"/>
      </right>
      <top/>
      <bottom style="medium">
        <color indexed="56"/>
      </bottom>
      <diagonal/>
    </border>
    <border>
      <left style="thin">
        <color indexed="56"/>
      </left>
      <right style="thin">
        <color indexed="56"/>
      </right>
      <top/>
      <bottom style="medium">
        <color indexed="56"/>
      </bottom>
      <diagonal/>
    </border>
    <border>
      <left style="medium">
        <color indexed="9"/>
      </left>
      <right/>
      <top style="medium">
        <color indexed="56"/>
      </top>
      <bottom/>
      <diagonal/>
    </border>
    <border>
      <left/>
      <right/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56"/>
      </right>
      <top/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56"/>
      </left>
      <right style="medium">
        <color indexed="9"/>
      </right>
      <top style="medium">
        <color indexed="56"/>
      </top>
      <bottom style="medium">
        <color indexed="9"/>
      </bottom>
      <diagonal/>
    </border>
    <border>
      <left style="medium">
        <color indexed="56"/>
      </left>
      <right style="medium">
        <color indexed="9"/>
      </right>
      <top style="medium">
        <color indexed="9"/>
      </top>
      <bottom/>
      <diagonal/>
    </border>
    <border>
      <left style="thin">
        <color indexed="56"/>
      </left>
      <right style="medium">
        <color indexed="56"/>
      </right>
      <top/>
      <bottom style="medium">
        <color indexed="56"/>
      </bottom>
      <diagonal/>
    </border>
    <border>
      <left style="thin">
        <color indexed="56"/>
      </left>
      <right style="medium">
        <color indexed="56"/>
      </right>
      <top style="medium">
        <color indexed="56"/>
      </top>
      <bottom style="medium">
        <color indexed="56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theme="0"/>
      </right>
      <top style="thin">
        <color indexed="56"/>
      </top>
      <bottom style="medium">
        <color indexed="9"/>
      </bottom>
      <diagonal/>
    </border>
    <border>
      <left style="medium">
        <color indexed="56"/>
      </left>
      <right/>
      <top style="thin">
        <color indexed="64"/>
      </top>
      <bottom style="thin">
        <color indexed="64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quotePrefix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quotePrefix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9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 wrapText="1"/>
    </xf>
    <xf numFmtId="0" fontId="8" fillId="0" borderId="0" xfId="0" applyFont="1"/>
    <xf numFmtId="0" fontId="11" fillId="0" borderId="0" xfId="0" applyFont="1" applyBorder="1" applyAlignment="1">
      <alignment horizontal="left"/>
    </xf>
    <xf numFmtId="165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0" fontId="8" fillId="0" borderId="0" xfId="0" applyFont="1" applyFill="1" applyBorder="1"/>
    <xf numFmtId="0" fontId="4" fillId="0" borderId="6" xfId="0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3" fontId="0" fillId="0" borderId="0" xfId="0" applyNumberFormat="1"/>
    <xf numFmtId="0" fontId="14" fillId="2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/>
    </xf>
    <xf numFmtId="0" fontId="14" fillId="0" borderId="0" xfId="0" quotePrefix="1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Border="1"/>
    <xf numFmtId="49" fontId="9" fillId="0" borderId="1" xfId="0" quotePrefix="1" applyNumberFormat="1" applyFont="1" applyFill="1" applyBorder="1" applyAlignment="1">
      <alignment horizontal="center" vertical="center" wrapText="1"/>
    </xf>
    <xf numFmtId="2" fontId="9" fillId="0" borderId="15" xfId="0" applyNumberFormat="1" applyFont="1" applyFill="1" applyBorder="1" applyAlignment="1">
      <alignment horizontal="center" vertical="center"/>
    </xf>
    <xf numFmtId="0" fontId="8" fillId="0" borderId="0" xfId="0" quotePrefix="1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3" fontId="0" fillId="0" borderId="16" xfId="0" applyNumberFormat="1" applyBorder="1" applyAlignment="1">
      <alignment horizontal="center" vertical="center"/>
    </xf>
    <xf numFmtId="164" fontId="0" fillId="0" borderId="0" xfId="0" applyNumberFormat="1"/>
    <xf numFmtId="0" fontId="8" fillId="0" borderId="0" xfId="0" applyFont="1" applyAlignment="1">
      <alignment horizontal="left"/>
    </xf>
    <xf numFmtId="0" fontId="1" fillId="0" borderId="0" xfId="0" applyFont="1" applyBorder="1"/>
    <xf numFmtId="0" fontId="1" fillId="0" borderId="0" xfId="0" applyFont="1"/>
    <xf numFmtId="0" fontId="1" fillId="0" borderId="0" xfId="0" quotePrefix="1" applyFont="1" applyAlignment="1">
      <alignment horizontal="left"/>
    </xf>
    <xf numFmtId="0" fontId="13" fillId="0" borderId="0" xfId="0" applyFont="1"/>
    <xf numFmtId="164" fontId="4" fillId="0" borderId="0" xfId="0" applyNumberFormat="1" applyFont="1" applyBorder="1" applyAlignment="1">
      <alignment horizontal="right" vertical="center"/>
    </xf>
    <xf numFmtId="166" fontId="4" fillId="0" borderId="0" xfId="1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167" fontId="0" fillId="0" borderId="0" xfId="0" applyNumberFormat="1"/>
    <xf numFmtId="0" fontId="8" fillId="0" borderId="0" xfId="0" applyFont="1" applyFill="1" applyBorder="1" applyAlignment="1">
      <alignment horizontal="left" vertical="center"/>
    </xf>
    <xf numFmtId="0" fontId="4" fillId="0" borderId="0" xfId="0" applyFont="1"/>
    <xf numFmtId="0" fontId="4" fillId="0" borderId="0" xfId="0" quotePrefix="1" applyFont="1" applyAlignment="1">
      <alignment horizontal="left"/>
    </xf>
    <xf numFmtId="14" fontId="0" fillId="0" borderId="0" xfId="0" applyNumberFormat="1"/>
    <xf numFmtId="2" fontId="9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right"/>
    </xf>
    <xf numFmtId="166" fontId="4" fillId="0" borderId="0" xfId="1" applyNumberFormat="1" applyFont="1" applyAlignment="1">
      <alignment horizontal="center"/>
    </xf>
    <xf numFmtId="2" fontId="0" fillId="0" borderId="0" xfId="0" applyNumberFormat="1"/>
    <xf numFmtId="168" fontId="0" fillId="0" borderId="0" xfId="0" applyNumberFormat="1"/>
    <xf numFmtId="0" fontId="0" fillId="0" borderId="0" xfId="0" applyAlignment="1">
      <alignment horizontal="right"/>
    </xf>
    <xf numFmtId="4" fontId="10" fillId="0" borderId="8" xfId="0" applyNumberFormat="1" applyFont="1" applyBorder="1" applyAlignment="1">
      <alignment horizontal="center"/>
    </xf>
    <xf numFmtId="4" fontId="10" fillId="0" borderId="19" xfId="0" applyNumberFormat="1" applyFont="1" applyBorder="1" applyAlignment="1">
      <alignment horizontal="center"/>
    </xf>
    <xf numFmtId="4" fontId="10" fillId="0" borderId="20" xfId="0" applyNumberFormat="1" applyFont="1" applyBorder="1" applyAlignment="1">
      <alignment horizontal="center"/>
    </xf>
    <xf numFmtId="4" fontId="10" fillId="0" borderId="7" xfId="0" applyNumberFormat="1" applyFont="1" applyBorder="1" applyAlignment="1">
      <alignment horizontal="center"/>
    </xf>
    <xf numFmtId="169" fontId="0" fillId="0" borderId="0" xfId="1" applyNumberFormat="1" applyFont="1"/>
    <xf numFmtId="169" fontId="0" fillId="0" borderId="0" xfId="0" applyNumberFormat="1"/>
    <xf numFmtId="166" fontId="10" fillId="0" borderId="19" xfId="1" applyNumberFormat="1" applyFont="1" applyBorder="1" applyAlignment="1">
      <alignment horizontal="center"/>
    </xf>
    <xf numFmtId="0" fontId="4" fillId="0" borderId="23" xfId="0" applyFont="1" applyFill="1" applyBorder="1" applyAlignment="1">
      <alignment horizontal="center" vertical="center"/>
    </xf>
    <xf numFmtId="164" fontId="10" fillId="0" borderId="24" xfId="0" applyNumberFormat="1" applyFont="1" applyFill="1" applyBorder="1" applyAlignment="1">
      <alignment horizontal="center" vertical="center"/>
    </xf>
    <xf numFmtId="4" fontId="10" fillId="0" borderId="2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3" borderId="9" xfId="0" applyFont="1" applyFill="1" applyBorder="1" applyAlignment="1">
      <alignment horizontal="centerContinuous"/>
    </xf>
    <xf numFmtId="0" fontId="7" fillId="3" borderId="10" xfId="0" applyFont="1" applyFill="1" applyBorder="1" applyAlignment="1">
      <alignment horizontal="centerContinuous"/>
    </xf>
    <xf numFmtId="0" fontId="7" fillId="3" borderId="11" xfId="0" applyFont="1" applyFill="1" applyBorder="1" applyAlignment="1">
      <alignment horizontal="centerContinuous"/>
    </xf>
    <xf numFmtId="0" fontId="5" fillId="3" borderId="12" xfId="0" applyFont="1" applyFill="1" applyBorder="1" applyAlignment="1">
      <alignment horizontal="centerContinuous"/>
    </xf>
    <xf numFmtId="0" fontId="5" fillId="3" borderId="13" xfId="0" applyFont="1" applyFill="1" applyBorder="1" applyAlignment="1">
      <alignment horizontal="centerContinuous"/>
    </xf>
    <xf numFmtId="0" fontId="5" fillId="3" borderId="14" xfId="0" applyFont="1" applyFill="1" applyBorder="1" applyAlignment="1">
      <alignment horizontal="centerContinuous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/>
    </xf>
    <xf numFmtId="4" fontId="5" fillId="3" borderId="5" xfId="0" applyNumberFormat="1" applyFont="1" applyFill="1" applyBorder="1" applyAlignment="1">
      <alignment horizontal="centerContinuous"/>
    </xf>
    <xf numFmtId="0" fontId="5" fillId="3" borderId="22" xfId="0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 wrapText="1"/>
    </xf>
    <xf numFmtId="1" fontId="0" fillId="0" borderId="0" xfId="0" applyNumberFormat="1" applyBorder="1"/>
    <xf numFmtId="1" fontId="0" fillId="0" borderId="0" xfId="0" applyNumberFormat="1"/>
    <xf numFmtId="2" fontId="5" fillId="3" borderId="5" xfId="0" applyNumberFormat="1" applyFont="1" applyFill="1" applyBorder="1" applyAlignment="1">
      <alignment horizontal="center" wrapText="1"/>
    </xf>
    <xf numFmtId="2" fontId="5" fillId="3" borderId="2" xfId="0" applyNumberFormat="1" applyFont="1" applyFill="1" applyBorder="1" applyAlignment="1">
      <alignment horizontal="center" wrapText="1"/>
    </xf>
    <xf numFmtId="2" fontId="5" fillId="3" borderId="5" xfId="0" quotePrefix="1" applyNumberFormat="1" applyFont="1" applyFill="1" applyBorder="1" applyAlignment="1">
      <alignment horizontal="center" wrapText="1"/>
    </xf>
    <xf numFmtId="0" fontId="5" fillId="3" borderId="17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18" xfId="0" applyFont="1" applyFill="1" applyBorder="1" applyAlignment="1">
      <alignment horizontal="center" wrapText="1"/>
    </xf>
    <xf numFmtId="0" fontId="5" fillId="3" borderId="17" xfId="0" quotePrefix="1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10">
    <dxf>
      <fill>
        <patternFill>
          <bgColor theme="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indexed="43"/>
        </patternFill>
      </fill>
    </dxf>
    <dxf>
      <fill>
        <patternFill>
          <bgColor rgb="FFFF33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mruColors>
      <color rgb="FF0C2577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22981366459629"/>
          <c:y val="0.14206642066420663"/>
          <c:w val="0.77018633540372672"/>
          <c:h val="0.7140221402214022"/>
        </c:manualLayout>
      </c:layout>
      <c:scatterChart>
        <c:scatterStyle val="smoothMarker"/>
        <c:varyColors val="0"/>
        <c:ser>
          <c:idx val="2"/>
          <c:order val="0"/>
          <c:tx>
            <c:strRef>
              <c:f>Table!$F$5:$F$7</c:f>
              <c:strCache>
                <c:ptCount val="3"/>
                <c:pt idx="0">
                  <c:v>Estimated Reference Load (kWh/hour)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Table!$E$8:$E$31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Table!$F$8:$F$31</c:f>
              <c:numCache>
                <c:formatCode>#,##0.0</c:formatCode>
                <c:ptCount val="24"/>
                <c:pt idx="0">
                  <c:v>1.3062267999999999</c:v>
                </c:pt>
                <c:pt idx="1">
                  <c:v>1.2035769999999999</c:v>
                </c:pt>
                <c:pt idx="2">
                  <c:v>1.1437837</c:v>
                </c:pt>
                <c:pt idx="3">
                  <c:v>1.1095200999999999</c:v>
                </c:pt>
                <c:pt idx="4">
                  <c:v>1.0412710000000001</c:v>
                </c:pt>
                <c:pt idx="5">
                  <c:v>0.97997254</c:v>
                </c:pt>
                <c:pt idx="6">
                  <c:v>1.0160863</c:v>
                </c:pt>
                <c:pt idx="7">
                  <c:v>0.88478011000000001</c:v>
                </c:pt>
                <c:pt idx="8">
                  <c:v>0.74197756999999998</c:v>
                </c:pt>
                <c:pt idx="9">
                  <c:v>0.59615499000000005</c:v>
                </c:pt>
                <c:pt idx="10">
                  <c:v>0.50225823999999997</c:v>
                </c:pt>
                <c:pt idx="11">
                  <c:v>0.46258304</c:v>
                </c:pt>
                <c:pt idx="12">
                  <c:v>0.50821035999999997</c:v>
                </c:pt>
                <c:pt idx="13">
                  <c:v>0.63850801999999995</c:v>
                </c:pt>
                <c:pt idx="14">
                  <c:v>0.84127854999999996</c:v>
                </c:pt>
                <c:pt idx="15">
                  <c:v>1.0945472999999999</c:v>
                </c:pt>
                <c:pt idx="16">
                  <c:v>1.5328082999999999</c:v>
                </c:pt>
                <c:pt idx="17">
                  <c:v>1.9512640000000001</c:v>
                </c:pt>
                <c:pt idx="18">
                  <c:v>2.2481827999999999</c:v>
                </c:pt>
                <c:pt idx="19">
                  <c:v>2.3737781</c:v>
                </c:pt>
                <c:pt idx="20">
                  <c:v>2.2625166999999999</c:v>
                </c:pt>
                <c:pt idx="21">
                  <c:v>2.0347013</c:v>
                </c:pt>
                <c:pt idx="22">
                  <c:v>1.7213323</c:v>
                </c:pt>
                <c:pt idx="23">
                  <c:v>1.4679344000000001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FBB-42A9-A5B0-A4C23948EEF8}"/>
            </c:ext>
          </c:extLst>
        </c:ser>
        <c:ser>
          <c:idx val="0"/>
          <c:order val="1"/>
          <c:tx>
            <c:strRef>
              <c:f>Table!$G$5:$G$7</c:f>
              <c:strCache>
                <c:ptCount val="3"/>
                <c:pt idx="0">
                  <c:v>Observed Load (kWh/hour)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none"/>
          </c:marker>
          <c:xVal>
            <c:numRef>
              <c:f>Table!$E$8:$E$31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Table!$G$8:$G$31</c:f>
              <c:numCache>
                <c:formatCode>#,##0.0</c:formatCode>
                <c:ptCount val="24"/>
                <c:pt idx="0">
                  <c:v>1.3739830099999999</c:v>
                </c:pt>
                <c:pt idx="1">
                  <c:v>1.25803694</c:v>
                </c:pt>
                <c:pt idx="2">
                  <c:v>1.19507779</c:v>
                </c:pt>
                <c:pt idx="3">
                  <c:v>1.1418901699999999</c:v>
                </c:pt>
                <c:pt idx="4">
                  <c:v>1.0402630000000002</c:v>
                </c:pt>
                <c:pt idx="5">
                  <c:v>0.99385886999999995</c:v>
                </c:pt>
                <c:pt idx="6">
                  <c:v>0.99549350000000003</c:v>
                </c:pt>
                <c:pt idx="7">
                  <c:v>0.81826085999999998</c:v>
                </c:pt>
                <c:pt idx="8">
                  <c:v>0.64497198999999994</c:v>
                </c:pt>
                <c:pt idx="9">
                  <c:v>0.46122241000000008</c:v>
                </c:pt>
                <c:pt idx="10">
                  <c:v>0.38146332999999999</c:v>
                </c:pt>
                <c:pt idx="11">
                  <c:v>0.34090562000000002</c:v>
                </c:pt>
                <c:pt idx="12">
                  <c:v>0.32360599999999995</c:v>
                </c:pt>
                <c:pt idx="13">
                  <c:v>0.37940310999999993</c:v>
                </c:pt>
                <c:pt idx="14">
                  <c:v>0.52749380000000001</c:v>
                </c:pt>
                <c:pt idx="15">
                  <c:v>0.73331808999999981</c:v>
                </c:pt>
                <c:pt idx="16">
                  <c:v>1.1446374599999998</c:v>
                </c:pt>
                <c:pt idx="17">
                  <c:v>1.6065608900000001</c:v>
                </c:pt>
                <c:pt idx="18">
                  <c:v>2.0291590999999998</c:v>
                </c:pt>
                <c:pt idx="19">
                  <c:v>2.30760809</c:v>
                </c:pt>
                <c:pt idx="20">
                  <c:v>2.2439441599999999</c:v>
                </c:pt>
                <c:pt idx="21">
                  <c:v>2.0797348100000002</c:v>
                </c:pt>
                <c:pt idx="22">
                  <c:v>1.80632306</c:v>
                </c:pt>
                <c:pt idx="23">
                  <c:v>1.5463533600000001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FBB-42A9-A5B0-A4C23948E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032256"/>
        <c:axId val="875033376"/>
      </c:scatterChart>
      <c:valAx>
        <c:axId val="875032256"/>
        <c:scaling>
          <c:orientation val="minMax"/>
          <c:max val="24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050" b="1">
                    <a:latin typeface="Arial" panose="020B0604020202020204" pitchFamily="34" charset="0"/>
                    <a:cs typeface="Arial" panose="020B0604020202020204" pitchFamily="34" charset="0"/>
                  </a:rPr>
                  <a:t>Hour Ending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Franklin Gothic Demi Cond"/>
                <a:cs typeface="Arial" panose="020B0604020202020204" pitchFamily="34" charset="0"/>
              </a:defRPr>
            </a:pPr>
            <a:endParaRPr lang="en-US"/>
          </a:p>
        </c:txPr>
        <c:crossAx val="875033376"/>
        <c:crosses val="autoZero"/>
        <c:crossBetween val="midCat"/>
        <c:majorUnit val="1"/>
      </c:valAx>
      <c:valAx>
        <c:axId val="8750333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Load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Franklin Gothic Demi Cond"/>
                <a:cs typeface="Arial" panose="020B0604020202020204" pitchFamily="34" charset="0"/>
              </a:defRPr>
            </a:pPr>
            <a:endParaRPr lang="en-US"/>
          </a:p>
        </c:txPr>
        <c:crossAx val="87503225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77196328719781"/>
          <c:y val="2.3985964520392398E-2"/>
          <c:w val="0.64753574281475679"/>
          <c:h val="8.3028610785353951E-2"/>
        </c:manualLayout>
      </c:layout>
      <c:overlay val="0"/>
      <c:spPr>
        <a:solidFill>
          <a:srgbClr val="FFFFFF"/>
        </a:solidFill>
        <a:ln w="3175">
          <a:solidFill>
            <a:srgbClr val="969696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Franklin Gothic Demi Cond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C0C0C0"/>
    </a:solidFill>
    <a:ln w="3175">
      <a:solidFill>
        <a:srgbClr val="969696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3</xdr:col>
      <xdr:colOff>666748</xdr:colOff>
      <xdr:row>36</xdr:row>
      <xdr:rowOff>0</xdr:rowOff>
    </xdr:to>
    <xdr:graphicFrame macro="">
      <xdr:nvGraphicFramePr>
        <xdr:cNvPr id="1100" name="Chart 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320499</xdr:colOff>
      <xdr:row>0</xdr:row>
      <xdr:rowOff>11906</xdr:rowOff>
    </xdr:from>
    <xdr:to>
      <xdr:col>14</xdr:col>
      <xdr:colOff>16668</xdr:colOff>
      <xdr:row>3</xdr:row>
      <xdr:rowOff>202406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A9F1E9-11AF-4AEA-BCBB-C4F076CC8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8224" y="11906"/>
          <a:ext cx="3087069" cy="84772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able_for_PGE CBP_expost_private" growShrinkType="overwriteClear" connectionId="1" xr16:uid="{00000000-0016-0000-02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9"/>
  <sheetViews>
    <sheetView tabSelected="1" zoomScale="80" zoomScaleNormal="80" workbookViewId="0">
      <selection activeCell="C4" sqref="C4"/>
    </sheetView>
  </sheetViews>
  <sheetFormatPr defaultRowHeight="12.75" x14ac:dyDescent="0.2"/>
  <cols>
    <col min="1" max="1" width="27" bestFit="1" customWidth="1"/>
    <col min="2" max="2" width="31.5703125" customWidth="1"/>
    <col min="3" max="3" width="24" customWidth="1"/>
    <col min="4" max="4" width="10.140625" customWidth="1"/>
    <col min="5" max="9" width="15.5703125" customWidth="1"/>
    <col min="10" max="15" width="12.5703125" customWidth="1"/>
    <col min="16" max="16" width="9.140625" customWidth="1"/>
  </cols>
  <sheetData>
    <row r="1" spans="1:17" ht="17.25" customHeight="1" thickBot="1" x14ac:dyDescent="0.3">
      <c r="A1" s="2" t="str">
        <f>IF(Two_way_tab_flag=1,"Two-way tabulations not available.  Select 'All' in at least one cell.","")</f>
        <v/>
      </c>
      <c r="B1" s="2"/>
      <c r="C1" s="2"/>
      <c r="F1" s="4"/>
      <c r="G1" s="4"/>
      <c r="I1" s="3"/>
      <c r="J1" s="3"/>
      <c r="K1" s="37"/>
      <c r="L1" s="39"/>
    </row>
    <row r="2" spans="1:17" ht="17.25" customHeight="1" thickBot="1" x14ac:dyDescent="0.3">
      <c r="A2" s="28" t="s">
        <v>7</v>
      </c>
      <c r="B2" s="7" t="str">
        <f t="array" ref="B2:B3">TRANSPOSE(Data!A2:B2)</f>
        <v>Pacific Gas &amp; Electric</v>
      </c>
      <c r="C2" s="5"/>
      <c r="D2" s="5"/>
      <c r="F2" s="4"/>
      <c r="G2" s="4"/>
      <c r="I2" s="36"/>
      <c r="J2" s="3"/>
      <c r="K2" s="37"/>
      <c r="L2" s="39"/>
    </row>
    <row r="3" spans="1:17" ht="17.25" customHeight="1" thickTop="1" thickBot="1" x14ac:dyDescent="0.3">
      <c r="A3" s="29" t="s">
        <v>4</v>
      </c>
      <c r="B3" s="26" t="str">
        <v>E-1 to E-TOUC NEM</v>
      </c>
      <c r="C3" s="5"/>
      <c r="D3" s="5"/>
      <c r="F3" s="3" t="s">
        <v>193</v>
      </c>
      <c r="G3" s="30">
        <f>IF(Two_way_tab_flag=1,"n/a",DGET(data,"enrolled",_xlnm.Criteria))</f>
        <v>1451</v>
      </c>
      <c r="I3" s="43"/>
      <c r="J3" s="44"/>
      <c r="K3" s="38"/>
    </row>
    <row r="4" spans="1:17" ht="17.25" customHeight="1" thickBot="1" x14ac:dyDescent="0.25">
      <c r="A4" s="28" t="s">
        <v>8</v>
      </c>
      <c r="B4" s="7" t="s">
        <v>194</v>
      </c>
      <c r="C4" s="5"/>
      <c r="D4" s="5"/>
    </row>
    <row r="5" spans="1:17" ht="17.25" customHeight="1" thickBot="1" x14ac:dyDescent="0.3">
      <c r="A5" s="28" t="s">
        <v>209</v>
      </c>
      <c r="B5" s="11" t="s">
        <v>207</v>
      </c>
      <c r="C5" s="5"/>
      <c r="D5" s="5"/>
      <c r="E5" s="82" t="s">
        <v>3</v>
      </c>
      <c r="F5" s="82" t="str">
        <f>"Estimated Reference Load ("&amp;IF(Result_type="Aggregate impact","MWh","kWh")&amp;"/hour)"</f>
        <v>Estimated Reference Load (kWh/hour)</v>
      </c>
      <c r="G5" s="82" t="str">
        <f>"Observed Load ("&amp;IF(Result_type="Aggregate Impact","MWh/hour)","kWh/hour)")</f>
        <v>Observed Load (kWh/hour)</v>
      </c>
      <c r="H5" s="82" t="str">
        <f>"Estimated Load Impact ("&amp;IF(Result_type="Aggregate Impact","MWh/hour)","kWh/hour)")</f>
        <v>Estimated Load Impact (kWh/hour)</v>
      </c>
      <c r="I5" s="85" t="s">
        <v>153</v>
      </c>
      <c r="J5" s="63"/>
      <c r="K5" s="64"/>
      <c r="L5" s="64"/>
      <c r="M5" s="64"/>
      <c r="N5" s="65"/>
    </row>
    <row r="6" spans="1:17" ht="17.25" customHeight="1" thickBot="1" x14ac:dyDescent="0.35">
      <c r="A6" s="28" t="s">
        <v>210</v>
      </c>
      <c r="B6" s="46" t="s">
        <v>200</v>
      </c>
      <c r="C6" s="12"/>
      <c r="D6" s="5"/>
      <c r="E6" s="83"/>
      <c r="F6" s="83"/>
      <c r="G6" s="83"/>
      <c r="H6" s="83"/>
      <c r="I6" s="83"/>
      <c r="J6" s="66" t="str">
        <f>"Uncertainty Adjusted Impact ("&amp;IF(Result_type="Aggregate Impact","MWh/hr)- Percentiles","kWh/hr)- Percentiles")</f>
        <v>Uncertainty Adjusted Impact (kWh/hr)- Percentiles</v>
      </c>
      <c r="K6" s="67"/>
      <c r="L6" s="67"/>
      <c r="M6" s="67"/>
      <c r="N6" s="68"/>
    </row>
    <row r="7" spans="1:17" ht="39" customHeight="1" thickBot="1" x14ac:dyDescent="0.35">
      <c r="A7" s="5"/>
      <c r="B7" s="5"/>
      <c r="C7" s="5"/>
      <c r="D7" s="5"/>
      <c r="E7" s="84"/>
      <c r="F7" s="84"/>
      <c r="G7" s="84"/>
      <c r="H7" s="84"/>
      <c r="I7" s="84"/>
      <c r="J7" s="69" t="s">
        <v>227</v>
      </c>
      <c r="K7" s="69" t="s">
        <v>228</v>
      </c>
      <c r="L7" s="69" t="s">
        <v>229</v>
      </c>
      <c r="M7" s="69" t="s">
        <v>230</v>
      </c>
      <c r="N7" s="70" t="s">
        <v>231</v>
      </c>
    </row>
    <row r="8" spans="1:17" ht="17.25" customHeight="1" thickBot="1" x14ac:dyDescent="0.25">
      <c r="A8" s="29" t="s">
        <v>6</v>
      </c>
      <c r="B8" s="27" t="s">
        <v>1</v>
      </c>
      <c r="C8" s="8"/>
      <c r="D8" s="8"/>
      <c r="E8" s="59">
        <v>1</v>
      </c>
      <c r="F8" s="60">
        <f>IF(Enrolled=0,"n/a",DGET(data,"Ref_hr1",_xlnm.Criteria))</f>
        <v>1.3062267999999999</v>
      </c>
      <c r="G8" s="60">
        <f t="shared" ref="G8:G31" si="0">IF(Enrolled=0,"n/a",F8-H8)</f>
        <v>1.3739830099999999</v>
      </c>
      <c r="H8" s="60">
        <f>IF(Enrolled=0,"n/a",DGET(data,"Pctile50_hr1",_xlnm.Criteria))</f>
        <v>-6.7756209999999997E-2</v>
      </c>
      <c r="I8" s="60">
        <f>IF(Enrolled=0,"n/a",DGET(data,"Temp_hr1",_xlnm.Criteria))</f>
        <v>74.383865</v>
      </c>
      <c r="J8" s="61">
        <f>IF(Enrolled=0,"n/a",DGET(data,"Pctile10_hr1",_xlnm.Criteria))</f>
        <v>-9.8430829999999997E-2</v>
      </c>
      <c r="K8" s="61">
        <f>IF(Enrolled=0,"n/a",DGET(data,"Pctile30_hr1",_xlnm.Criteria))</f>
        <v>-8.0308019999999994E-2</v>
      </c>
      <c r="L8" s="61">
        <f>IF(Enrolled=0,"n/a",DGET(data,"Pctile50_hr1",_xlnm.Criteria))</f>
        <v>-6.7756209999999997E-2</v>
      </c>
      <c r="M8" s="61">
        <f>IF(Enrolled=0,"n/a",DGET(data,"Pctile70_hr1",_xlnm.Criteria))</f>
        <v>-5.5204400000000001E-2</v>
      </c>
      <c r="N8" s="61">
        <f>IF(Enrolled=0,"n/a",DGET(data,"Pctile90_hr1",_xlnm.Criteria))</f>
        <v>-3.7081570000000001E-2</v>
      </c>
      <c r="P8" s="56"/>
      <c r="Q8" s="57"/>
    </row>
    <row r="9" spans="1:17" ht="17.25" customHeight="1" thickBot="1" x14ac:dyDescent="0.25">
      <c r="A9" s="28" t="s">
        <v>198</v>
      </c>
      <c r="B9" s="46" t="s">
        <v>1</v>
      </c>
      <c r="C9" s="10"/>
      <c r="D9" s="10"/>
      <c r="E9" s="59">
        <v>2</v>
      </c>
      <c r="F9" s="60">
        <f>IF(Enrolled=0,"n/a",DGET(data,"Ref_hr2",_xlnm.Criteria))</f>
        <v>1.2035769999999999</v>
      </c>
      <c r="G9" s="60">
        <f t="shared" si="0"/>
        <v>1.25803694</v>
      </c>
      <c r="H9" s="60">
        <f>IF(Enrolled=0,"n/a",DGET(data,"Pctile50_hr2",_xlnm.Criteria))</f>
        <v>-5.4459939999999998E-2</v>
      </c>
      <c r="I9" s="60">
        <f>IF(Enrolled=0,"n/a",DGET(data,"Temp_hr2",_xlnm.Criteria))</f>
        <v>72.726714999999999</v>
      </c>
      <c r="J9" s="61">
        <f>IF(Enrolled=0,"n/a",DGET(data,"Pctile10_hr2",_xlnm.Criteria))</f>
        <v>-8.2987779999999997E-2</v>
      </c>
      <c r="K9" s="61">
        <f>IF(Enrolled=0,"n/a",DGET(data,"Pctile30_hr2",_xlnm.Criteria))</f>
        <v>-6.6133310000000001E-2</v>
      </c>
      <c r="L9" s="61">
        <f>IF(Enrolled=0,"n/a",DGET(data,"Pctile50_hr2",_xlnm.Criteria))</f>
        <v>-5.4459939999999998E-2</v>
      </c>
      <c r="M9" s="61">
        <f>IF(Enrolled=0,"n/a",DGET(data,"Pctile70_hr2",_xlnm.Criteria))</f>
        <v>-4.2786589999999999E-2</v>
      </c>
      <c r="N9" s="61">
        <f>IF(Enrolled=0,"n/a",DGET(data,"Pctile90_hr2",_xlnm.Criteria))</f>
        <v>-2.5932110000000001E-2</v>
      </c>
      <c r="P9" s="56"/>
      <c r="Q9" s="57"/>
    </row>
    <row r="10" spans="1:17" ht="17.25" customHeight="1" x14ac:dyDescent="0.2">
      <c r="D10" s="12"/>
      <c r="E10" s="59">
        <v>3</v>
      </c>
      <c r="F10" s="60">
        <f>IF(Enrolled=0,"n/a",DGET(data,"Ref_hr3",_xlnm.Criteria))</f>
        <v>1.1437837</v>
      </c>
      <c r="G10" s="60">
        <f t="shared" si="0"/>
        <v>1.19507779</v>
      </c>
      <c r="H10" s="60">
        <f>IF(Enrolled=0,"n/a",DGET(data,"Pctile50_hr3",_xlnm.Criteria))</f>
        <v>-5.1294090000000001E-2</v>
      </c>
      <c r="I10" s="60">
        <f>IF(Enrolled=0,"n/a",DGET(data,"Temp_hr3",_xlnm.Criteria))</f>
        <v>71.763924000000003</v>
      </c>
      <c r="J10" s="61">
        <f>IF(Enrolled=0,"n/a",DGET(data,"Pctile10_hr3",_xlnm.Criteria))</f>
        <v>-7.7623910000000004E-2</v>
      </c>
      <c r="K10" s="61">
        <f>IF(Enrolled=0,"n/a",DGET(data,"Pctile30_hr3",_xlnm.Criteria))</f>
        <v>-6.2068039999999998E-2</v>
      </c>
      <c r="L10" s="61">
        <f>IF(Enrolled=0,"n/a",DGET(data,"Pctile50_hr3",_xlnm.Criteria))</f>
        <v>-5.1294090000000001E-2</v>
      </c>
      <c r="M10" s="61">
        <f>IF(Enrolled=0,"n/a",DGET(data,"Pctile70_hr3",_xlnm.Criteria))</f>
        <v>-4.0520149999999998E-2</v>
      </c>
      <c r="N10" s="61">
        <f>IF(Enrolled=0,"n/a",DGET(data,"Pctile90_hr3",_xlnm.Criteria))</f>
        <v>-2.4964279999999998E-2</v>
      </c>
      <c r="P10" s="56"/>
      <c r="Q10" s="57"/>
    </row>
    <row r="11" spans="1:17" ht="17.25" customHeight="1" x14ac:dyDescent="0.2">
      <c r="A11" s="42"/>
      <c r="B11" s="62" t="str">
        <f>IF(Pass=0,"Results are confidential for the selected LCA or CARE group","")</f>
        <v/>
      </c>
      <c r="C11" s="13"/>
      <c r="D11" s="13"/>
      <c r="E11" s="59">
        <v>4</v>
      </c>
      <c r="F11" s="60">
        <f>IF(Enrolled=0,"n/a",DGET(data,"Ref_hr4",_xlnm.Criteria))</f>
        <v>1.1095200999999999</v>
      </c>
      <c r="G11" s="60">
        <f t="shared" si="0"/>
        <v>1.1418901699999999</v>
      </c>
      <c r="H11" s="60">
        <f>IF(Enrolled=0,"n/a",DGET(data,"Pctile50_hr4",_xlnm.Criteria))</f>
        <v>-3.2370070000000001E-2</v>
      </c>
      <c r="I11" s="60">
        <f>IF(Enrolled=0,"n/a",DGET(data,"Temp_hr4",_xlnm.Criteria))</f>
        <v>70.196251000000004</v>
      </c>
      <c r="J11" s="61">
        <f>IF(Enrolled=0,"n/a",DGET(data,"Pctile10_hr4",_xlnm.Criteria))</f>
        <v>-5.6836350000000001E-2</v>
      </c>
      <c r="K11" s="61">
        <f>IF(Enrolled=0,"n/a",DGET(data,"Pctile30_hr4",_xlnm.Criteria))</f>
        <v>-4.2381469999999997E-2</v>
      </c>
      <c r="L11" s="61">
        <f>IF(Enrolled=0,"n/a",DGET(data,"Pctile50_hr4",_xlnm.Criteria))</f>
        <v>-3.2370070000000001E-2</v>
      </c>
      <c r="M11" s="61">
        <f>IF(Enrolled=0,"n/a",DGET(data,"Pctile70_hr4",_xlnm.Criteria))</f>
        <v>-2.2358670000000001E-2</v>
      </c>
      <c r="N11" s="61">
        <f>IF(Enrolled=0,"n/a",DGET(data,"Pctile90_hr4",_xlnm.Criteria))</f>
        <v>-7.9038000000000008E-3</v>
      </c>
      <c r="P11" s="56"/>
      <c r="Q11" s="57"/>
    </row>
    <row r="12" spans="1:17" ht="17.25" customHeight="1" x14ac:dyDescent="0.2">
      <c r="C12" s="13"/>
      <c r="D12" s="13"/>
      <c r="E12" s="59">
        <v>5</v>
      </c>
      <c r="F12" s="60">
        <f>IF(Enrolled=0,"n/a",DGET(data,"Ref_hr5",_xlnm.Criteria))</f>
        <v>1.0412710000000001</v>
      </c>
      <c r="G12" s="60">
        <f t="shared" si="0"/>
        <v>1.0402630000000002</v>
      </c>
      <c r="H12" s="60">
        <f>IF(Enrolled=0,"n/a",DGET(data,"Pctile50_hr5",_xlnm.Criteria))</f>
        <v>1.008E-3</v>
      </c>
      <c r="I12" s="60">
        <f>IF(Enrolled=0,"n/a",DGET(data,"Temp_hr5",_xlnm.Criteria))</f>
        <v>69.224463999999998</v>
      </c>
      <c r="J12" s="61">
        <f>IF(Enrolled=0,"n/a",DGET(data,"Pctile10_hr5",_xlnm.Criteria))</f>
        <v>-2.3095919999999999E-2</v>
      </c>
      <c r="K12" s="61">
        <f>IF(Enrolled=0,"n/a",DGET(data,"Pctile30_hr5",_xlnm.Criteria))</f>
        <v>-8.8551299999999993E-3</v>
      </c>
      <c r="L12" s="61">
        <f>IF(Enrolled=0,"n/a",DGET(data,"Pctile50_hr5",_xlnm.Criteria))</f>
        <v>1.008E-3</v>
      </c>
      <c r="M12" s="61">
        <f>IF(Enrolled=0,"n/a",DGET(data,"Pctile70_hr5",_xlnm.Criteria))</f>
        <v>1.087113E-2</v>
      </c>
      <c r="N12" s="61">
        <f>IF(Enrolled=0,"n/a",DGET(data,"Pctile90_hr5",_xlnm.Criteria))</f>
        <v>2.5111919999999999E-2</v>
      </c>
      <c r="P12" s="56"/>
      <c r="Q12" s="57"/>
    </row>
    <row r="13" spans="1:17" ht="17.25" customHeight="1" x14ac:dyDescent="0.2">
      <c r="D13" s="5"/>
      <c r="E13" s="59">
        <v>6</v>
      </c>
      <c r="F13" s="60">
        <f>IF(Enrolled=0,"n/a",DGET(data,"Ref_hr6",_xlnm.Criteria))</f>
        <v>0.97997254</v>
      </c>
      <c r="G13" s="60">
        <f t="shared" si="0"/>
        <v>0.99385886999999995</v>
      </c>
      <c r="H13" s="60">
        <f>IF(Enrolled=0,"n/a",DGET(data,"Pctile50_hr6",_xlnm.Criteria))</f>
        <v>-1.3886330000000001E-2</v>
      </c>
      <c r="I13" s="60">
        <f>IF(Enrolled=0,"n/a",DGET(data,"Temp_hr6",_xlnm.Criteria))</f>
        <v>68.421325999999993</v>
      </c>
      <c r="J13" s="61">
        <f>IF(Enrolled=0,"n/a",DGET(data,"Pctile10_hr6",_xlnm.Criteria))</f>
        <v>-3.7172129999999998E-2</v>
      </c>
      <c r="K13" s="61">
        <f>IF(Enrolled=0,"n/a",DGET(data,"Pctile30_hr6",_xlnm.Criteria))</f>
        <v>-2.3414689999999998E-2</v>
      </c>
      <c r="L13" s="61">
        <f>IF(Enrolled=0,"n/a",DGET(data,"Pctile50_hr6",_xlnm.Criteria))</f>
        <v>-1.3886330000000001E-2</v>
      </c>
      <c r="M13" s="61">
        <f>IF(Enrolled=0,"n/a",DGET(data,"Pctile70_hr6",_xlnm.Criteria))</f>
        <v>-4.3579700000000001E-3</v>
      </c>
      <c r="N13" s="61">
        <f>IF(Enrolled=0,"n/a",DGET(data,"Pctile90_hr6",_xlnm.Criteria))</f>
        <v>9.39947E-3</v>
      </c>
      <c r="P13" s="56"/>
      <c r="Q13" s="57"/>
    </row>
    <row r="14" spans="1:17" ht="16.5" x14ac:dyDescent="0.2">
      <c r="D14" s="5"/>
      <c r="E14" s="59">
        <v>7</v>
      </c>
      <c r="F14" s="60">
        <f>IF(Enrolled=0,"n/a",DGET(data,"Ref_hr7",_xlnm.Criteria))</f>
        <v>1.0160863</v>
      </c>
      <c r="G14" s="60">
        <f t="shared" si="0"/>
        <v>0.99549350000000003</v>
      </c>
      <c r="H14" s="60">
        <f>IF(Enrolled=0,"n/a",DGET(data,"Pctile50_hr7",_xlnm.Criteria))</f>
        <v>2.0592800000000001E-2</v>
      </c>
      <c r="I14" s="60">
        <f>IF(Enrolled=0,"n/a",DGET(data,"Temp_hr7",_xlnm.Criteria))</f>
        <v>67.554489000000004</v>
      </c>
      <c r="J14" s="61">
        <f>IF(Enrolled=0,"n/a",DGET(data,"Pctile10_hr7",_xlnm.Criteria))</f>
        <v>-3.95401E-3</v>
      </c>
      <c r="K14" s="61">
        <f>IF(Enrolled=0,"n/a",DGET(data,"Pctile30_hr7",_xlnm.Criteria))</f>
        <v>1.0548439999999999E-2</v>
      </c>
      <c r="L14" s="61">
        <f>IF(Enrolled=0,"n/a",DGET(data,"Pctile50_hr7",_xlnm.Criteria))</f>
        <v>2.0592800000000001E-2</v>
      </c>
      <c r="M14" s="61">
        <f>IF(Enrolled=0,"n/a",DGET(data,"Pctile70_hr7",_xlnm.Criteria))</f>
        <v>3.0637149999999998E-2</v>
      </c>
      <c r="N14" s="61">
        <f>IF(Enrolled=0,"n/a",DGET(data,"Pctile90_hr7",_xlnm.Criteria))</f>
        <v>4.5139600000000002E-2</v>
      </c>
      <c r="P14" s="56"/>
      <c r="Q14" s="57"/>
    </row>
    <row r="15" spans="1:17" ht="16.5" x14ac:dyDescent="0.2">
      <c r="A15" s="14"/>
      <c r="C15" s="5"/>
      <c r="D15" s="5"/>
      <c r="E15" s="59">
        <v>8</v>
      </c>
      <c r="F15" s="60">
        <f>IF(Enrolled=0,"n/a",DGET(data,"Ref_hr8",_xlnm.Criteria))</f>
        <v>0.88478011000000001</v>
      </c>
      <c r="G15" s="60">
        <f t="shared" si="0"/>
        <v>0.81826085999999998</v>
      </c>
      <c r="H15" s="60">
        <f>IF(Enrolled=0,"n/a",DGET(data,"Pctile50_hr8",_xlnm.Criteria))</f>
        <v>6.6519250000000002E-2</v>
      </c>
      <c r="I15" s="60">
        <f>IF(Enrolled=0,"n/a",DGET(data,"Temp_hr8",_xlnm.Criteria))</f>
        <v>68.170258000000004</v>
      </c>
      <c r="J15" s="61">
        <f>IF(Enrolled=0,"n/a",DGET(data,"Pctile10_hr8",_xlnm.Criteria))</f>
        <v>3.9864200000000002E-2</v>
      </c>
      <c r="K15" s="61">
        <f>IF(Enrolled=0,"n/a",DGET(data,"Pctile30_hr8",_xlnm.Criteria))</f>
        <v>5.5612219999999997E-2</v>
      </c>
      <c r="L15" s="61">
        <f>IF(Enrolled=0,"n/a",DGET(data,"Pctile50_hr8",_xlnm.Criteria))</f>
        <v>6.6519250000000002E-2</v>
      </c>
      <c r="M15" s="61">
        <f>IF(Enrolled=0,"n/a",DGET(data,"Pctile70_hr8",_xlnm.Criteria))</f>
        <v>7.742628E-2</v>
      </c>
      <c r="N15" s="61">
        <f>IF(Enrolled=0,"n/a",DGET(data,"Pctile90_hr8",_xlnm.Criteria))</f>
        <v>9.3174300000000002E-2</v>
      </c>
      <c r="P15" s="56"/>
      <c r="Q15" s="57"/>
    </row>
    <row r="16" spans="1:17" ht="16.5" x14ac:dyDescent="0.2">
      <c r="C16" s="5"/>
      <c r="D16" s="5"/>
      <c r="E16" s="59">
        <v>9</v>
      </c>
      <c r="F16" s="60">
        <f>IF(Enrolled=0,"n/a",DGET(data,"Ref_hr9",_xlnm.Criteria))</f>
        <v>0.74197756999999998</v>
      </c>
      <c r="G16" s="60">
        <f t="shared" si="0"/>
        <v>0.64497198999999994</v>
      </c>
      <c r="H16" s="60">
        <f>IF(Enrolled=0,"n/a",DGET(data,"Pctile50_hr9",_xlnm.Criteria))</f>
        <v>9.7005579999999994E-2</v>
      </c>
      <c r="I16" s="60">
        <f>IF(Enrolled=0,"n/a",DGET(data,"Temp_hr9",_xlnm.Criteria))</f>
        <v>71.049796999999998</v>
      </c>
      <c r="J16" s="61">
        <f>IF(Enrolled=0,"n/a",DGET(data,"Pctile10_hr9",_xlnm.Criteria))</f>
        <v>6.8631220000000007E-2</v>
      </c>
      <c r="K16" s="61">
        <f>IF(Enrolled=0,"n/a",DGET(data,"Pctile30_hr9",_xlnm.Criteria))</f>
        <v>8.5395020000000002E-2</v>
      </c>
      <c r="L16" s="61">
        <f>IF(Enrolled=0,"n/a",DGET(data,"Pctile50_hr9",_xlnm.Criteria))</f>
        <v>9.7005579999999994E-2</v>
      </c>
      <c r="M16" s="61">
        <f>IF(Enrolled=0,"n/a",DGET(data,"Pctile70_hr9",_xlnm.Criteria))</f>
        <v>0.10861613000000001</v>
      </c>
      <c r="N16" s="61">
        <f>IF(Enrolled=0,"n/a",DGET(data,"Pctile90_hr9",_xlnm.Criteria))</f>
        <v>0.12537992000000001</v>
      </c>
      <c r="P16" s="56"/>
      <c r="Q16" s="57"/>
    </row>
    <row r="17" spans="3:23" ht="16.5" x14ac:dyDescent="0.2">
      <c r="C17" s="5"/>
      <c r="D17" s="5"/>
      <c r="E17" s="59">
        <v>10</v>
      </c>
      <c r="F17" s="60">
        <f>IF(Enrolled=0,"n/a",DGET(data,"Ref_hr10",_xlnm.Criteria))</f>
        <v>0.59615499000000005</v>
      </c>
      <c r="G17" s="60">
        <f t="shared" si="0"/>
        <v>0.46122241000000008</v>
      </c>
      <c r="H17" s="60">
        <f>IF(Enrolled=0,"n/a",DGET(data,"Pctile50_hr10",_xlnm.Criteria))</f>
        <v>0.13493258</v>
      </c>
      <c r="I17" s="60">
        <f>IF(Enrolled=0,"n/a",DGET(data,"Temp_hr10",_xlnm.Criteria))</f>
        <v>74.509865000000005</v>
      </c>
      <c r="J17" s="61">
        <f>IF(Enrolled=0,"n/a",DGET(data,"Pctile10_hr10",_xlnm.Criteria))</f>
        <v>0.10753606</v>
      </c>
      <c r="K17" s="61">
        <f>IF(Enrolled=0,"n/a",DGET(data,"Pctile30_hr10",_xlnm.Criteria))</f>
        <v>0.12372213999999999</v>
      </c>
      <c r="L17" s="61">
        <f>IF(Enrolled=0,"n/a",DGET(data,"Pctile50_hr10",_xlnm.Criteria))</f>
        <v>0.13493258</v>
      </c>
      <c r="M17" s="61">
        <f>IF(Enrolled=0,"n/a",DGET(data,"Pctile70_hr10",_xlnm.Criteria))</f>
        <v>0.14614302000000001</v>
      </c>
      <c r="N17" s="61">
        <f>IF(Enrolled=0,"n/a",DGET(data,"Pctile90_hr10",_xlnm.Criteria))</f>
        <v>0.16232911</v>
      </c>
      <c r="P17" s="56"/>
      <c r="Q17" s="57"/>
    </row>
    <row r="18" spans="3:23" ht="16.5" x14ac:dyDescent="0.2">
      <c r="C18" s="5"/>
      <c r="D18" s="5"/>
      <c r="E18" s="59">
        <v>11</v>
      </c>
      <c r="F18" s="60">
        <f>IF(Enrolled=0,"n/a",DGET(data,"Ref_hr11",_xlnm.Criteria))</f>
        <v>0.50225823999999997</v>
      </c>
      <c r="G18" s="60">
        <f t="shared" si="0"/>
        <v>0.38146332999999999</v>
      </c>
      <c r="H18" s="60">
        <f>IF(Enrolled=0,"n/a",DGET(data,"Pctile50_hr11",_xlnm.Criteria))</f>
        <v>0.12079491000000001</v>
      </c>
      <c r="I18" s="60">
        <f>IF(Enrolled=0,"n/a",DGET(data,"Temp_hr11",_xlnm.Criteria))</f>
        <v>78.882805000000005</v>
      </c>
      <c r="J18" s="61">
        <f>IF(Enrolled=0,"n/a",DGET(data,"Pctile10_hr11",_xlnm.Criteria))</f>
        <v>9.7892510000000002E-2</v>
      </c>
      <c r="K18" s="61">
        <f>IF(Enrolled=0,"n/a",DGET(data,"Pctile30_hr11",_xlnm.Criteria))</f>
        <v>0.11142344</v>
      </c>
      <c r="L18" s="61">
        <f>IF(Enrolled=0,"n/a",DGET(data,"Pctile50_hr11",_xlnm.Criteria))</f>
        <v>0.12079491000000001</v>
      </c>
      <c r="M18" s="61">
        <f>IF(Enrolled=0,"n/a",DGET(data,"Pctile70_hr11",_xlnm.Criteria))</f>
        <v>0.13016638</v>
      </c>
      <c r="N18" s="61">
        <f>IF(Enrolled=0,"n/a",DGET(data,"Pctile90_hr11",_xlnm.Criteria))</f>
        <v>0.14369731999999999</v>
      </c>
      <c r="P18" s="56"/>
      <c r="Q18" s="57"/>
      <c r="S18" s="31"/>
      <c r="T18" s="31"/>
      <c r="U18" s="31"/>
      <c r="V18" s="31"/>
      <c r="W18" s="31"/>
    </row>
    <row r="19" spans="3:23" ht="16.5" x14ac:dyDescent="0.2">
      <c r="C19" s="5"/>
      <c r="D19" s="5"/>
      <c r="E19" s="59">
        <v>12</v>
      </c>
      <c r="F19" s="60">
        <f>IF(Enrolled=0,"n/a",DGET(data,"Ref_hr12",_xlnm.Criteria))</f>
        <v>0.46258304</v>
      </c>
      <c r="G19" s="60">
        <f t="shared" si="0"/>
        <v>0.34090562000000002</v>
      </c>
      <c r="H19" s="60">
        <f>IF(Enrolled=0,"n/a",DGET(data,"Pctile50_hr12",_xlnm.Criteria))</f>
        <v>0.12167741999999999</v>
      </c>
      <c r="I19" s="60">
        <f>IF(Enrolled=0,"n/a",DGET(data,"Temp_hr12",_xlnm.Criteria))</f>
        <v>83.098090999999997</v>
      </c>
      <c r="J19" s="61">
        <f>IF(Enrolled=0,"n/a",DGET(data,"Pctile10_hr12",_xlnm.Criteria))</f>
        <v>9.8794229999999997E-2</v>
      </c>
      <c r="K19" s="61">
        <f>IF(Enrolled=0,"n/a",DGET(data,"Pctile30_hr12",_xlnm.Criteria))</f>
        <v>0.11231380000000001</v>
      </c>
      <c r="L19" s="61">
        <f>IF(Enrolled=0,"n/a",DGET(data,"Pctile50_hr12",_xlnm.Criteria))</f>
        <v>0.12167741999999999</v>
      </c>
      <c r="M19" s="61">
        <f>IF(Enrolled=0,"n/a",DGET(data,"Pctile70_hr12",_xlnm.Criteria))</f>
        <v>0.13104104999999999</v>
      </c>
      <c r="N19" s="61">
        <f>IF(Enrolled=0,"n/a",DGET(data,"Pctile90_hr12",_xlnm.Criteria))</f>
        <v>0.14456062</v>
      </c>
      <c r="P19" s="56"/>
      <c r="Q19" s="57"/>
      <c r="S19" s="31"/>
      <c r="T19" s="31"/>
      <c r="U19" s="31"/>
      <c r="V19" s="31"/>
      <c r="W19" s="31"/>
    </row>
    <row r="20" spans="3:23" ht="16.5" x14ac:dyDescent="0.2">
      <c r="C20" s="5"/>
      <c r="D20" s="5"/>
      <c r="E20" s="59">
        <v>13</v>
      </c>
      <c r="F20" s="60">
        <f>IF(Enrolled=0,"n/a",DGET(data,"Ref_hr13",_xlnm.Criteria))</f>
        <v>0.50821035999999997</v>
      </c>
      <c r="G20" s="60">
        <f t="shared" si="0"/>
        <v>0.32360599999999995</v>
      </c>
      <c r="H20" s="60">
        <f>IF(Enrolled=0,"n/a",DGET(data,"Pctile50_hr13",_xlnm.Criteria))</f>
        <v>0.18460436</v>
      </c>
      <c r="I20" s="60">
        <f>IF(Enrolled=0,"n/a",DGET(data,"Temp_hr13",_xlnm.Criteria))</f>
        <v>86.862639999999999</v>
      </c>
      <c r="J20" s="61">
        <f>IF(Enrolled=0,"n/a",DGET(data,"Pctile10_hr13",_xlnm.Criteria))</f>
        <v>0.16009883999999999</v>
      </c>
      <c r="K20" s="61">
        <f>IF(Enrolled=0,"n/a",DGET(data,"Pctile30_hr13",_xlnm.Criteria))</f>
        <v>0.17457689000000001</v>
      </c>
      <c r="L20" s="61">
        <f>IF(Enrolled=0,"n/a",DGET(data,"Pctile50_hr13",_xlnm.Criteria))</f>
        <v>0.18460436</v>
      </c>
      <c r="M20" s="61">
        <f>IF(Enrolled=0,"n/a",DGET(data,"Pctile70_hr13",_xlnm.Criteria))</f>
        <v>0.19463183000000001</v>
      </c>
      <c r="N20" s="61">
        <f>IF(Enrolled=0,"n/a",DGET(data,"Pctile90_hr13",_xlnm.Criteria))</f>
        <v>0.20910987</v>
      </c>
      <c r="P20" s="56"/>
      <c r="Q20" s="57"/>
      <c r="S20" s="31"/>
      <c r="T20" s="31"/>
      <c r="U20" s="31"/>
      <c r="V20" s="31"/>
      <c r="W20" s="31"/>
    </row>
    <row r="21" spans="3:23" ht="16.5" x14ac:dyDescent="0.2">
      <c r="C21" s="5"/>
      <c r="D21" s="5"/>
      <c r="E21" s="59">
        <v>14</v>
      </c>
      <c r="F21" s="60">
        <f>IF(Enrolled=0,"n/a",DGET(data,"Ref_hr14",_xlnm.Criteria))</f>
        <v>0.63850801999999995</v>
      </c>
      <c r="G21" s="60">
        <f t="shared" si="0"/>
        <v>0.37940310999999993</v>
      </c>
      <c r="H21" s="60">
        <f>IF(Enrolled=0,"n/a",DGET(data,"Pctile50_hr14",_xlnm.Criteria))</f>
        <v>0.25910491000000002</v>
      </c>
      <c r="I21" s="60">
        <f>IF(Enrolled=0,"n/a",DGET(data,"Temp_hr14",_xlnm.Criteria))</f>
        <v>90.430214000000007</v>
      </c>
      <c r="J21" s="61">
        <f>IF(Enrolled=0,"n/a",DGET(data,"Pctile10_hr14",_xlnm.Criteria))</f>
        <v>0.22992736</v>
      </c>
      <c r="K21" s="61">
        <f>IF(Enrolled=0,"n/a",DGET(data,"Pctile30_hr14",_xlnm.Criteria))</f>
        <v>0.24716571000000001</v>
      </c>
      <c r="L21" s="61">
        <f>IF(Enrolled=0,"n/a",DGET(data,"Pctile50_hr14",_xlnm.Criteria))</f>
        <v>0.25910491000000002</v>
      </c>
      <c r="M21" s="61">
        <f>IF(Enrolled=0,"n/a",DGET(data,"Pctile70_hr14",_xlnm.Criteria))</f>
        <v>0.27104411</v>
      </c>
      <c r="N21" s="61">
        <f>IF(Enrolled=0,"n/a",DGET(data,"Pctile90_hr14",_xlnm.Criteria))</f>
        <v>0.28828241999999998</v>
      </c>
      <c r="P21" s="56"/>
      <c r="Q21" s="57"/>
      <c r="S21" s="31"/>
      <c r="T21" s="31"/>
      <c r="U21" s="31"/>
      <c r="V21" s="31"/>
      <c r="W21" s="31"/>
    </row>
    <row r="22" spans="3:23" ht="16.5" x14ac:dyDescent="0.2">
      <c r="C22" s="5"/>
      <c r="D22" s="5"/>
      <c r="E22" s="59">
        <v>15</v>
      </c>
      <c r="F22" s="60">
        <f>IF(Enrolled=0,"n/a",DGET(data,"Ref_hr15",_xlnm.Criteria))</f>
        <v>0.84127854999999996</v>
      </c>
      <c r="G22" s="60">
        <f t="shared" si="0"/>
        <v>0.52749380000000001</v>
      </c>
      <c r="H22" s="60">
        <f>IF(Enrolled=0,"n/a",DGET(data,"Pctile50_hr15",_xlnm.Criteria))</f>
        <v>0.31378475</v>
      </c>
      <c r="I22" s="60">
        <f>IF(Enrolled=0,"n/a",DGET(data,"Temp_hr15",_xlnm.Criteria))</f>
        <v>93.196456999999995</v>
      </c>
      <c r="J22" s="61">
        <f>IF(Enrolled=0,"n/a",DGET(data,"Pctile10_hr15",_xlnm.Criteria))</f>
        <v>0.28033142999999999</v>
      </c>
      <c r="K22" s="61">
        <f>IF(Enrolled=0,"n/a",DGET(data,"Pctile30_hr15",_xlnm.Criteria))</f>
        <v>0.30009595</v>
      </c>
      <c r="L22" s="61">
        <f>IF(Enrolled=0,"n/a",DGET(data,"Pctile50_hr15",_xlnm.Criteria))</f>
        <v>0.31378475</v>
      </c>
      <c r="M22" s="61">
        <f>IF(Enrolled=0,"n/a",DGET(data,"Pctile70_hr15",_xlnm.Criteria))</f>
        <v>0.32747355</v>
      </c>
      <c r="N22" s="61">
        <f>IF(Enrolled=0,"n/a",DGET(data,"Pctile90_hr15",_xlnm.Criteria))</f>
        <v>0.34723806000000002</v>
      </c>
      <c r="P22" s="56"/>
      <c r="Q22" s="57"/>
      <c r="S22" s="31"/>
      <c r="T22" s="31"/>
      <c r="U22" s="31"/>
      <c r="V22" s="31"/>
      <c r="W22" s="31"/>
    </row>
    <row r="23" spans="3:23" ht="16.5" x14ac:dyDescent="0.2">
      <c r="C23" s="5"/>
      <c r="D23" s="5"/>
      <c r="E23" s="59">
        <v>16</v>
      </c>
      <c r="F23" s="60">
        <f>IF(Enrolled=0,"n/a",DGET(data,"Ref_hr16",_xlnm.Criteria))</f>
        <v>1.0945472999999999</v>
      </c>
      <c r="G23" s="60">
        <f t="shared" si="0"/>
        <v>0.73331808999999981</v>
      </c>
      <c r="H23" s="60">
        <f>IF(Enrolled=0,"n/a",DGET(data,"Pctile50_hr16",_xlnm.Criteria))</f>
        <v>0.36122921000000002</v>
      </c>
      <c r="I23" s="60">
        <f>IF(Enrolled=0,"n/a",DGET(data,"Temp_hr16",_xlnm.Criteria))</f>
        <v>94.603767000000005</v>
      </c>
      <c r="J23" s="61">
        <f>IF(Enrolled=0,"n/a",DGET(data,"Pctile10_hr16",_xlnm.Criteria))</f>
        <v>0.32442546</v>
      </c>
      <c r="K23" s="61">
        <f>IF(Enrolled=0,"n/a",DGET(data,"Pctile30_hr16",_xlnm.Criteria))</f>
        <v>0.34616941000000001</v>
      </c>
      <c r="L23" s="61">
        <f>IF(Enrolled=0,"n/a",DGET(data,"Pctile50_hr16",_xlnm.Criteria))</f>
        <v>0.36122921000000002</v>
      </c>
      <c r="M23" s="61">
        <f>IF(Enrolled=0,"n/a",DGET(data,"Pctile70_hr16",_xlnm.Criteria))</f>
        <v>0.37628900999999998</v>
      </c>
      <c r="N23" s="61">
        <f>IF(Enrolled=0,"n/a",DGET(data,"Pctile90_hr16",_xlnm.Criteria))</f>
        <v>0.39803295999999999</v>
      </c>
      <c r="P23" s="56"/>
      <c r="Q23" s="57"/>
      <c r="S23" s="31"/>
      <c r="T23" s="31"/>
      <c r="U23" s="31"/>
      <c r="V23" s="31"/>
      <c r="W23" s="31"/>
    </row>
    <row r="24" spans="3:23" ht="16.5" x14ac:dyDescent="0.2">
      <c r="C24" s="5"/>
      <c r="D24" s="5"/>
      <c r="E24" s="59">
        <v>17</v>
      </c>
      <c r="F24" s="60">
        <f>IF(Enrolled=0,"n/a",DGET(data,"Ref_hr17",_xlnm.Criteria))</f>
        <v>1.5328082999999999</v>
      </c>
      <c r="G24" s="60">
        <f t="shared" si="0"/>
        <v>1.1446374599999998</v>
      </c>
      <c r="H24" s="60">
        <f>IF(Enrolled=0,"n/a",DGET(data,"Pctile50_hr17",_xlnm.Criteria))</f>
        <v>0.38817084000000002</v>
      </c>
      <c r="I24" s="60">
        <f>IF(Enrolled=0,"n/a",DGET(data,"Temp_hr17",_xlnm.Criteria))</f>
        <v>95.237037999999998</v>
      </c>
      <c r="J24" s="61">
        <f>IF(Enrolled=0,"n/a",DGET(data,"Pctile10_hr17",_xlnm.Criteria))</f>
        <v>0.34952264999999999</v>
      </c>
      <c r="K24" s="61">
        <f>IF(Enrolled=0,"n/a",DGET(data,"Pctile30_hr17",_xlnm.Criteria))</f>
        <v>0.37235629999999997</v>
      </c>
      <c r="L24" s="61">
        <f>IF(Enrolled=0,"n/a",DGET(data,"Pctile50_hr17",_xlnm.Criteria))</f>
        <v>0.38817084000000002</v>
      </c>
      <c r="M24" s="61">
        <f>IF(Enrolled=0,"n/a",DGET(data,"Pctile70_hr17",_xlnm.Criteria))</f>
        <v>0.40398538000000001</v>
      </c>
      <c r="N24" s="61">
        <f>IF(Enrolled=0,"n/a",DGET(data,"Pctile90_hr17",_xlnm.Criteria))</f>
        <v>0.426819</v>
      </c>
      <c r="P24" s="56"/>
      <c r="Q24" s="57"/>
      <c r="S24" s="31"/>
      <c r="T24" s="31"/>
      <c r="U24" s="31"/>
      <c r="V24" s="31"/>
      <c r="W24" s="31"/>
    </row>
    <row r="25" spans="3:23" ht="16.5" x14ac:dyDescent="0.2">
      <c r="C25" s="5"/>
      <c r="D25" s="5"/>
      <c r="E25" s="59">
        <v>18</v>
      </c>
      <c r="F25" s="60">
        <f>IF(Enrolled=0,"n/a",DGET(data,"Ref_hr18",_xlnm.Criteria))</f>
        <v>1.9512640000000001</v>
      </c>
      <c r="G25" s="60">
        <f t="shared" si="0"/>
        <v>1.6065608900000001</v>
      </c>
      <c r="H25" s="60">
        <f>IF(Enrolled=0,"n/a",DGET(data,"Pctile50_hr18",_xlnm.Criteria))</f>
        <v>0.34470310999999998</v>
      </c>
      <c r="I25" s="60">
        <f>IF(Enrolled=0,"n/a",DGET(data,"Temp_hr18",_xlnm.Criteria))</f>
        <v>93.934166000000005</v>
      </c>
      <c r="J25" s="61">
        <f>IF(Enrolled=0,"n/a",DGET(data,"Pctile10_hr18",_xlnm.Criteria))</f>
        <v>0.30679497</v>
      </c>
      <c r="K25" s="61">
        <f>IF(Enrolled=0,"n/a",DGET(data,"Pctile30_hr18",_xlnm.Criteria))</f>
        <v>0.32919138999999997</v>
      </c>
      <c r="L25" s="61">
        <f>IF(Enrolled=0,"n/a",DGET(data,"Pctile50_hr18",_xlnm.Criteria))</f>
        <v>0.34470310999999998</v>
      </c>
      <c r="M25" s="61">
        <f>IF(Enrolled=0,"n/a",DGET(data,"Pctile70_hr18",_xlnm.Criteria))</f>
        <v>0.36021482999999999</v>
      </c>
      <c r="N25" s="61">
        <f>IF(Enrolled=0,"n/a",DGET(data,"Pctile90_hr18",_xlnm.Criteria))</f>
        <v>0.38261127</v>
      </c>
      <c r="P25" s="56"/>
      <c r="Q25" s="57"/>
      <c r="S25" s="31"/>
      <c r="T25" s="31"/>
      <c r="U25" s="31"/>
      <c r="V25" s="31"/>
      <c r="W25" s="31"/>
    </row>
    <row r="26" spans="3:23" ht="16.5" x14ac:dyDescent="0.2">
      <c r="C26" s="5"/>
      <c r="D26" s="5"/>
      <c r="E26" s="59">
        <v>19</v>
      </c>
      <c r="F26" s="60">
        <f>IF(Enrolled=0,"n/a",DGET(data,"Ref_hr19",_xlnm.Criteria))</f>
        <v>2.2481827999999999</v>
      </c>
      <c r="G26" s="60">
        <f t="shared" si="0"/>
        <v>2.0291590999999998</v>
      </c>
      <c r="H26" s="60">
        <f>IF(Enrolled=0,"n/a",DGET(data,"Pctile50_hr19",_xlnm.Criteria))</f>
        <v>0.21902369999999999</v>
      </c>
      <c r="I26" s="60">
        <f>IF(Enrolled=0,"n/a",DGET(data,"Temp_hr19",_xlnm.Criteria))</f>
        <v>91.408469999999994</v>
      </c>
      <c r="J26" s="61">
        <f>IF(Enrolled=0,"n/a",DGET(data,"Pctile10_hr19",_xlnm.Criteria))</f>
        <v>0.18273647000000001</v>
      </c>
      <c r="K26" s="61">
        <f>IF(Enrolled=0,"n/a",DGET(data,"Pctile30_hr19",_xlnm.Criteria))</f>
        <v>0.20417526</v>
      </c>
      <c r="L26" s="61">
        <f>IF(Enrolled=0,"n/a",DGET(data,"Pctile50_hr19",_xlnm.Criteria))</f>
        <v>0.21902369999999999</v>
      </c>
      <c r="M26" s="61">
        <f>IF(Enrolled=0,"n/a",DGET(data,"Pctile70_hr19",_xlnm.Criteria))</f>
        <v>0.23387215</v>
      </c>
      <c r="N26" s="61">
        <f>IF(Enrolled=0,"n/a",DGET(data,"Pctile90_hr19",_xlnm.Criteria))</f>
        <v>0.25531089000000001</v>
      </c>
      <c r="P26" s="56"/>
      <c r="Q26" s="57"/>
      <c r="S26" s="31"/>
      <c r="T26" s="31"/>
      <c r="U26" s="31"/>
      <c r="V26" s="31"/>
      <c r="W26" s="31"/>
    </row>
    <row r="27" spans="3:23" ht="16.5" x14ac:dyDescent="0.2">
      <c r="C27" s="5"/>
      <c r="D27" s="5"/>
      <c r="E27" s="59">
        <v>20</v>
      </c>
      <c r="F27" s="60">
        <f>IF(Enrolled=0,"n/a",DGET(data,"Ref_hr20",_xlnm.Criteria))</f>
        <v>2.3737781</v>
      </c>
      <c r="G27" s="60">
        <f t="shared" si="0"/>
        <v>2.30760809</v>
      </c>
      <c r="H27" s="60">
        <f>IF(Enrolled=0,"n/a",DGET(data,"Pctile50_hr20",_xlnm.Criteria))</f>
        <v>6.6170010000000001E-2</v>
      </c>
      <c r="I27" s="60">
        <f>IF(Enrolled=0,"n/a",DGET(data,"Temp_hr20",_xlnm.Criteria))</f>
        <v>87.703963999999999</v>
      </c>
      <c r="J27" s="61">
        <f>IF(Enrolled=0,"n/a",DGET(data,"Pctile10_hr20",_xlnm.Criteria))</f>
        <v>3.4817559999999997E-2</v>
      </c>
      <c r="K27" s="61">
        <f>IF(Enrolled=0,"n/a",DGET(data,"Pctile30_hr20",_xlnm.Criteria))</f>
        <v>5.334084E-2</v>
      </c>
      <c r="L27" s="61">
        <f>IF(Enrolled=0,"n/a",DGET(data,"Pctile50_hr20",_xlnm.Criteria))</f>
        <v>6.6170010000000001E-2</v>
      </c>
      <c r="M27" s="61">
        <f>IF(Enrolled=0,"n/a",DGET(data,"Pctile70_hr20",_xlnm.Criteria))</f>
        <v>7.8999180000000002E-2</v>
      </c>
      <c r="N27" s="61">
        <f>IF(Enrolled=0,"n/a",DGET(data,"Pctile90_hr20",_xlnm.Criteria))</f>
        <v>9.7522460000000005E-2</v>
      </c>
      <c r="P27" s="56"/>
      <c r="Q27" s="57"/>
      <c r="S27" s="31"/>
      <c r="T27" s="31"/>
      <c r="U27" s="31"/>
      <c r="V27" s="31"/>
      <c r="W27" s="31"/>
    </row>
    <row r="28" spans="3:23" ht="16.5" x14ac:dyDescent="0.2">
      <c r="C28" s="5"/>
      <c r="D28" s="5"/>
      <c r="E28" s="59">
        <v>21</v>
      </c>
      <c r="F28" s="60">
        <f>IF(Enrolled=0,"n/a",DGET(data,"Ref_hr21",_xlnm.Criteria))</f>
        <v>2.2625166999999999</v>
      </c>
      <c r="G28" s="60">
        <f t="shared" si="0"/>
        <v>2.2439441599999999</v>
      </c>
      <c r="H28" s="60">
        <f>IF(Enrolled=0,"n/a",DGET(data,"Pctile50_hr21",_xlnm.Criteria))</f>
        <v>1.8572539999999998E-2</v>
      </c>
      <c r="I28" s="60">
        <f>IF(Enrolled=0,"n/a",DGET(data,"Temp_hr21",_xlnm.Criteria))</f>
        <v>83.446121000000005</v>
      </c>
      <c r="J28" s="61">
        <f>IF(Enrolled=0,"n/a",DGET(data,"Pctile10_hr21",_xlnm.Criteria))</f>
        <v>-1.1072139999999999E-2</v>
      </c>
      <c r="K28" s="61">
        <f>IF(Enrolled=0,"n/a",DGET(data,"Pctile30_hr21",_xlnm.Criteria))</f>
        <v>6.4421799999999996E-3</v>
      </c>
      <c r="L28" s="61">
        <f>IF(Enrolled=0,"n/a",DGET(data,"Pctile50_hr21",_xlnm.Criteria))</f>
        <v>1.8572539999999998E-2</v>
      </c>
      <c r="M28" s="61">
        <f>IF(Enrolled=0,"n/a",DGET(data,"Pctile70_hr21",_xlnm.Criteria))</f>
        <v>3.0702900000000002E-2</v>
      </c>
      <c r="N28" s="61">
        <f>IF(Enrolled=0,"n/a",DGET(data,"Pctile90_hr21",_xlnm.Criteria))</f>
        <v>4.8217219999999998E-2</v>
      </c>
      <c r="P28" s="56"/>
      <c r="Q28" s="57"/>
      <c r="S28" s="31"/>
      <c r="T28" s="31"/>
      <c r="U28" s="31"/>
      <c r="V28" s="31"/>
      <c r="W28" s="31"/>
    </row>
    <row r="29" spans="3:23" ht="16.5" x14ac:dyDescent="0.2">
      <c r="C29" s="5"/>
      <c r="D29" s="5"/>
      <c r="E29" s="59">
        <v>22</v>
      </c>
      <c r="F29" s="60">
        <f>IF(Enrolled=0,"n/a",DGET(data,"Ref_hr22",_xlnm.Criteria))</f>
        <v>2.0347013</v>
      </c>
      <c r="G29" s="60">
        <f t="shared" si="0"/>
        <v>2.0797348100000002</v>
      </c>
      <c r="H29" s="60">
        <f>IF(Enrolled=0,"n/a",DGET(data,"Pctile50_hr22",_xlnm.Criteria))</f>
        <v>-4.5033509999999999E-2</v>
      </c>
      <c r="I29" s="60">
        <f>IF(Enrolled=0,"n/a",DGET(data,"Temp_hr22",_xlnm.Criteria))</f>
        <v>80.183944999999994</v>
      </c>
      <c r="J29" s="61">
        <f>IF(Enrolled=0,"n/a",DGET(data,"Pctile10_hr22",_xlnm.Criteria))</f>
        <v>-7.8533220000000001E-2</v>
      </c>
      <c r="K29" s="61">
        <f>IF(Enrolled=0,"n/a",DGET(data,"Pctile30_hr22",_xlnm.Criteria))</f>
        <v>-5.874132E-2</v>
      </c>
      <c r="L29" s="61">
        <f>IF(Enrolled=0,"n/a",DGET(data,"Pctile50_hr22",_xlnm.Criteria))</f>
        <v>-4.5033509999999999E-2</v>
      </c>
      <c r="M29" s="61">
        <f>IF(Enrolled=0,"n/a",DGET(data,"Pctile70_hr22",_xlnm.Criteria))</f>
        <v>-3.1325690000000003E-2</v>
      </c>
      <c r="N29" s="61">
        <f>IF(Enrolled=0,"n/a",DGET(data,"Pctile90_hr22",_xlnm.Criteria))</f>
        <v>-1.153379E-2</v>
      </c>
      <c r="P29" s="56"/>
      <c r="Q29" s="57"/>
    </row>
    <row r="30" spans="3:23" ht="16.5" x14ac:dyDescent="0.2">
      <c r="C30" s="5"/>
      <c r="D30" s="5"/>
      <c r="E30" s="59">
        <v>23</v>
      </c>
      <c r="F30" s="60">
        <f>IF(Enrolled=0,"n/a",DGET(data,"Ref_hr23",_xlnm.Criteria))</f>
        <v>1.7213323</v>
      </c>
      <c r="G30" s="60">
        <f t="shared" si="0"/>
        <v>1.80632306</v>
      </c>
      <c r="H30" s="60">
        <f>IF(Enrolled=0,"n/a",DGET(data,"Pctile50_hr23",_xlnm.Criteria))</f>
        <v>-8.4990759999999999E-2</v>
      </c>
      <c r="I30" s="60">
        <f>IF(Enrolled=0,"n/a",DGET(data,"Temp_hr23",_xlnm.Criteria))</f>
        <v>77.986298000000005</v>
      </c>
      <c r="J30" s="61">
        <f>IF(Enrolled=0,"n/a",DGET(data,"Pctile10_hr23",_xlnm.Criteria))</f>
        <v>-0.11913836999999999</v>
      </c>
      <c r="K30" s="61">
        <f>IF(Enrolled=0,"n/a",DGET(data,"Pctile30_hr23",_xlnm.Criteria))</f>
        <v>-9.8963690000000007E-2</v>
      </c>
      <c r="L30" s="61">
        <f>IF(Enrolled=0,"n/a",DGET(data,"Pctile50_hr23",_xlnm.Criteria))</f>
        <v>-8.4990759999999999E-2</v>
      </c>
      <c r="M30" s="61">
        <f>IF(Enrolled=0,"n/a",DGET(data,"Pctile70_hr23",_xlnm.Criteria))</f>
        <v>-7.1017839999999999E-2</v>
      </c>
      <c r="N30" s="61">
        <f>IF(Enrolled=0,"n/a",DGET(data,"Pctile90_hr23",_xlnm.Criteria))</f>
        <v>-5.0843149999999997E-2</v>
      </c>
      <c r="P30" s="56"/>
      <c r="Q30" s="57"/>
    </row>
    <row r="31" spans="3:23" ht="16.5" x14ac:dyDescent="0.2">
      <c r="C31" s="5"/>
      <c r="D31" s="5"/>
      <c r="E31" s="59">
        <v>24</v>
      </c>
      <c r="F31" s="60">
        <f>IF(Enrolled=0,"n/a",DGET(data,"Ref_hr24",_xlnm.Criteria))</f>
        <v>1.4679344000000001</v>
      </c>
      <c r="G31" s="60">
        <f t="shared" si="0"/>
        <v>1.5463533600000001</v>
      </c>
      <c r="H31" s="60">
        <f>IF(Enrolled=0,"n/a",DGET(data,"Pctile50_hr24",_xlnm.Criteria))</f>
        <v>-7.8418959999999996E-2</v>
      </c>
      <c r="I31" s="60">
        <f>IF(Enrolled=0,"n/a",DGET(data,"Temp_hr24",_xlnm.Criteria))</f>
        <v>75.830489999999998</v>
      </c>
      <c r="J31" s="61">
        <f>IF(Enrolled=0,"n/a",DGET(data,"Pctile10_hr24",_xlnm.Criteria))</f>
        <v>-0.11239312999999999</v>
      </c>
      <c r="K31" s="61">
        <f>IF(Enrolled=0,"n/a",DGET(data,"Pctile30_hr24",_xlnm.Criteria))</f>
        <v>-9.2320920000000001E-2</v>
      </c>
      <c r="L31" s="61">
        <f>IF(Enrolled=0,"n/a",DGET(data,"Pctile50_hr24",_xlnm.Criteria))</f>
        <v>-7.8418959999999996E-2</v>
      </c>
      <c r="M31" s="61">
        <f>IF(Enrolled=0,"n/a",DGET(data,"Pctile70_hr24",_xlnm.Criteria))</f>
        <v>-6.451701E-2</v>
      </c>
      <c r="N31" s="61">
        <f>IF(Enrolled=0,"n/a",DGET(data,"Pctile90_hr24",_xlnm.Criteria))</f>
        <v>-4.44448E-2</v>
      </c>
      <c r="P31" s="56"/>
      <c r="Q31" s="57"/>
    </row>
    <row r="32" spans="3:23" ht="49.5" customHeight="1" thickBot="1" x14ac:dyDescent="0.35">
      <c r="C32" s="5"/>
      <c r="D32" s="5"/>
      <c r="E32" s="71"/>
      <c r="F32" s="79" t="str">
        <f>"Estimated Reference
Energy Use
("&amp;IF(Result_type="Aggregate Impact","MWh)","kWh)")</f>
        <v>Estimated Reference
Energy Use
(kWh)</v>
      </c>
      <c r="G32" s="79" t="str">
        <f>"Observed 
Event Day Energy Use ("&amp;IF(Result_type="Aggregate Impact","MWh)","kWh)")</f>
        <v>Observed 
Event Day Energy Use (kWh)</v>
      </c>
      <c r="H32" s="79" t="str">
        <f>"Estimated 
Change in Energy Use ("&amp;IF(Result_type="Aggregate Impact","MWh)","kWh)")</f>
        <v>Estimated 
Change in Energy Use (kWh)</v>
      </c>
      <c r="I32" s="81" t="s">
        <v>187</v>
      </c>
      <c r="J32" s="72" t="str">
        <f>"Uncertainty Adjusted Impact ("&amp;IF(Result_type="Aggregate Impact","MWh/hour) - Percentiles","kWh/hour) - Percentiles")</f>
        <v>Uncertainty Adjusted Impact (kWh/hour) - Percentiles</v>
      </c>
      <c r="K32" s="72"/>
      <c r="L32" s="72"/>
      <c r="M32" s="72"/>
      <c r="N32" s="73"/>
      <c r="O32" s="74" t="s">
        <v>232</v>
      </c>
    </row>
    <row r="33" spans="1:15" ht="16.5" x14ac:dyDescent="0.3">
      <c r="C33" s="5"/>
      <c r="D33" s="5"/>
      <c r="E33" s="75" t="s">
        <v>192</v>
      </c>
      <c r="F33" s="80"/>
      <c r="G33" s="80"/>
      <c r="H33" s="80"/>
      <c r="I33" s="80"/>
      <c r="J33" s="69" t="s">
        <v>227</v>
      </c>
      <c r="K33" s="69" t="s">
        <v>228</v>
      </c>
      <c r="L33" s="69" t="s">
        <v>229</v>
      </c>
      <c r="M33" s="69" t="s">
        <v>230</v>
      </c>
      <c r="N33" s="69" t="s">
        <v>231</v>
      </c>
      <c r="O33" s="76" t="s">
        <v>233</v>
      </c>
    </row>
    <row r="34" spans="1:15" ht="17.25" thickBot="1" x14ac:dyDescent="0.35">
      <c r="C34" s="5"/>
      <c r="D34" s="5"/>
      <c r="E34" s="15" t="s">
        <v>5</v>
      </c>
      <c r="F34" s="16">
        <f>IF(Enrolled=0,"n/a",SUM(F8:F31))</f>
        <v>29.663253519999994</v>
      </c>
      <c r="G34" s="17">
        <f>IF(Enrolled=0,"n/a",SUM(G8:G31))</f>
        <v>27.373569420000006</v>
      </c>
      <c r="H34" s="17">
        <f>IF(Enrolled=0,"n/a",SUM(H8:H31))</f>
        <v>2.2896841000000001</v>
      </c>
      <c r="I34" s="18">
        <f>IF(Enrolled=0,"n/a",SUM(Lookups!C8:C31))</f>
        <v>162.80446600000002</v>
      </c>
      <c r="J34" s="52">
        <f>IF(Enrolled=0,"n/a",Lookups!C34)</f>
        <v>2.2697775032220826</v>
      </c>
      <c r="K34" s="52">
        <f>IF(Enrolled=0,"n/a",Lookups!D34)</f>
        <v>2.2815384819560034</v>
      </c>
      <c r="L34" s="52">
        <f>IF(Enrolled=0,"n/a",Lookups!E34)</f>
        <v>2.2896841000000001</v>
      </c>
      <c r="M34" s="52">
        <f>IF(Enrolled=0,"n/a",Lookups!F34)</f>
        <v>2.2978297180439968</v>
      </c>
      <c r="N34" s="53">
        <f>IF(Enrolled=0,"n/a",Lookups!G34)</f>
        <v>2.3095906967779176</v>
      </c>
      <c r="O34" s="58">
        <f>IF(Enrolled=0,"n/a",IFERROR(H34/F34,0))</f>
        <v>7.71892435351441E-2</v>
      </c>
    </row>
    <row r="35" spans="1:15" ht="17.25" thickBot="1" x14ac:dyDescent="0.35">
      <c r="E35" s="15" t="s">
        <v>218</v>
      </c>
      <c r="F35" s="55">
        <f>IF(Enrolled=0,"n/a",IFERROR(AVERAGEIF(Lookups!$F$8:$F$31,$E35,F$8:F$31),0))</f>
        <v>2.0737099799999994</v>
      </c>
      <c r="G35" s="52">
        <f>IF(Enrolled=0,"n/a",IFERROR(AVERAGEIF(Lookups!$F$8:$F$31,$E35,G$8:G$31),0))</f>
        <v>1.8663819400000001</v>
      </c>
      <c r="H35" s="52">
        <f>IF(Enrolled=0,"n/a",IFERROR(AVERAGEIF(Lookups!$F$8:$F$31,$E35,H$8:H$31),0))</f>
        <v>0.20732804000000002</v>
      </c>
      <c r="I35" s="18">
        <f>IF(Enrolled=0,"n/a",SUMIF(Lookups!$F$8:$F$31,$E35,Lookups!$C$8:$C$31))</f>
        <v>76.729759000000001</v>
      </c>
      <c r="J35" s="52">
        <f>IF(Enrolled=0,"n/a",Lookups!C35)</f>
        <v>0.17818568555467235</v>
      </c>
      <c r="K35" s="52">
        <f>IF(Enrolled=0,"n/a",Lookups!D35)</f>
        <v>0.19540322478107044</v>
      </c>
      <c r="L35" s="52">
        <f>IF(Enrolled=0,"n/a",Lookups!E35)</f>
        <v>0.20732804000000002</v>
      </c>
      <c r="M35" s="52">
        <f>IF(Enrolled=0,"n/a",Lookups!F35)</f>
        <v>0.21925285521892959</v>
      </c>
      <c r="N35" s="54">
        <f>IF(Enrolled=0,"n/a",Lookups!G35)</f>
        <v>0.23647039444532769</v>
      </c>
      <c r="O35" s="58">
        <f>IF(Enrolled=0,"n/a",IFERROR(H35/F35,0))</f>
        <v>9.9979284470627899E-2</v>
      </c>
    </row>
    <row r="36" spans="1:15" ht="17.25" thickBot="1" x14ac:dyDescent="0.35">
      <c r="E36" s="15" t="s">
        <v>217</v>
      </c>
      <c r="F36" s="55">
        <f>IF(Enrolled=0,"n/a",AVERAGEIF(Lookups!$F$8:$F$31,$E36,F$8:F$31))</f>
        <v>1.0155107168421054</v>
      </c>
      <c r="G36" s="52">
        <f>IF(Enrolled=0,"n/a",AVERAGEIF(Lookups!$F$8:$F$31,$E36,G$8:G$31))</f>
        <v>0.94956103789473689</v>
      </c>
      <c r="H36" s="52">
        <f>IF(Enrolled=0,"n/a",AVERAGEIF(Lookups!$F$8:$F$31,$E36,H$8:H$31))</f>
        <v>6.5949678947368418E-2</v>
      </c>
      <c r="I36" s="18">
        <f>IF(Enrolled=0,"n/a",SUMIF(Lookups!$F$8:$F$31,$E36,Lookups!$C$8:$C$31))</f>
        <v>86.074707000000004</v>
      </c>
      <c r="J36" s="52">
        <f>IF(Enrolled=0,"n/a",Lookups!C36)</f>
        <v>4.5633485473587324E-2</v>
      </c>
      <c r="K36" s="52">
        <f>IF(Enrolled=0,"n/a",Lookups!D36)</f>
        <v>5.7636457255505258E-2</v>
      </c>
      <c r="L36" s="52">
        <f>IF(Enrolled=0,"n/a",Lookups!E36)</f>
        <v>6.5949678947368418E-2</v>
      </c>
      <c r="M36" s="52">
        <f>IF(Enrolled=0,"n/a",Lookups!F36)</f>
        <v>7.4262900639231577E-2</v>
      </c>
      <c r="N36" s="54">
        <f>IF(Enrolled=0,"n/a",Lookups!G36)</f>
        <v>8.6265872421149511E-2</v>
      </c>
      <c r="O36" s="58">
        <f>IF(Enrolled=0,"n/a",IFERROR(H36/F36,0))</f>
        <v>6.4942376140007266E-2</v>
      </c>
    </row>
    <row r="37" spans="1:15" ht="15" x14ac:dyDescent="0.25">
      <c r="E37" s="19"/>
      <c r="F37" s="31"/>
      <c r="G37" s="47"/>
      <c r="H37" s="48"/>
    </row>
    <row r="38" spans="1:15" x14ac:dyDescent="0.2">
      <c r="A38" s="35" t="s">
        <v>244</v>
      </c>
    </row>
    <row r="39" spans="1:15" x14ac:dyDescent="0.2">
      <c r="A39" s="34" t="s">
        <v>245</v>
      </c>
      <c r="E39" s="19"/>
      <c r="F39" s="31"/>
      <c r="G39" s="31"/>
      <c r="H39" s="31"/>
    </row>
  </sheetData>
  <mergeCells count="9">
    <mergeCell ref="F32:F33"/>
    <mergeCell ref="G32:G33"/>
    <mergeCell ref="H32:H33"/>
    <mergeCell ref="I32:I33"/>
    <mergeCell ref="E5:E7"/>
    <mergeCell ref="F5:F7"/>
    <mergeCell ref="G5:G7"/>
    <mergeCell ref="H5:H7"/>
    <mergeCell ref="I5:I7"/>
  </mergeCells>
  <phoneticPr fontId="2" type="noConversion"/>
  <conditionalFormatting sqref="A1:B1">
    <cfRule type="expression" dxfId="9" priority="46" stopIfTrue="1">
      <formula>$A$1&lt;&gt;""</formula>
    </cfRule>
  </conditionalFormatting>
  <conditionalFormatting sqref="C2">
    <cfRule type="expression" dxfId="8" priority="38">
      <formula>size_lca_flag=1</formula>
    </cfRule>
  </conditionalFormatting>
  <conditionalFormatting sqref="B8:B9">
    <cfRule type="expression" dxfId="7" priority="28">
      <formula>Two_way_tab_flag=1</formula>
    </cfRule>
    <cfRule type="expression" dxfId="6" priority="29">
      <formula>size_lca_flag=1</formula>
    </cfRule>
  </conditionalFormatting>
  <conditionalFormatting sqref="C1">
    <cfRule type="expression" dxfId="5" priority="27" stopIfTrue="1">
      <formula>$A$1&lt;&gt;""</formula>
    </cfRule>
  </conditionalFormatting>
  <conditionalFormatting sqref="F34:O36">
    <cfRule type="expression" dxfId="4" priority="2">
      <formula>Pass=0</formula>
    </cfRule>
  </conditionalFormatting>
  <conditionalFormatting sqref="F8:N31">
    <cfRule type="expression" dxfId="3" priority="1">
      <formula>Pass=0</formula>
    </cfRule>
  </conditionalFormatting>
  <dataValidations count="5">
    <dataValidation type="list" allowBlank="1" showInputMessage="1" showErrorMessage="1" sqref="B6" xr:uid="{00000000-0002-0000-0000-000000000000}">
      <formula1>dual_enrol_list</formula1>
    </dataValidation>
    <dataValidation type="list" allowBlank="1" showInputMessage="1" showErrorMessage="1" sqref="B8" xr:uid="{00000000-0002-0000-0000-000001000000}">
      <formula1>lca_list</formula1>
    </dataValidation>
    <dataValidation type="list" allowBlank="1" showInputMessage="1" showErrorMessage="1" sqref="B5" xr:uid="{00000000-0002-0000-0000-000002000000}">
      <formula1>date_list</formula1>
    </dataValidation>
    <dataValidation type="list" allowBlank="1" showInputMessage="1" showErrorMessage="1" sqref="B4" xr:uid="{00000000-0002-0000-0000-000003000000}">
      <formula1>Result_type_list</formula1>
    </dataValidation>
    <dataValidation type="list" allowBlank="1" showInputMessage="1" showErrorMessage="1" sqref="B9" xr:uid="{00000000-0002-0000-0000-000004000000}">
      <formula1>Size_list</formula1>
    </dataValidation>
  </dataValidations>
  <pageMargins left="0.75" right="0.75" top="1" bottom="1" header="0.5" footer="0.5"/>
  <pageSetup scale="54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333AD0DE-5996-4014-B9F0-F341EBF3E849}">
            <xm:f>Lookups!$F8="Peak"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5" id="{05A5A794-D281-4902-83E7-A2E48D2E8118}">
            <xm:f>Lookups!$F8="Partial-Peak"</xm:f>
            <x14:dxf>
              <fill>
                <patternFill>
                  <bgColor theme="3" tint="0.79998168889431442"/>
                </patternFill>
              </fill>
            </x14:dxf>
          </x14:cfRule>
          <xm:sqref>E8:N31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9"/>
  <sheetViews>
    <sheetView workbookViewId="0">
      <selection activeCell="A4" sqref="A4"/>
    </sheetView>
  </sheetViews>
  <sheetFormatPr defaultRowHeight="12.75" x14ac:dyDescent="0.2"/>
  <cols>
    <col min="1" max="7" width="15.5703125" customWidth="1"/>
    <col min="9" max="9" width="25.5703125" bestFit="1" customWidth="1"/>
    <col min="10" max="10" width="16" bestFit="1" customWidth="1"/>
    <col min="11" max="11" width="15.5703125" bestFit="1" customWidth="1"/>
    <col min="12" max="12" width="16.42578125" bestFit="1" customWidth="1"/>
    <col min="13" max="13" width="13.42578125" bestFit="1" customWidth="1"/>
  </cols>
  <sheetData>
    <row r="1" spans="1:16" ht="12.75" customHeight="1" x14ac:dyDescent="0.2">
      <c r="B1" s="34" t="s">
        <v>235</v>
      </c>
      <c r="C1">
        <f>DGET(data,"pass",_xlnm.Criteria)</f>
        <v>1</v>
      </c>
      <c r="F1" s="1"/>
      <c r="G1" s="1"/>
    </row>
    <row r="2" spans="1:16" ht="12.75" customHeight="1" x14ac:dyDescent="0.2"/>
    <row r="3" spans="1:16" ht="12.75" customHeight="1" x14ac:dyDescent="0.25">
      <c r="A3" s="21"/>
      <c r="B3" s="20" t="s">
        <v>214</v>
      </c>
      <c r="C3" s="20" t="s">
        <v>226</v>
      </c>
      <c r="D3" s="20" t="s">
        <v>0</v>
      </c>
      <c r="E3" s="20" t="s">
        <v>197</v>
      </c>
      <c r="F3" s="20" t="s">
        <v>213</v>
      </c>
      <c r="I3" s="2" t="s">
        <v>190</v>
      </c>
      <c r="J3" s="9" t="s">
        <v>211</v>
      </c>
      <c r="K3" s="9" t="s">
        <v>0</v>
      </c>
      <c r="L3" s="32" t="s">
        <v>197</v>
      </c>
      <c r="M3" s="9" t="s">
        <v>212</v>
      </c>
    </row>
    <row r="4" spans="1:16" ht="12.75" customHeight="1" x14ac:dyDescent="0.2">
      <c r="A4" s="23"/>
      <c r="B4" s="45" t="str">
        <f>month</f>
        <v>August</v>
      </c>
      <c r="C4" t="str">
        <f>Result_type</f>
        <v>Average per Enrolled Customer</v>
      </c>
      <c r="D4" s="5" t="str">
        <f>lca</f>
        <v>All</v>
      </c>
      <c r="E4" t="str">
        <f>Care</f>
        <v>All</v>
      </c>
      <c r="F4" s="5" t="str">
        <f>daytype</f>
        <v>Average Weekday</v>
      </c>
      <c r="I4" t="s">
        <v>2</v>
      </c>
      <c r="J4" s="34" t="s">
        <v>236</v>
      </c>
      <c r="K4" t="s">
        <v>1</v>
      </c>
      <c r="L4" s="33" t="s">
        <v>1</v>
      </c>
      <c r="M4" s="34" t="s">
        <v>200</v>
      </c>
      <c r="O4" s="45"/>
      <c r="P4" s="34" t="s">
        <v>236</v>
      </c>
    </row>
    <row r="5" spans="1:16" ht="12.75" customHeight="1" x14ac:dyDescent="0.25">
      <c r="A5" s="21"/>
      <c r="B5" s="21"/>
      <c r="C5" s="21"/>
      <c r="D5" s="21"/>
      <c r="E5" s="21"/>
      <c r="F5" s="22"/>
      <c r="G5" s="22"/>
      <c r="I5" s="35" t="s">
        <v>194</v>
      </c>
      <c r="J5" s="34" t="s">
        <v>237</v>
      </c>
      <c r="K5" t="s">
        <v>178</v>
      </c>
      <c r="M5" s="35" t="s">
        <v>201</v>
      </c>
      <c r="O5" s="45"/>
      <c r="P5" s="34" t="s">
        <v>237</v>
      </c>
    </row>
    <row r="6" spans="1:16" ht="12.75" customHeight="1" x14ac:dyDescent="0.2">
      <c r="A6" s="23"/>
      <c r="B6" s="23"/>
      <c r="C6" s="40" t="s">
        <v>191</v>
      </c>
      <c r="D6">
        <f>IF(COUNTIF(Table!B7:B9,"All")=0,1,0)</f>
        <v>0</v>
      </c>
      <c r="E6" s="23"/>
      <c r="F6">
        <f>MATCH(month,P4:P15,0)</f>
        <v>8</v>
      </c>
      <c r="G6" s="24"/>
      <c r="J6" s="34" t="s">
        <v>202</v>
      </c>
      <c r="K6" t="s">
        <v>179</v>
      </c>
      <c r="O6" s="45"/>
      <c r="P6" s="34" t="s">
        <v>202</v>
      </c>
    </row>
    <row r="7" spans="1:16" ht="12.75" customHeight="1" x14ac:dyDescent="0.25">
      <c r="A7" s="21"/>
      <c r="B7" s="40" t="s">
        <v>220</v>
      </c>
      <c r="C7" s="40" t="s">
        <v>188</v>
      </c>
      <c r="D7" s="40" t="s">
        <v>215</v>
      </c>
      <c r="E7" s="40" t="s">
        <v>216</v>
      </c>
      <c r="F7" s="40" t="s">
        <v>219</v>
      </c>
      <c r="J7" s="34" t="s">
        <v>203</v>
      </c>
      <c r="K7" t="s">
        <v>180</v>
      </c>
      <c r="O7" s="45"/>
      <c r="P7" s="34" t="s">
        <v>203</v>
      </c>
    </row>
    <row r="8" spans="1:16" ht="12.75" customHeight="1" x14ac:dyDescent="0.25">
      <c r="A8" s="22"/>
      <c r="B8">
        <v>1</v>
      </c>
      <c r="C8" s="41">
        <f>MAX(0,Table!I8-75)</f>
        <v>0</v>
      </c>
      <c r="D8" s="40" t="s">
        <v>217</v>
      </c>
      <c r="E8" s="40" t="s">
        <v>217</v>
      </c>
      <c r="F8" s="51" t="str">
        <f>IF(AND($F$6&gt;=6,$F$6&lt;=9),E8,D8)</f>
        <v>Off-Peak</v>
      </c>
      <c r="J8" s="34" t="s">
        <v>204</v>
      </c>
      <c r="K8" t="s">
        <v>181</v>
      </c>
      <c r="L8" s="25"/>
      <c r="O8" s="45"/>
      <c r="P8" s="34" t="s">
        <v>204</v>
      </c>
    </row>
    <row r="9" spans="1:16" ht="12.75" customHeight="1" x14ac:dyDescent="0.2">
      <c r="B9">
        <f>B8+1</f>
        <v>2</v>
      </c>
      <c r="C9" s="41">
        <f>MAX(0,Table!I9-75)</f>
        <v>0</v>
      </c>
      <c r="D9" s="40" t="s">
        <v>217</v>
      </c>
      <c r="E9" s="40" t="s">
        <v>217</v>
      </c>
      <c r="F9" s="51" t="str">
        <f t="shared" ref="F9:F31" si="0">IF(AND($F$6&gt;=6,$F$6&lt;=9),E9,D9)</f>
        <v>Off-Peak</v>
      </c>
      <c r="J9" s="34" t="s">
        <v>205</v>
      </c>
      <c r="K9" t="s">
        <v>182</v>
      </c>
      <c r="L9" s="25"/>
      <c r="O9" s="45"/>
      <c r="P9" s="34" t="s">
        <v>205</v>
      </c>
    </row>
    <row r="10" spans="1:16" ht="12.75" customHeight="1" x14ac:dyDescent="0.2">
      <c r="B10">
        <f t="shared" ref="B10:B31" si="1">B9+1</f>
        <v>3</v>
      </c>
      <c r="C10" s="41">
        <f>MAX(0,Table!I10-75)</f>
        <v>0</v>
      </c>
      <c r="D10" s="40" t="s">
        <v>217</v>
      </c>
      <c r="E10" s="40" t="s">
        <v>217</v>
      </c>
      <c r="F10" s="51" t="str">
        <f t="shared" si="0"/>
        <v>Off-Peak</v>
      </c>
      <c r="J10" s="34" t="s">
        <v>206</v>
      </c>
      <c r="K10" t="s">
        <v>183</v>
      </c>
      <c r="L10" s="25"/>
      <c r="O10" s="45"/>
      <c r="P10" s="34" t="s">
        <v>206</v>
      </c>
    </row>
    <row r="11" spans="1:16" ht="12.75" customHeight="1" x14ac:dyDescent="0.2">
      <c r="B11">
        <f t="shared" si="1"/>
        <v>4</v>
      </c>
      <c r="C11" s="41">
        <f>MAX(0,Table!I11-75)</f>
        <v>0</v>
      </c>
      <c r="D11" s="40" t="s">
        <v>217</v>
      </c>
      <c r="E11" s="40" t="s">
        <v>217</v>
      </c>
      <c r="F11" s="51" t="str">
        <f t="shared" si="0"/>
        <v>Off-Peak</v>
      </c>
      <c r="J11" s="34" t="s">
        <v>207</v>
      </c>
      <c r="K11" t="s">
        <v>184</v>
      </c>
      <c r="L11" s="25"/>
      <c r="O11" s="45"/>
      <c r="P11" s="34" t="s">
        <v>207</v>
      </c>
    </row>
    <row r="12" spans="1:16" ht="12.75" customHeight="1" x14ac:dyDescent="0.2">
      <c r="B12">
        <f t="shared" si="1"/>
        <v>5</v>
      </c>
      <c r="C12" s="41">
        <f>MAX(0,Table!I12-75)</f>
        <v>0</v>
      </c>
      <c r="D12" s="40" t="s">
        <v>217</v>
      </c>
      <c r="E12" s="40" t="s">
        <v>217</v>
      </c>
      <c r="F12" s="51" t="str">
        <f t="shared" si="0"/>
        <v>Off-Peak</v>
      </c>
      <c r="J12" s="34" t="s">
        <v>208</v>
      </c>
      <c r="K12" t="s">
        <v>185</v>
      </c>
      <c r="O12" s="45"/>
      <c r="P12" s="34" t="s">
        <v>208</v>
      </c>
    </row>
    <row r="13" spans="1:16" ht="12.75" customHeight="1" x14ac:dyDescent="0.2">
      <c r="B13">
        <f t="shared" si="1"/>
        <v>6</v>
      </c>
      <c r="C13" s="41">
        <f>MAX(0,Table!I13-75)</f>
        <v>0</v>
      </c>
      <c r="D13" s="40" t="s">
        <v>217</v>
      </c>
      <c r="E13" s="40" t="s">
        <v>217</v>
      </c>
      <c r="F13" s="51" t="str">
        <f t="shared" si="0"/>
        <v>Off-Peak</v>
      </c>
      <c r="J13" s="34" t="s">
        <v>238</v>
      </c>
      <c r="O13" s="45"/>
      <c r="P13" s="34" t="s">
        <v>238</v>
      </c>
    </row>
    <row r="14" spans="1:16" ht="12.75" customHeight="1" x14ac:dyDescent="0.2">
      <c r="B14">
        <f t="shared" si="1"/>
        <v>7</v>
      </c>
      <c r="C14" s="41">
        <f>MAX(0,Table!I14-75)</f>
        <v>0</v>
      </c>
      <c r="D14" s="40" t="s">
        <v>217</v>
      </c>
      <c r="E14" s="40" t="s">
        <v>217</v>
      </c>
      <c r="F14" s="51" t="str">
        <f t="shared" si="0"/>
        <v>Off-Peak</v>
      </c>
      <c r="J14" s="34" t="s">
        <v>239</v>
      </c>
      <c r="O14" s="45"/>
      <c r="P14" s="34" t="s">
        <v>239</v>
      </c>
    </row>
    <row r="15" spans="1:16" ht="12.75" customHeight="1" x14ac:dyDescent="0.2">
      <c r="B15">
        <f t="shared" si="1"/>
        <v>8</v>
      </c>
      <c r="C15" s="41">
        <f>MAX(0,Table!I15-75)</f>
        <v>0</v>
      </c>
      <c r="D15" s="40" t="s">
        <v>217</v>
      </c>
      <c r="E15" s="40" t="s">
        <v>217</v>
      </c>
      <c r="F15" s="51" t="str">
        <f t="shared" si="0"/>
        <v>Off-Peak</v>
      </c>
      <c r="J15" s="34" t="s">
        <v>240</v>
      </c>
      <c r="O15" s="45"/>
      <c r="P15" s="34" t="s">
        <v>240</v>
      </c>
    </row>
    <row r="16" spans="1:16" ht="12.75" customHeight="1" x14ac:dyDescent="0.2">
      <c r="B16">
        <f t="shared" si="1"/>
        <v>9</v>
      </c>
      <c r="C16" s="41">
        <f>MAX(0,Table!I16-75)</f>
        <v>0</v>
      </c>
      <c r="D16" s="40" t="s">
        <v>217</v>
      </c>
      <c r="E16" s="40" t="s">
        <v>217</v>
      </c>
      <c r="F16" s="51" t="str">
        <f t="shared" si="0"/>
        <v>Off-Peak</v>
      </c>
      <c r="O16" s="45"/>
    </row>
    <row r="17" spans="1:15" ht="12.75" customHeight="1" x14ac:dyDescent="0.2">
      <c r="B17">
        <f t="shared" si="1"/>
        <v>10</v>
      </c>
      <c r="C17" s="41">
        <f>MAX(0,Table!I17-75)</f>
        <v>0</v>
      </c>
      <c r="D17" s="40" t="s">
        <v>217</v>
      </c>
      <c r="E17" s="40" t="s">
        <v>217</v>
      </c>
      <c r="F17" s="51" t="str">
        <f t="shared" si="0"/>
        <v>Off-Peak</v>
      </c>
      <c r="O17" s="45"/>
    </row>
    <row r="18" spans="1:15" ht="12.75" customHeight="1" x14ac:dyDescent="0.2">
      <c r="B18">
        <f t="shared" si="1"/>
        <v>11</v>
      </c>
      <c r="C18" s="41">
        <f>MAX(0,Table!I18-75)</f>
        <v>3.8828050000000047</v>
      </c>
      <c r="D18" s="40" t="s">
        <v>217</v>
      </c>
      <c r="E18" s="40" t="s">
        <v>217</v>
      </c>
      <c r="F18" s="51" t="str">
        <f t="shared" si="0"/>
        <v>Off-Peak</v>
      </c>
      <c r="J18" s="45"/>
      <c r="O18" s="45"/>
    </row>
    <row r="19" spans="1:15" ht="12.75" customHeight="1" x14ac:dyDescent="0.2">
      <c r="B19">
        <f t="shared" si="1"/>
        <v>12</v>
      </c>
      <c r="C19" s="41">
        <f>MAX(0,Table!I19-75)</f>
        <v>8.0980909999999966</v>
      </c>
      <c r="D19" s="40" t="s">
        <v>217</v>
      </c>
      <c r="E19" s="40" t="s">
        <v>217</v>
      </c>
      <c r="F19" s="51" t="str">
        <f t="shared" si="0"/>
        <v>Off-Peak</v>
      </c>
      <c r="M19" s="25"/>
    </row>
    <row r="20" spans="1:15" ht="12.75" customHeight="1" x14ac:dyDescent="0.2">
      <c r="B20">
        <f t="shared" si="1"/>
        <v>13</v>
      </c>
      <c r="C20" s="41">
        <f>MAX(0,Table!I20-75)</f>
        <v>11.862639999999999</v>
      </c>
      <c r="D20" s="40" t="s">
        <v>217</v>
      </c>
      <c r="E20" s="40" t="s">
        <v>217</v>
      </c>
      <c r="F20" s="51" t="str">
        <f t="shared" si="0"/>
        <v>Off-Peak</v>
      </c>
      <c r="M20" s="25"/>
    </row>
    <row r="21" spans="1:15" ht="12.75" customHeight="1" x14ac:dyDescent="0.2">
      <c r="B21">
        <f t="shared" si="1"/>
        <v>14</v>
      </c>
      <c r="C21" s="41">
        <f>MAX(0,Table!I21-75)</f>
        <v>15.430214000000007</v>
      </c>
      <c r="D21" s="40" t="s">
        <v>217</v>
      </c>
      <c r="E21" s="40" t="s">
        <v>217</v>
      </c>
      <c r="F21" s="51" t="str">
        <f t="shared" si="0"/>
        <v>Off-Peak</v>
      </c>
      <c r="M21" s="25"/>
    </row>
    <row r="22" spans="1:15" ht="12.75" customHeight="1" x14ac:dyDescent="0.2">
      <c r="B22">
        <f t="shared" si="1"/>
        <v>15</v>
      </c>
      <c r="C22" s="41">
        <f>MAX(0,Table!I22-75)</f>
        <v>18.196456999999995</v>
      </c>
      <c r="D22" s="40" t="s">
        <v>217</v>
      </c>
      <c r="E22" s="40" t="s">
        <v>217</v>
      </c>
      <c r="F22" s="51" t="str">
        <f t="shared" si="0"/>
        <v>Off-Peak</v>
      </c>
      <c r="M22" s="25"/>
    </row>
    <row r="23" spans="1:15" ht="12.75" customHeight="1" x14ac:dyDescent="0.2">
      <c r="B23">
        <f t="shared" si="1"/>
        <v>16</v>
      </c>
      <c r="C23" s="41">
        <f>MAX(0,Table!I23-75)</f>
        <v>19.603767000000005</v>
      </c>
      <c r="D23" s="40" t="s">
        <v>217</v>
      </c>
      <c r="E23" s="40" t="s">
        <v>217</v>
      </c>
      <c r="F23" s="51" t="str">
        <f t="shared" si="0"/>
        <v>Off-Peak</v>
      </c>
      <c r="M23" s="25"/>
    </row>
    <row r="24" spans="1:15" ht="12.75" customHeight="1" x14ac:dyDescent="0.2">
      <c r="B24">
        <f t="shared" si="1"/>
        <v>17</v>
      </c>
      <c r="C24" s="41">
        <f>MAX(0,Table!I24-75)</f>
        <v>20.237037999999998</v>
      </c>
      <c r="D24" s="40" t="s">
        <v>218</v>
      </c>
      <c r="E24" s="40" t="s">
        <v>218</v>
      </c>
      <c r="F24" s="51" t="str">
        <f t="shared" si="0"/>
        <v>Peak</v>
      </c>
      <c r="M24" s="25"/>
    </row>
    <row r="25" spans="1:15" ht="12.75" customHeight="1" x14ac:dyDescent="0.2">
      <c r="B25">
        <f t="shared" si="1"/>
        <v>18</v>
      </c>
      <c r="C25" s="41">
        <f>MAX(0,Table!I25-75)</f>
        <v>18.934166000000005</v>
      </c>
      <c r="D25" s="40" t="s">
        <v>218</v>
      </c>
      <c r="E25" s="40" t="s">
        <v>218</v>
      </c>
      <c r="F25" s="51" t="str">
        <f t="shared" si="0"/>
        <v>Peak</v>
      </c>
      <c r="M25" s="25"/>
    </row>
    <row r="26" spans="1:15" ht="12.75" customHeight="1" x14ac:dyDescent="0.2">
      <c r="B26">
        <f t="shared" si="1"/>
        <v>19</v>
      </c>
      <c r="C26" s="41">
        <f>MAX(0,Table!I26-75)</f>
        <v>16.408469999999994</v>
      </c>
      <c r="D26" s="40" t="s">
        <v>218</v>
      </c>
      <c r="E26" s="40" t="s">
        <v>218</v>
      </c>
      <c r="F26" s="51" t="str">
        <f t="shared" si="0"/>
        <v>Peak</v>
      </c>
    </row>
    <row r="27" spans="1:15" ht="12.75" customHeight="1" x14ac:dyDescent="0.2">
      <c r="B27">
        <f t="shared" si="1"/>
        <v>20</v>
      </c>
      <c r="C27" s="41">
        <f>MAX(0,Table!I27-75)</f>
        <v>12.703963999999999</v>
      </c>
      <c r="D27" s="40" t="s">
        <v>218</v>
      </c>
      <c r="E27" s="40" t="s">
        <v>218</v>
      </c>
      <c r="F27" s="51" t="str">
        <f t="shared" si="0"/>
        <v>Peak</v>
      </c>
    </row>
    <row r="28" spans="1:15" ht="12.75" customHeight="1" x14ac:dyDescent="0.2">
      <c r="A28" s="6"/>
      <c r="B28">
        <f t="shared" si="1"/>
        <v>21</v>
      </c>
      <c r="C28" s="41">
        <f>MAX(0,Table!I28-75)</f>
        <v>8.4461210000000051</v>
      </c>
      <c r="D28" s="40" t="s">
        <v>218</v>
      </c>
      <c r="E28" s="40" t="s">
        <v>218</v>
      </c>
      <c r="F28" s="51" t="str">
        <f t="shared" si="0"/>
        <v>Peak</v>
      </c>
    </row>
    <row r="29" spans="1:15" ht="12.75" customHeight="1" x14ac:dyDescent="0.2">
      <c r="A29" s="6"/>
      <c r="B29">
        <f t="shared" si="1"/>
        <v>22</v>
      </c>
      <c r="C29" s="41">
        <f>MAX(0,Table!I29-75)</f>
        <v>5.1839449999999943</v>
      </c>
      <c r="D29" s="40" t="s">
        <v>217</v>
      </c>
      <c r="E29" s="40" t="s">
        <v>217</v>
      </c>
      <c r="F29" s="51" t="str">
        <f t="shared" si="0"/>
        <v>Off-Peak</v>
      </c>
    </row>
    <row r="30" spans="1:15" ht="12.75" customHeight="1" x14ac:dyDescent="0.2">
      <c r="A30" s="6"/>
      <c r="B30">
        <f t="shared" si="1"/>
        <v>23</v>
      </c>
      <c r="C30" s="41">
        <f>MAX(0,Table!I30-75)</f>
        <v>2.986298000000005</v>
      </c>
      <c r="D30" s="40" t="s">
        <v>217</v>
      </c>
      <c r="E30" s="40" t="s">
        <v>217</v>
      </c>
      <c r="F30" s="51" t="str">
        <f t="shared" si="0"/>
        <v>Off-Peak</v>
      </c>
    </row>
    <row r="31" spans="1:15" ht="12.75" customHeight="1" x14ac:dyDescent="0.2">
      <c r="B31">
        <f t="shared" si="1"/>
        <v>24</v>
      </c>
      <c r="C31" s="41">
        <f>MAX(0,Table!I31-75)</f>
        <v>0.83048999999999751</v>
      </c>
      <c r="D31" s="40" t="s">
        <v>217</v>
      </c>
      <c r="E31" s="40" t="s">
        <v>217</v>
      </c>
      <c r="F31" s="51" t="str">
        <f t="shared" si="0"/>
        <v>Off-Peak</v>
      </c>
      <c r="G31" s="34"/>
      <c r="H31" s="34"/>
      <c r="I31" s="34"/>
      <c r="J31" s="34"/>
      <c r="K31" s="34"/>
    </row>
    <row r="32" spans="1:15" ht="12.75" customHeight="1" x14ac:dyDescent="0.2">
      <c r="G32" s="6"/>
      <c r="H32" s="6"/>
      <c r="I32" s="6"/>
      <c r="J32" s="6"/>
      <c r="K32" s="31"/>
    </row>
    <row r="33" spans="1:7" ht="12.75" customHeight="1" x14ac:dyDescent="0.2">
      <c r="A33" s="34" t="s">
        <v>196</v>
      </c>
      <c r="B33" t="s">
        <v>195</v>
      </c>
      <c r="C33">
        <v>0.1</v>
      </c>
      <c r="D33">
        <v>0.3</v>
      </c>
      <c r="E33">
        <v>0.5</v>
      </c>
      <c r="F33">
        <v>0.7</v>
      </c>
      <c r="G33" s="6">
        <v>0.9</v>
      </c>
    </row>
    <row r="34" spans="1:7" ht="12.75" customHeight="1" x14ac:dyDescent="0.2">
      <c r="A34" s="34" t="s">
        <v>5</v>
      </c>
      <c r="B34" s="50">
        <f>DGET(data,"stderr_daily",_xlnm.Criteria)</f>
        <v>1.55332E-2</v>
      </c>
      <c r="C34" s="49">
        <f>IF($B34=0,"n/a",NORMINV(C$33,Table!$H34,$B34))</f>
        <v>2.2697775032220826</v>
      </c>
      <c r="D34" s="49">
        <f>IF($B34=0,"n/a",NORMINV(D$33,Table!$H34,$B34))</f>
        <v>2.2815384819560034</v>
      </c>
      <c r="E34" s="49">
        <f>IF($B34=0,"n/a",NORMINV(E$33,Table!$H34,$B34))</f>
        <v>2.2896841000000001</v>
      </c>
      <c r="F34" s="49">
        <f>IF($B34=0,"n/a",NORMINV(F$33,Table!$H34,$B34))</f>
        <v>2.2978297180439968</v>
      </c>
      <c r="G34" s="49">
        <f>IF($B34=0,"n/a",NORMINV(G$33,Table!$H34,$B34))</f>
        <v>2.3095906967779176</v>
      </c>
    </row>
    <row r="35" spans="1:7" ht="12.75" customHeight="1" x14ac:dyDescent="0.2">
      <c r="A35" t="s">
        <v>218</v>
      </c>
      <c r="B35" s="50">
        <f>DGET(data,"stderr_peak",_xlnm.Criteria)</f>
        <v>2.27399E-2</v>
      </c>
      <c r="C35" s="49">
        <f>IF($B35=0,"n/a",NORMINV(C$33,Table!$H35,$B35))</f>
        <v>0.17818568555467235</v>
      </c>
      <c r="D35" s="49">
        <f>IF($B35=0,"n/a",NORMINV(D$33,Table!$H35,$B35))</f>
        <v>0.19540322478107044</v>
      </c>
      <c r="E35" s="49">
        <f>IF($B35=0,"n/a",NORMINV(E$33,Table!$H35,$B35))</f>
        <v>0.20732804000000002</v>
      </c>
      <c r="F35" s="49">
        <f>IF($B35=0,"n/a",NORMINV(F$33,Table!$H35,$B35))</f>
        <v>0.21925285521892959</v>
      </c>
      <c r="G35" s="49">
        <f>IF($B35=0,"n/a",NORMINV(G$33,Table!$H35,$B35))</f>
        <v>0.23647039444532769</v>
      </c>
    </row>
    <row r="36" spans="1:7" ht="12.75" customHeight="1" x14ac:dyDescent="0.2">
      <c r="A36" s="35" t="s">
        <v>217</v>
      </c>
      <c r="B36" s="50">
        <f>DGET(data,"stderr_offpeak",_xlnm.Criteria)</f>
        <v>1.5852809999999998E-2</v>
      </c>
      <c r="C36" s="49">
        <f>IF($B36=0,"n/a",NORMINV(C$33,Table!$H36,$B36))</f>
        <v>4.5633485473587324E-2</v>
      </c>
      <c r="D36" s="49">
        <f>IF($B36=0,"n/a",NORMINV(D$33,Table!$H36,$B36))</f>
        <v>5.7636457255505258E-2</v>
      </c>
      <c r="E36" s="49">
        <f>IF($B36=0,"n/a",NORMINV(E$33,Table!$H36,$B36))</f>
        <v>6.5949678947368418E-2</v>
      </c>
      <c r="F36" s="49">
        <f>IF($B36=0,"n/a",NORMINV(F$33,Table!$H36,$B36))</f>
        <v>7.4262900639231577E-2</v>
      </c>
      <c r="G36" s="49">
        <f>IF($B36=0,"n/a",NORMINV(G$33,Table!$H36,$B36))</f>
        <v>8.6265872421149511E-2</v>
      </c>
    </row>
    <row r="37" spans="1:7" x14ac:dyDescent="0.2">
      <c r="B37" s="34"/>
      <c r="F37" s="6"/>
      <c r="G37" s="6"/>
    </row>
    <row r="38" spans="1:7" x14ac:dyDescent="0.2">
      <c r="A38" s="34"/>
      <c r="B38" s="50"/>
      <c r="F38" s="6"/>
      <c r="G38" s="6"/>
    </row>
    <row r="39" spans="1:7" x14ac:dyDescent="0.2">
      <c r="B39" s="50"/>
      <c r="F39" s="6"/>
      <c r="G39" s="6"/>
    </row>
    <row r="40" spans="1:7" x14ac:dyDescent="0.2">
      <c r="B40" s="50"/>
      <c r="F40" s="6"/>
      <c r="G40" s="6"/>
    </row>
    <row r="41" spans="1:7" x14ac:dyDescent="0.2">
      <c r="A41" s="35"/>
      <c r="B41" s="50"/>
      <c r="F41" s="6"/>
      <c r="G41" s="6"/>
    </row>
    <row r="42" spans="1:7" x14ac:dyDescent="0.2">
      <c r="B42" s="34"/>
      <c r="F42" s="6"/>
      <c r="G42" s="6"/>
    </row>
    <row r="43" spans="1:7" x14ac:dyDescent="0.2">
      <c r="A43" s="34"/>
      <c r="B43" s="50"/>
      <c r="F43" s="6"/>
      <c r="G43" s="6"/>
    </row>
    <row r="44" spans="1:7" x14ac:dyDescent="0.2">
      <c r="B44" s="50"/>
      <c r="F44" s="6"/>
      <c r="G44" s="6"/>
    </row>
    <row r="45" spans="1:7" x14ac:dyDescent="0.2">
      <c r="B45" s="50"/>
      <c r="G45" s="6"/>
    </row>
    <row r="46" spans="1:7" x14ac:dyDescent="0.2">
      <c r="A46" s="35"/>
      <c r="B46" s="50"/>
      <c r="G46" s="6"/>
    </row>
    <row r="47" spans="1:7" x14ac:dyDescent="0.2">
      <c r="G47" s="6"/>
    </row>
    <row r="48" spans="1:7" x14ac:dyDescent="0.2">
      <c r="G48" s="6"/>
    </row>
    <row r="49" spans="7:7" x14ac:dyDescent="0.2">
      <c r="G49" s="6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Z775"/>
  <sheetViews>
    <sheetView zoomScaleNormal="100" workbookViewId="0">
      <pane xSplit="8" ySplit="1" topLeftCell="I2" activePane="bottomRight" state="frozen"/>
      <selection pane="topRight"/>
      <selection pane="bottomLeft"/>
      <selection pane="bottomRight" activeCell="I2" sqref="I2"/>
    </sheetView>
  </sheetViews>
  <sheetFormatPr defaultRowHeight="12.75" x14ac:dyDescent="0.2"/>
  <cols>
    <col min="1" max="4" width="15.5703125" customWidth="1"/>
    <col min="5" max="5" width="16.42578125" customWidth="1"/>
    <col min="6" max="6" width="11.85546875" customWidth="1"/>
    <col min="7" max="7" width="16" customWidth="1"/>
    <col min="8" max="180" width="10.5703125" customWidth="1"/>
    <col min="181" max="181" width="12" bestFit="1" customWidth="1"/>
    <col min="182" max="182" width="9.140625" customWidth="1"/>
    <col min="183" max="185" width="10.140625" bestFit="1" customWidth="1"/>
  </cols>
  <sheetData>
    <row r="1" spans="1:182" x14ac:dyDescent="0.2">
      <c r="A1" t="s">
        <v>224</v>
      </c>
      <c r="B1" t="s">
        <v>225</v>
      </c>
      <c r="C1" t="s">
        <v>226</v>
      </c>
      <c r="D1" t="s">
        <v>213</v>
      </c>
      <c r="E1" t="s">
        <v>214</v>
      </c>
      <c r="F1" t="s">
        <v>189</v>
      </c>
      <c r="G1" t="s">
        <v>197</v>
      </c>
      <c r="H1" t="s">
        <v>199</v>
      </c>
      <c r="I1" t="s">
        <v>154</v>
      </c>
      <c r="J1" t="s">
        <v>155</v>
      </c>
      <c r="K1" t="s">
        <v>156</v>
      </c>
      <c r="L1" t="s">
        <v>157</v>
      </c>
      <c r="M1" t="s">
        <v>158</v>
      </c>
      <c r="N1" t="s">
        <v>159</v>
      </c>
      <c r="O1" t="s">
        <v>160</v>
      </c>
      <c r="P1" t="s">
        <v>161</v>
      </c>
      <c r="Q1" t="s">
        <v>162</v>
      </c>
      <c r="R1" t="s">
        <v>163</v>
      </c>
      <c r="S1" t="s">
        <v>164</v>
      </c>
      <c r="T1" t="s">
        <v>165</v>
      </c>
      <c r="U1" t="s">
        <v>166</v>
      </c>
      <c r="V1" t="s">
        <v>167</v>
      </c>
      <c r="W1" t="s">
        <v>168</v>
      </c>
      <c r="X1" t="s">
        <v>169</v>
      </c>
      <c r="Y1" t="s">
        <v>170</v>
      </c>
      <c r="Z1" t="s">
        <v>171</v>
      </c>
      <c r="AA1" t="s">
        <v>172</v>
      </c>
      <c r="AB1" t="s">
        <v>173</v>
      </c>
      <c r="AC1" t="s">
        <v>174</v>
      </c>
      <c r="AD1" t="s">
        <v>175</v>
      </c>
      <c r="AE1" t="s">
        <v>176</v>
      </c>
      <c r="AF1" t="s">
        <v>177</v>
      </c>
      <c r="AG1" t="s">
        <v>9</v>
      </c>
      <c r="AH1" t="s">
        <v>10</v>
      </c>
      <c r="AI1" t="s">
        <v>11</v>
      </c>
      <c r="AJ1" t="s">
        <v>12</v>
      </c>
      <c r="AK1" t="s">
        <v>13</v>
      </c>
      <c r="AL1" t="s">
        <v>14</v>
      </c>
      <c r="AM1" t="s">
        <v>15</v>
      </c>
      <c r="AN1" t="s">
        <v>16</v>
      </c>
      <c r="AO1" t="s">
        <v>17</v>
      </c>
      <c r="AP1" t="s">
        <v>18</v>
      </c>
      <c r="AQ1" t="s">
        <v>19</v>
      </c>
      <c r="AR1" t="s">
        <v>20</v>
      </c>
      <c r="AS1" t="s">
        <v>21</v>
      </c>
      <c r="AT1" t="s">
        <v>22</v>
      </c>
      <c r="AU1" t="s">
        <v>23</v>
      </c>
      <c r="AV1" t="s">
        <v>24</v>
      </c>
      <c r="AW1" t="s">
        <v>25</v>
      </c>
      <c r="AX1" t="s">
        <v>26</v>
      </c>
      <c r="AY1" t="s">
        <v>27</v>
      </c>
      <c r="AZ1" t="s">
        <v>28</v>
      </c>
      <c r="BA1" t="s">
        <v>29</v>
      </c>
      <c r="BB1" t="s">
        <v>30</v>
      </c>
      <c r="BC1" t="s">
        <v>31</v>
      </c>
      <c r="BD1" t="s">
        <v>32</v>
      </c>
      <c r="BE1" t="s">
        <v>33</v>
      </c>
      <c r="BF1" t="s">
        <v>34</v>
      </c>
      <c r="BG1" t="s">
        <v>35</v>
      </c>
      <c r="BH1" t="s">
        <v>36</v>
      </c>
      <c r="BI1" t="s">
        <v>37</v>
      </c>
      <c r="BJ1" t="s">
        <v>38</v>
      </c>
      <c r="BK1" t="s">
        <v>39</v>
      </c>
      <c r="BL1" t="s">
        <v>40</v>
      </c>
      <c r="BM1" t="s">
        <v>41</v>
      </c>
      <c r="BN1" t="s">
        <v>42</v>
      </c>
      <c r="BO1" t="s">
        <v>43</v>
      </c>
      <c r="BP1" t="s">
        <v>44</v>
      </c>
      <c r="BQ1" t="s">
        <v>45</v>
      </c>
      <c r="BR1" t="s">
        <v>46</v>
      </c>
      <c r="BS1" t="s">
        <v>47</v>
      </c>
      <c r="BT1" t="s">
        <v>48</v>
      </c>
      <c r="BU1" t="s">
        <v>49</v>
      </c>
      <c r="BV1" t="s">
        <v>50</v>
      </c>
      <c r="BW1" t="s">
        <v>51</v>
      </c>
      <c r="BX1" t="s">
        <v>52</v>
      </c>
      <c r="BY1" t="s">
        <v>53</v>
      </c>
      <c r="BZ1" t="s">
        <v>54</v>
      </c>
      <c r="CA1" t="s">
        <v>55</v>
      </c>
      <c r="CB1" t="s">
        <v>56</v>
      </c>
      <c r="CC1" t="s">
        <v>57</v>
      </c>
      <c r="CD1" t="s">
        <v>58</v>
      </c>
      <c r="CE1" t="s">
        <v>59</v>
      </c>
      <c r="CF1" t="s">
        <v>60</v>
      </c>
      <c r="CG1" t="s">
        <v>61</v>
      </c>
      <c r="CH1" t="s">
        <v>62</v>
      </c>
      <c r="CI1" t="s">
        <v>63</v>
      </c>
      <c r="CJ1" t="s">
        <v>64</v>
      </c>
      <c r="CK1" t="s">
        <v>65</v>
      </c>
      <c r="CL1" t="s">
        <v>66</v>
      </c>
      <c r="CM1" t="s">
        <v>67</v>
      </c>
      <c r="CN1" t="s">
        <v>68</v>
      </c>
      <c r="CO1" t="s">
        <v>69</v>
      </c>
      <c r="CP1" t="s">
        <v>70</v>
      </c>
      <c r="CQ1" t="s">
        <v>71</v>
      </c>
      <c r="CR1" t="s">
        <v>72</v>
      </c>
      <c r="CS1" t="s">
        <v>73</v>
      </c>
      <c r="CT1" t="s">
        <v>74</v>
      </c>
      <c r="CU1" t="s">
        <v>75</v>
      </c>
      <c r="CV1" t="s">
        <v>76</v>
      </c>
      <c r="CW1" t="s">
        <v>77</v>
      </c>
      <c r="CX1" t="s">
        <v>78</v>
      </c>
      <c r="CY1" t="s">
        <v>79</v>
      </c>
      <c r="CZ1" t="s">
        <v>80</v>
      </c>
      <c r="DA1" t="s">
        <v>81</v>
      </c>
      <c r="DB1" t="s">
        <v>82</v>
      </c>
      <c r="DC1" t="s">
        <v>83</v>
      </c>
      <c r="DD1" t="s">
        <v>84</v>
      </c>
      <c r="DE1" t="s">
        <v>85</v>
      </c>
      <c r="DF1" t="s">
        <v>86</v>
      </c>
      <c r="DG1" t="s">
        <v>87</v>
      </c>
      <c r="DH1" t="s">
        <v>88</v>
      </c>
      <c r="DI1" t="s">
        <v>89</v>
      </c>
      <c r="DJ1" t="s">
        <v>90</v>
      </c>
      <c r="DK1" t="s">
        <v>91</v>
      </c>
      <c r="DL1" t="s">
        <v>92</v>
      </c>
      <c r="DM1" t="s">
        <v>93</v>
      </c>
      <c r="DN1" t="s">
        <v>94</v>
      </c>
      <c r="DO1" t="s">
        <v>95</v>
      </c>
      <c r="DP1" t="s">
        <v>96</v>
      </c>
      <c r="DQ1" t="s">
        <v>97</v>
      </c>
      <c r="DR1" t="s">
        <v>98</v>
      </c>
      <c r="DS1" t="s">
        <v>99</v>
      </c>
      <c r="DT1" t="s">
        <v>100</v>
      </c>
      <c r="DU1" t="s">
        <v>101</v>
      </c>
      <c r="DV1" t="s">
        <v>102</v>
      </c>
      <c r="DW1" t="s">
        <v>103</v>
      </c>
      <c r="DX1" t="s">
        <v>104</v>
      </c>
      <c r="DY1" t="s">
        <v>105</v>
      </c>
      <c r="DZ1" t="s">
        <v>106</v>
      </c>
      <c r="EA1" t="s">
        <v>107</v>
      </c>
      <c r="EB1" t="s">
        <v>108</v>
      </c>
      <c r="EC1" t="s">
        <v>109</v>
      </c>
      <c r="ED1" t="s">
        <v>110</v>
      </c>
      <c r="EE1" t="s">
        <v>111</v>
      </c>
      <c r="EF1" t="s">
        <v>112</v>
      </c>
      <c r="EG1" t="s">
        <v>113</v>
      </c>
      <c r="EH1" t="s">
        <v>114</v>
      </c>
      <c r="EI1" t="s">
        <v>115</v>
      </c>
      <c r="EJ1" t="s">
        <v>116</v>
      </c>
      <c r="EK1" t="s">
        <v>117</v>
      </c>
      <c r="EL1" t="s">
        <v>118</v>
      </c>
      <c r="EM1" t="s">
        <v>119</v>
      </c>
      <c r="EN1" t="s">
        <v>120</v>
      </c>
      <c r="EO1" t="s">
        <v>121</v>
      </c>
      <c r="EP1" t="s">
        <v>122</v>
      </c>
      <c r="EQ1" t="s">
        <v>123</v>
      </c>
      <c r="ER1" t="s">
        <v>124</v>
      </c>
      <c r="ES1" t="s">
        <v>125</v>
      </c>
      <c r="ET1" t="s">
        <v>126</v>
      </c>
      <c r="EU1" t="s">
        <v>127</v>
      </c>
      <c r="EV1" t="s">
        <v>128</v>
      </c>
      <c r="EW1" t="s">
        <v>129</v>
      </c>
      <c r="EX1" t="s">
        <v>130</v>
      </c>
      <c r="EY1" t="s">
        <v>131</v>
      </c>
      <c r="EZ1" t="s">
        <v>132</v>
      </c>
      <c r="FA1" t="s">
        <v>133</v>
      </c>
      <c r="FB1" t="s">
        <v>134</v>
      </c>
      <c r="FC1" t="s">
        <v>135</v>
      </c>
      <c r="FD1" t="s">
        <v>136</v>
      </c>
      <c r="FE1" t="s">
        <v>137</v>
      </c>
      <c r="FF1" t="s">
        <v>138</v>
      </c>
      <c r="FG1" t="s">
        <v>139</v>
      </c>
      <c r="FH1" t="s">
        <v>140</v>
      </c>
      <c r="FI1" t="s">
        <v>141</v>
      </c>
      <c r="FJ1" t="s">
        <v>142</v>
      </c>
      <c r="FK1" t="s">
        <v>143</v>
      </c>
      <c r="FL1" t="s">
        <v>144</v>
      </c>
      <c r="FM1" t="s">
        <v>145</v>
      </c>
      <c r="FN1" t="s">
        <v>146</v>
      </c>
      <c r="FO1" t="s">
        <v>147</v>
      </c>
      <c r="FP1" t="s">
        <v>148</v>
      </c>
      <c r="FQ1" t="s">
        <v>149</v>
      </c>
      <c r="FR1" t="s">
        <v>150</v>
      </c>
      <c r="FS1" t="s">
        <v>151</v>
      </c>
      <c r="FT1" t="s">
        <v>152</v>
      </c>
      <c r="FU1" t="s">
        <v>223</v>
      </c>
      <c r="FV1" t="s">
        <v>221</v>
      </c>
      <c r="FW1" t="s">
        <v>222</v>
      </c>
      <c r="FX1" t="s">
        <v>242</v>
      </c>
      <c r="FY1" t="s">
        <v>241</v>
      </c>
      <c r="FZ1" t="s">
        <v>234</v>
      </c>
    </row>
    <row r="2" spans="1:182" x14ac:dyDescent="0.2">
      <c r="A2" t="s">
        <v>186</v>
      </c>
      <c r="B2" s="35" t="s">
        <v>243</v>
      </c>
      <c r="C2" t="s">
        <v>2</v>
      </c>
      <c r="D2" t="s">
        <v>200</v>
      </c>
      <c r="E2" t="s">
        <v>236</v>
      </c>
      <c r="F2" t="s">
        <v>1</v>
      </c>
      <c r="G2" t="s">
        <v>1</v>
      </c>
      <c r="H2" s="78">
        <v>281</v>
      </c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>
        <v>20.680304</v>
      </c>
      <c r="FZ2" s="78">
        <v>0</v>
      </c>
    </row>
    <row r="3" spans="1:182" x14ac:dyDescent="0.2">
      <c r="A3" t="s">
        <v>186</v>
      </c>
      <c r="B3" s="35" t="s">
        <v>243</v>
      </c>
      <c r="C3" t="s">
        <v>2</v>
      </c>
      <c r="D3" t="s">
        <v>200</v>
      </c>
      <c r="E3" t="s">
        <v>236</v>
      </c>
      <c r="F3" t="s">
        <v>178</v>
      </c>
      <c r="G3" t="s">
        <v>1</v>
      </c>
      <c r="H3" s="78">
        <v>82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>
        <v>7.0454545</v>
      </c>
      <c r="FZ3" s="78">
        <v>0</v>
      </c>
    </row>
    <row r="4" spans="1:182" x14ac:dyDescent="0.2">
      <c r="A4" t="s">
        <v>186</v>
      </c>
      <c r="B4" s="35" t="s">
        <v>243</v>
      </c>
      <c r="C4" t="s">
        <v>2</v>
      </c>
      <c r="D4" t="s">
        <v>200</v>
      </c>
      <c r="E4" t="s">
        <v>236</v>
      </c>
      <c r="F4" t="s">
        <v>179</v>
      </c>
      <c r="G4" t="s">
        <v>1</v>
      </c>
      <c r="H4" s="78">
        <v>55</v>
      </c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>
        <v>6.1818179999999998</v>
      </c>
      <c r="FZ4" s="78">
        <v>0</v>
      </c>
    </row>
    <row r="5" spans="1:182" x14ac:dyDescent="0.2">
      <c r="A5" t="s">
        <v>186</v>
      </c>
      <c r="B5" s="35" t="s">
        <v>243</v>
      </c>
      <c r="C5" t="s">
        <v>2</v>
      </c>
      <c r="D5" t="s">
        <v>200</v>
      </c>
      <c r="E5" t="s">
        <v>236</v>
      </c>
      <c r="F5" t="s">
        <v>180</v>
      </c>
      <c r="G5" t="s">
        <v>1</v>
      </c>
      <c r="H5" s="78">
        <v>1</v>
      </c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>
        <v>0</v>
      </c>
      <c r="FZ5" s="78">
        <v>0</v>
      </c>
    </row>
    <row r="6" spans="1:182" x14ac:dyDescent="0.2">
      <c r="A6" t="s">
        <v>186</v>
      </c>
      <c r="B6" s="35" t="s">
        <v>243</v>
      </c>
      <c r="C6" t="s">
        <v>2</v>
      </c>
      <c r="D6" t="s">
        <v>200</v>
      </c>
      <c r="E6" t="s">
        <v>236</v>
      </c>
      <c r="F6" t="s">
        <v>181</v>
      </c>
      <c r="G6" t="s">
        <v>1</v>
      </c>
      <c r="H6" s="78">
        <v>24</v>
      </c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>
        <v>1</v>
      </c>
      <c r="FZ6" s="78">
        <v>0</v>
      </c>
    </row>
    <row r="7" spans="1:182" x14ac:dyDescent="0.2">
      <c r="A7" t="s">
        <v>186</v>
      </c>
      <c r="B7" s="35" t="s">
        <v>243</v>
      </c>
      <c r="C7" t="s">
        <v>2</v>
      </c>
      <c r="D7" t="s">
        <v>200</v>
      </c>
      <c r="E7" t="s">
        <v>236</v>
      </c>
      <c r="F7" t="s">
        <v>182</v>
      </c>
      <c r="G7" t="s">
        <v>1</v>
      </c>
      <c r="H7" s="78">
        <v>15</v>
      </c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>
        <v>1.35</v>
      </c>
      <c r="FZ7" s="78">
        <v>0</v>
      </c>
    </row>
    <row r="8" spans="1:182" x14ac:dyDescent="0.2">
      <c r="A8" t="s">
        <v>186</v>
      </c>
      <c r="B8" s="35" t="s">
        <v>243</v>
      </c>
      <c r="C8" t="s">
        <v>2</v>
      </c>
      <c r="D8" t="s">
        <v>200</v>
      </c>
      <c r="E8" t="s">
        <v>236</v>
      </c>
      <c r="F8" t="s">
        <v>183</v>
      </c>
      <c r="G8" t="s">
        <v>1</v>
      </c>
      <c r="H8" s="78">
        <v>58</v>
      </c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>
        <v>2.4666667000000002</v>
      </c>
      <c r="FZ8" s="78">
        <v>0</v>
      </c>
    </row>
    <row r="9" spans="1:182" x14ac:dyDescent="0.2">
      <c r="A9" t="s">
        <v>186</v>
      </c>
      <c r="B9" s="35" t="s">
        <v>243</v>
      </c>
      <c r="C9" t="s">
        <v>2</v>
      </c>
      <c r="D9" t="s">
        <v>200</v>
      </c>
      <c r="E9" t="s">
        <v>236</v>
      </c>
      <c r="F9" t="s">
        <v>184</v>
      </c>
      <c r="G9" t="s">
        <v>1</v>
      </c>
      <c r="H9" s="78">
        <v>30</v>
      </c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>
        <v>1.6363635999999999</v>
      </c>
      <c r="FZ9" s="78">
        <v>0</v>
      </c>
    </row>
    <row r="10" spans="1:182" x14ac:dyDescent="0.2">
      <c r="A10" t="s">
        <v>186</v>
      </c>
      <c r="B10" s="35" t="s">
        <v>243</v>
      </c>
      <c r="C10" t="s">
        <v>2</v>
      </c>
      <c r="D10" t="s">
        <v>200</v>
      </c>
      <c r="E10" t="s">
        <v>236</v>
      </c>
      <c r="F10" t="s">
        <v>185</v>
      </c>
      <c r="G10" t="s">
        <v>1</v>
      </c>
      <c r="H10" s="78">
        <v>16</v>
      </c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>
        <v>1</v>
      </c>
      <c r="FZ10" s="78">
        <v>0</v>
      </c>
    </row>
    <row r="11" spans="1:182" x14ac:dyDescent="0.2">
      <c r="A11" t="s">
        <v>186</v>
      </c>
      <c r="B11" s="35" t="s">
        <v>243</v>
      </c>
      <c r="C11" t="s">
        <v>2</v>
      </c>
      <c r="D11" t="s">
        <v>200</v>
      </c>
      <c r="E11" t="s">
        <v>237</v>
      </c>
      <c r="F11" t="s">
        <v>1</v>
      </c>
      <c r="G11" t="s">
        <v>1</v>
      </c>
      <c r="H11" s="78">
        <v>389</v>
      </c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>
        <v>35.842106000000001</v>
      </c>
      <c r="FZ11" s="78">
        <v>0</v>
      </c>
    </row>
    <row r="12" spans="1:182" x14ac:dyDescent="0.2">
      <c r="A12" t="s">
        <v>186</v>
      </c>
      <c r="B12" s="35" t="s">
        <v>243</v>
      </c>
      <c r="C12" t="s">
        <v>2</v>
      </c>
      <c r="D12" t="s">
        <v>200</v>
      </c>
      <c r="E12" t="s">
        <v>237</v>
      </c>
      <c r="F12" t="s">
        <v>178</v>
      </c>
      <c r="G12" t="s">
        <v>1</v>
      </c>
      <c r="H12" s="78">
        <v>128</v>
      </c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>
        <v>14.736841999999999</v>
      </c>
      <c r="FZ12" s="78">
        <v>0</v>
      </c>
    </row>
    <row r="13" spans="1:182" x14ac:dyDescent="0.2">
      <c r="A13" t="s">
        <v>186</v>
      </c>
      <c r="B13" s="35" t="s">
        <v>243</v>
      </c>
      <c r="C13" t="s">
        <v>2</v>
      </c>
      <c r="D13" t="s">
        <v>200</v>
      </c>
      <c r="E13" t="s">
        <v>237</v>
      </c>
      <c r="F13" t="s">
        <v>179</v>
      </c>
      <c r="G13" t="s">
        <v>1</v>
      </c>
      <c r="H13" s="78">
        <v>69</v>
      </c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>
        <v>7.2631578000000001</v>
      </c>
      <c r="FZ13" s="78">
        <v>0</v>
      </c>
    </row>
    <row r="14" spans="1:182" x14ac:dyDescent="0.2">
      <c r="A14" t="s">
        <v>186</v>
      </c>
      <c r="B14" s="35" t="s">
        <v>243</v>
      </c>
      <c r="C14" t="s">
        <v>2</v>
      </c>
      <c r="D14" t="s">
        <v>200</v>
      </c>
      <c r="E14" t="s">
        <v>237</v>
      </c>
      <c r="F14" t="s">
        <v>180</v>
      </c>
      <c r="G14" t="s">
        <v>1</v>
      </c>
      <c r="H14" s="78">
        <v>1</v>
      </c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>
        <v>0</v>
      </c>
      <c r="FZ14" s="78">
        <v>0</v>
      </c>
    </row>
    <row r="15" spans="1:182" x14ac:dyDescent="0.2">
      <c r="A15" t="s">
        <v>186</v>
      </c>
      <c r="B15" s="35" t="s">
        <v>243</v>
      </c>
      <c r="C15" t="s">
        <v>2</v>
      </c>
      <c r="D15" t="s">
        <v>200</v>
      </c>
      <c r="E15" t="s">
        <v>237</v>
      </c>
      <c r="F15" t="s">
        <v>181</v>
      </c>
      <c r="G15" t="s">
        <v>1</v>
      </c>
      <c r="H15" s="78">
        <v>20</v>
      </c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>
        <v>1</v>
      </c>
      <c r="FZ15" s="78">
        <v>0</v>
      </c>
    </row>
    <row r="16" spans="1:182" x14ac:dyDescent="0.2">
      <c r="A16" t="s">
        <v>186</v>
      </c>
      <c r="B16" s="35" t="s">
        <v>243</v>
      </c>
      <c r="C16" t="s">
        <v>2</v>
      </c>
      <c r="D16" t="s">
        <v>200</v>
      </c>
      <c r="E16" t="s">
        <v>237</v>
      </c>
      <c r="F16" t="s">
        <v>182</v>
      </c>
      <c r="G16" t="s">
        <v>1</v>
      </c>
      <c r="H16" s="78">
        <v>24</v>
      </c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>
        <v>2.3684210999999999</v>
      </c>
      <c r="FZ16" s="78">
        <v>0</v>
      </c>
    </row>
    <row r="17" spans="1:182" x14ac:dyDescent="0.2">
      <c r="A17" t="s">
        <v>186</v>
      </c>
      <c r="B17" s="35" t="s">
        <v>243</v>
      </c>
      <c r="C17" t="s">
        <v>2</v>
      </c>
      <c r="D17" t="s">
        <v>200</v>
      </c>
      <c r="E17" t="s">
        <v>237</v>
      </c>
      <c r="F17" t="s">
        <v>183</v>
      </c>
      <c r="G17" t="s">
        <v>1</v>
      </c>
      <c r="H17" s="78">
        <v>80</v>
      </c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>
        <v>4.1052631999999996</v>
      </c>
      <c r="FZ17" s="78">
        <v>0</v>
      </c>
    </row>
    <row r="18" spans="1:182" x14ac:dyDescent="0.2">
      <c r="A18" t="s">
        <v>186</v>
      </c>
      <c r="B18" s="35" t="s">
        <v>243</v>
      </c>
      <c r="C18" t="s">
        <v>2</v>
      </c>
      <c r="D18" t="s">
        <v>200</v>
      </c>
      <c r="E18" t="s">
        <v>237</v>
      </c>
      <c r="F18" t="s">
        <v>184</v>
      </c>
      <c r="G18" t="s">
        <v>1</v>
      </c>
      <c r="H18" s="78">
        <v>53</v>
      </c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>
        <v>5.3684210999999999</v>
      </c>
      <c r="FZ18" s="78">
        <v>0</v>
      </c>
    </row>
    <row r="19" spans="1:182" x14ac:dyDescent="0.2">
      <c r="A19" t="s">
        <v>186</v>
      </c>
      <c r="B19" s="35" t="s">
        <v>243</v>
      </c>
      <c r="C19" t="s">
        <v>2</v>
      </c>
      <c r="D19" t="s">
        <v>200</v>
      </c>
      <c r="E19" t="s">
        <v>237</v>
      </c>
      <c r="F19" t="s">
        <v>185</v>
      </c>
      <c r="G19" t="s">
        <v>1</v>
      </c>
      <c r="H19" s="78">
        <v>14</v>
      </c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>
        <v>1</v>
      </c>
      <c r="FZ19" s="78">
        <v>0</v>
      </c>
    </row>
    <row r="20" spans="1:182" x14ac:dyDescent="0.2">
      <c r="A20" t="s">
        <v>186</v>
      </c>
      <c r="B20" s="35" t="s">
        <v>243</v>
      </c>
      <c r="C20" t="s">
        <v>2</v>
      </c>
      <c r="D20" t="s">
        <v>200</v>
      </c>
      <c r="E20" t="s">
        <v>202</v>
      </c>
      <c r="F20" t="s">
        <v>1</v>
      </c>
      <c r="G20" t="s">
        <v>1</v>
      </c>
      <c r="H20" s="78">
        <v>615</v>
      </c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>
        <v>45.181820000000002</v>
      </c>
      <c r="FZ20" s="78">
        <v>0</v>
      </c>
    </row>
    <row r="21" spans="1:182" x14ac:dyDescent="0.2">
      <c r="A21" t="s">
        <v>186</v>
      </c>
      <c r="B21" s="35" t="s">
        <v>243</v>
      </c>
      <c r="C21" t="s">
        <v>2</v>
      </c>
      <c r="D21" t="s">
        <v>200</v>
      </c>
      <c r="E21" t="s">
        <v>202</v>
      </c>
      <c r="F21" t="s">
        <v>178</v>
      </c>
      <c r="G21" t="s">
        <v>1</v>
      </c>
      <c r="H21" s="78">
        <v>180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>
        <v>19.636364</v>
      </c>
      <c r="FZ21" s="78">
        <v>0</v>
      </c>
    </row>
    <row r="22" spans="1:182" x14ac:dyDescent="0.2">
      <c r="A22" t="s">
        <v>186</v>
      </c>
      <c r="B22" s="35" t="s">
        <v>243</v>
      </c>
      <c r="C22" t="s">
        <v>2</v>
      </c>
      <c r="D22" t="s">
        <v>200</v>
      </c>
      <c r="E22" t="s">
        <v>202</v>
      </c>
      <c r="F22" t="s">
        <v>179</v>
      </c>
      <c r="G22" t="s">
        <v>1</v>
      </c>
      <c r="H22" s="78">
        <v>106</v>
      </c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>
        <v>9.3181820000000002</v>
      </c>
      <c r="FZ22" s="78">
        <v>0</v>
      </c>
    </row>
    <row r="23" spans="1:182" x14ac:dyDescent="0.2">
      <c r="A23" t="s">
        <v>186</v>
      </c>
      <c r="B23" s="35" t="s">
        <v>243</v>
      </c>
      <c r="C23" t="s">
        <v>2</v>
      </c>
      <c r="D23" t="s">
        <v>200</v>
      </c>
      <c r="E23" t="s">
        <v>202</v>
      </c>
      <c r="F23" t="s">
        <v>180</v>
      </c>
      <c r="G23" t="s">
        <v>1</v>
      </c>
      <c r="H23" s="78">
        <v>1</v>
      </c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>
        <v>0</v>
      </c>
      <c r="FZ23" s="78">
        <v>0</v>
      </c>
    </row>
    <row r="24" spans="1:182" x14ac:dyDescent="0.2">
      <c r="A24" t="s">
        <v>186</v>
      </c>
      <c r="B24" s="35" t="s">
        <v>243</v>
      </c>
      <c r="C24" t="s">
        <v>2</v>
      </c>
      <c r="D24" t="s">
        <v>200</v>
      </c>
      <c r="E24" t="s">
        <v>202</v>
      </c>
      <c r="F24" t="s">
        <v>181</v>
      </c>
      <c r="G24" t="s">
        <v>1</v>
      </c>
      <c r="H24" s="78">
        <v>41</v>
      </c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>
        <v>1</v>
      </c>
      <c r="FZ24" s="78">
        <v>0</v>
      </c>
    </row>
    <row r="25" spans="1:182" x14ac:dyDescent="0.2">
      <c r="A25" t="s">
        <v>186</v>
      </c>
      <c r="B25" s="35" t="s">
        <v>243</v>
      </c>
      <c r="C25" t="s">
        <v>2</v>
      </c>
      <c r="D25" t="s">
        <v>200</v>
      </c>
      <c r="E25" t="s">
        <v>202</v>
      </c>
      <c r="F25" t="s">
        <v>182</v>
      </c>
      <c r="G25" t="s">
        <v>1</v>
      </c>
      <c r="H25" s="78">
        <v>43</v>
      </c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>
        <v>3</v>
      </c>
      <c r="FZ25" s="78">
        <v>0</v>
      </c>
    </row>
    <row r="26" spans="1:182" x14ac:dyDescent="0.2">
      <c r="A26" t="s">
        <v>186</v>
      </c>
      <c r="B26" s="35" t="s">
        <v>243</v>
      </c>
      <c r="C26" t="s">
        <v>2</v>
      </c>
      <c r="D26" t="s">
        <v>200</v>
      </c>
      <c r="E26" t="s">
        <v>202</v>
      </c>
      <c r="F26" t="s">
        <v>183</v>
      </c>
      <c r="G26" t="s">
        <v>1</v>
      </c>
      <c r="H26" s="78">
        <v>132</v>
      </c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>
        <v>5.2272724999999998</v>
      </c>
      <c r="FZ26" s="78">
        <v>0</v>
      </c>
    </row>
    <row r="27" spans="1:182" x14ac:dyDescent="0.2">
      <c r="A27" t="s">
        <v>186</v>
      </c>
      <c r="B27" s="35" t="s">
        <v>243</v>
      </c>
      <c r="C27" t="s">
        <v>2</v>
      </c>
      <c r="D27" t="s">
        <v>200</v>
      </c>
      <c r="E27" t="s">
        <v>202</v>
      </c>
      <c r="F27" t="s">
        <v>184</v>
      </c>
      <c r="G27" t="s">
        <v>1</v>
      </c>
      <c r="H27" s="78">
        <v>87</v>
      </c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>
        <v>6</v>
      </c>
      <c r="FZ27" s="78">
        <v>0</v>
      </c>
    </row>
    <row r="28" spans="1:182" x14ac:dyDescent="0.2">
      <c r="A28" t="s">
        <v>186</v>
      </c>
      <c r="B28" s="35" t="s">
        <v>243</v>
      </c>
      <c r="C28" t="s">
        <v>2</v>
      </c>
      <c r="D28" t="s">
        <v>200</v>
      </c>
      <c r="E28" t="s">
        <v>202</v>
      </c>
      <c r="F28" t="s">
        <v>185</v>
      </c>
      <c r="G28" t="s">
        <v>1</v>
      </c>
      <c r="H28" s="78">
        <v>25</v>
      </c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>
        <v>1</v>
      </c>
      <c r="FZ28" s="78">
        <v>0</v>
      </c>
    </row>
    <row r="29" spans="1:182" x14ac:dyDescent="0.2">
      <c r="A29" t="s">
        <v>186</v>
      </c>
      <c r="B29" s="35" t="s">
        <v>243</v>
      </c>
      <c r="C29" t="s">
        <v>2</v>
      </c>
      <c r="D29" t="s">
        <v>200</v>
      </c>
      <c r="E29" t="s">
        <v>203</v>
      </c>
      <c r="F29" t="s">
        <v>1</v>
      </c>
      <c r="G29" t="s">
        <v>1</v>
      </c>
      <c r="H29" s="78">
        <v>742</v>
      </c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>
        <v>56.727271999999999</v>
      </c>
      <c r="FZ29" s="78">
        <v>0</v>
      </c>
    </row>
    <row r="30" spans="1:182" x14ac:dyDescent="0.2">
      <c r="A30" t="s">
        <v>186</v>
      </c>
      <c r="B30" s="35" t="s">
        <v>243</v>
      </c>
      <c r="C30" t="s">
        <v>2</v>
      </c>
      <c r="D30" t="s">
        <v>200</v>
      </c>
      <c r="E30" t="s">
        <v>203</v>
      </c>
      <c r="F30" t="s">
        <v>178</v>
      </c>
      <c r="G30" t="s">
        <v>1</v>
      </c>
      <c r="H30" s="78">
        <v>210</v>
      </c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>
        <v>23.272728000000001</v>
      </c>
      <c r="FZ30" s="78">
        <v>0</v>
      </c>
    </row>
    <row r="31" spans="1:182" x14ac:dyDescent="0.2">
      <c r="A31" t="s">
        <v>186</v>
      </c>
      <c r="B31" s="35" t="s">
        <v>243</v>
      </c>
      <c r="C31" t="s">
        <v>2</v>
      </c>
      <c r="D31" t="s">
        <v>200</v>
      </c>
      <c r="E31" t="s">
        <v>203</v>
      </c>
      <c r="F31" t="s">
        <v>179</v>
      </c>
      <c r="G31" t="s">
        <v>1</v>
      </c>
      <c r="H31" s="78">
        <v>150</v>
      </c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>
        <v>11.909091</v>
      </c>
      <c r="FZ31" s="78">
        <v>0</v>
      </c>
    </row>
    <row r="32" spans="1:182" x14ac:dyDescent="0.2">
      <c r="A32" t="s">
        <v>186</v>
      </c>
      <c r="B32" s="35" t="s">
        <v>243</v>
      </c>
      <c r="C32" t="s">
        <v>2</v>
      </c>
      <c r="D32" t="s">
        <v>200</v>
      </c>
      <c r="E32" t="s">
        <v>203</v>
      </c>
      <c r="F32" t="s">
        <v>180</v>
      </c>
      <c r="G32" t="s">
        <v>1</v>
      </c>
      <c r="H32" s="78">
        <v>2</v>
      </c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>
        <v>0</v>
      </c>
      <c r="FZ32" s="78">
        <v>0</v>
      </c>
    </row>
    <row r="33" spans="1:182" x14ac:dyDescent="0.2">
      <c r="A33" t="s">
        <v>186</v>
      </c>
      <c r="B33" s="35" t="s">
        <v>243</v>
      </c>
      <c r="C33" t="s">
        <v>2</v>
      </c>
      <c r="D33" t="s">
        <v>200</v>
      </c>
      <c r="E33" t="s">
        <v>203</v>
      </c>
      <c r="F33" t="s">
        <v>181</v>
      </c>
      <c r="G33" t="s">
        <v>1</v>
      </c>
      <c r="H33" s="78">
        <v>46</v>
      </c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>
        <v>1</v>
      </c>
      <c r="FZ33" s="78">
        <v>0</v>
      </c>
    </row>
    <row r="34" spans="1:182" x14ac:dyDescent="0.2">
      <c r="A34" t="s">
        <v>186</v>
      </c>
      <c r="B34" s="35" t="s">
        <v>243</v>
      </c>
      <c r="C34" t="s">
        <v>2</v>
      </c>
      <c r="D34" t="s">
        <v>200</v>
      </c>
      <c r="E34" t="s">
        <v>203</v>
      </c>
      <c r="F34" t="s">
        <v>182</v>
      </c>
      <c r="G34" t="s">
        <v>1</v>
      </c>
      <c r="H34" s="78">
        <v>42</v>
      </c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78"/>
      <c r="EW34" s="78"/>
      <c r="EX34" s="78"/>
      <c r="EY34" s="78"/>
      <c r="EZ34" s="78"/>
      <c r="FA34" s="78"/>
      <c r="FB34" s="78"/>
      <c r="FC34" s="78"/>
      <c r="FD34" s="78"/>
      <c r="FE34" s="78"/>
      <c r="FF34" s="78"/>
      <c r="FG34" s="78"/>
      <c r="FH34" s="78"/>
      <c r="FI34" s="78"/>
      <c r="FJ34" s="78"/>
      <c r="FK34" s="78"/>
      <c r="FL34" s="78"/>
      <c r="FM34" s="78"/>
      <c r="FN34" s="78"/>
      <c r="FO34" s="78"/>
      <c r="FP34" s="78"/>
      <c r="FQ34" s="78"/>
      <c r="FR34" s="78"/>
      <c r="FS34" s="78"/>
      <c r="FT34" s="78"/>
      <c r="FU34" s="78"/>
      <c r="FV34" s="78"/>
      <c r="FW34" s="78"/>
      <c r="FX34" s="78"/>
      <c r="FY34" s="78">
        <v>4.4090910000000001</v>
      </c>
      <c r="FZ34" s="78">
        <v>0</v>
      </c>
    </row>
    <row r="35" spans="1:182" x14ac:dyDescent="0.2">
      <c r="A35" t="s">
        <v>186</v>
      </c>
      <c r="B35" s="35" t="s">
        <v>243</v>
      </c>
      <c r="C35" t="s">
        <v>2</v>
      </c>
      <c r="D35" t="s">
        <v>200</v>
      </c>
      <c r="E35" t="s">
        <v>203</v>
      </c>
      <c r="F35" t="s">
        <v>183</v>
      </c>
      <c r="G35" t="s">
        <v>1</v>
      </c>
      <c r="H35" s="78">
        <v>162</v>
      </c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>
        <v>6.9090910000000001</v>
      </c>
      <c r="FZ35" s="78">
        <v>0</v>
      </c>
    </row>
    <row r="36" spans="1:182" x14ac:dyDescent="0.2">
      <c r="A36" t="s">
        <v>186</v>
      </c>
      <c r="B36" s="35" t="s">
        <v>243</v>
      </c>
      <c r="C36" t="s">
        <v>2</v>
      </c>
      <c r="D36" t="s">
        <v>200</v>
      </c>
      <c r="E36" t="s">
        <v>203</v>
      </c>
      <c r="F36" t="s">
        <v>184</v>
      </c>
      <c r="G36" t="s">
        <v>1</v>
      </c>
      <c r="H36" s="78">
        <v>102</v>
      </c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78"/>
      <c r="EW36" s="78"/>
      <c r="EX36" s="78"/>
      <c r="EY36" s="78"/>
      <c r="EZ36" s="78"/>
      <c r="FA36" s="78"/>
      <c r="FB36" s="78"/>
      <c r="FC36" s="78"/>
      <c r="FD36" s="78"/>
      <c r="FE36" s="78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>
        <v>8.2272730000000003</v>
      </c>
      <c r="FZ36" s="78">
        <v>0</v>
      </c>
    </row>
    <row r="37" spans="1:182" x14ac:dyDescent="0.2">
      <c r="A37" t="s">
        <v>186</v>
      </c>
      <c r="B37" s="35" t="s">
        <v>243</v>
      </c>
      <c r="C37" t="s">
        <v>2</v>
      </c>
      <c r="D37" t="s">
        <v>200</v>
      </c>
      <c r="E37" t="s">
        <v>203</v>
      </c>
      <c r="F37" t="s">
        <v>185</v>
      </c>
      <c r="G37" t="s">
        <v>1</v>
      </c>
      <c r="H37" s="78">
        <v>28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>
        <v>1</v>
      </c>
      <c r="FZ37" s="78">
        <v>0</v>
      </c>
    </row>
    <row r="38" spans="1:182" x14ac:dyDescent="0.2">
      <c r="A38" t="s">
        <v>186</v>
      </c>
      <c r="B38" s="35" t="s">
        <v>243</v>
      </c>
      <c r="C38" t="s">
        <v>2</v>
      </c>
      <c r="D38" t="s">
        <v>200</v>
      </c>
      <c r="E38" t="s">
        <v>204</v>
      </c>
      <c r="F38" t="s">
        <v>1</v>
      </c>
      <c r="G38" t="s">
        <v>1</v>
      </c>
      <c r="H38" s="78">
        <v>846</v>
      </c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78"/>
      <c r="EW38" s="78"/>
      <c r="EX38" s="78"/>
      <c r="EY38" s="78"/>
      <c r="EZ38" s="78"/>
      <c r="FA38" s="78"/>
      <c r="FB38" s="78"/>
      <c r="FC38" s="78"/>
      <c r="FD38" s="78"/>
      <c r="FE38" s="78"/>
      <c r="FF38" s="78"/>
      <c r="FG38" s="78"/>
      <c r="FH38" s="78"/>
      <c r="FI38" s="78"/>
      <c r="FJ38" s="78"/>
      <c r="FK38" s="78"/>
      <c r="FL38" s="78"/>
      <c r="FM38" s="78"/>
      <c r="FN38" s="78"/>
      <c r="FO38" s="78"/>
      <c r="FP38" s="78"/>
      <c r="FQ38" s="78"/>
      <c r="FR38" s="78"/>
      <c r="FS38" s="78"/>
      <c r="FT38" s="78"/>
      <c r="FU38" s="78"/>
      <c r="FV38" s="78"/>
      <c r="FW38" s="78"/>
      <c r="FX38" s="78"/>
      <c r="FY38" s="78">
        <v>71.650002000000001</v>
      </c>
      <c r="FZ38" s="78">
        <v>0</v>
      </c>
    </row>
    <row r="39" spans="1:182" x14ac:dyDescent="0.2">
      <c r="A39" t="s">
        <v>186</v>
      </c>
      <c r="B39" s="35" t="s">
        <v>243</v>
      </c>
      <c r="C39" t="s">
        <v>2</v>
      </c>
      <c r="D39" t="s">
        <v>200</v>
      </c>
      <c r="E39" t="s">
        <v>204</v>
      </c>
      <c r="F39" t="s">
        <v>178</v>
      </c>
      <c r="G39" t="s">
        <v>1</v>
      </c>
      <c r="H39" s="78">
        <v>236</v>
      </c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>
        <v>28.799999</v>
      </c>
      <c r="FZ39" s="78">
        <v>0</v>
      </c>
    </row>
    <row r="40" spans="1:182" x14ac:dyDescent="0.2">
      <c r="A40" t="s">
        <v>186</v>
      </c>
      <c r="B40" s="35" t="s">
        <v>243</v>
      </c>
      <c r="C40" t="s">
        <v>2</v>
      </c>
      <c r="D40" t="s">
        <v>200</v>
      </c>
      <c r="E40" t="s">
        <v>204</v>
      </c>
      <c r="F40" t="s">
        <v>179</v>
      </c>
      <c r="G40" t="s">
        <v>1</v>
      </c>
      <c r="H40" s="78">
        <v>170</v>
      </c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>
        <v>15.15</v>
      </c>
      <c r="FZ40" s="78">
        <v>0</v>
      </c>
    </row>
    <row r="41" spans="1:182" x14ac:dyDescent="0.2">
      <c r="A41" t="s">
        <v>186</v>
      </c>
      <c r="B41" s="35" t="s">
        <v>243</v>
      </c>
      <c r="C41" t="s">
        <v>2</v>
      </c>
      <c r="D41" t="s">
        <v>200</v>
      </c>
      <c r="E41" t="s">
        <v>204</v>
      </c>
      <c r="F41" t="s">
        <v>180</v>
      </c>
      <c r="G41" t="s">
        <v>1</v>
      </c>
      <c r="H41" s="78">
        <v>2</v>
      </c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8"/>
      <c r="FF41" s="78"/>
      <c r="FG41" s="78"/>
      <c r="FH41" s="78"/>
      <c r="FI41" s="78"/>
      <c r="FJ41" s="78"/>
      <c r="FK41" s="78"/>
      <c r="FL41" s="78"/>
      <c r="FM41" s="78"/>
      <c r="FN41" s="78"/>
      <c r="FO41" s="78"/>
      <c r="FP41" s="78"/>
      <c r="FQ41" s="78"/>
      <c r="FR41" s="78"/>
      <c r="FS41" s="78"/>
      <c r="FT41" s="78"/>
      <c r="FU41" s="78"/>
      <c r="FV41" s="78"/>
      <c r="FW41" s="78"/>
      <c r="FX41" s="78"/>
      <c r="FY41" s="78">
        <v>0</v>
      </c>
      <c r="FZ41" s="78">
        <v>0</v>
      </c>
    </row>
    <row r="42" spans="1:182" x14ac:dyDescent="0.2">
      <c r="A42" t="s">
        <v>186</v>
      </c>
      <c r="B42" s="35" t="s">
        <v>243</v>
      </c>
      <c r="C42" t="s">
        <v>2</v>
      </c>
      <c r="D42" t="s">
        <v>200</v>
      </c>
      <c r="E42" t="s">
        <v>204</v>
      </c>
      <c r="F42" t="s">
        <v>181</v>
      </c>
      <c r="G42" t="s">
        <v>1</v>
      </c>
      <c r="H42" s="78">
        <v>55</v>
      </c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78"/>
      <c r="FS42" s="78"/>
      <c r="FT42" s="78"/>
      <c r="FU42" s="78"/>
      <c r="FV42" s="78"/>
      <c r="FW42" s="78"/>
      <c r="FX42" s="78"/>
      <c r="FY42" s="78">
        <v>1</v>
      </c>
      <c r="FZ42" s="78">
        <v>0</v>
      </c>
    </row>
    <row r="43" spans="1:182" x14ac:dyDescent="0.2">
      <c r="A43" t="s">
        <v>186</v>
      </c>
      <c r="B43" s="35" t="s">
        <v>243</v>
      </c>
      <c r="C43" t="s">
        <v>2</v>
      </c>
      <c r="D43" t="s">
        <v>200</v>
      </c>
      <c r="E43" t="s">
        <v>204</v>
      </c>
      <c r="F43" t="s">
        <v>182</v>
      </c>
      <c r="G43" t="s">
        <v>1</v>
      </c>
      <c r="H43" s="78">
        <v>61</v>
      </c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  <c r="FF43" s="78"/>
      <c r="FG43" s="78"/>
      <c r="FH43" s="78"/>
      <c r="FI43" s="78"/>
      <c r="FJ43" s="78"/>
      <c r="FK43" s="78"/>
      <c r="FL43" s="78"/>
      <c r="FM43" s="78"/>
      <c r="FN43" s="78"/>
      <c r="FO43" s="78"/>
      <c r="FP43" s="78"/>
      <c r="FQ43" s="78"/>
      <c r="FR43" s="78"/>
      <c r="FS43" s="78"/>
      <c r="FT43" s="78"/>
      <c r="FU43" s="78"/>
      <c r="FV43" s="78"/>
      <c r="FW43" s="78"/>
      <c r="FX43" s="78"/>
      <c r="FY43" s="78">
        <v>5</v>
      </c>
      <c r="FZ43" s="78">
        <v>0</v>
      </c>
    </row>
    <row r="44" spans="1:182" x14ac:dyDescent="0.2">
      <c r="A44" t="s">
        <v>186</v>
      </c>
      <c r="B44" s="35" t="s">
        <v>243</v>
      </c>
      <c r="C44" t="s">
        <v>2</v>
      </c>
      <c r="D44" t="s">
        <v>200</v>
      </c>
      <c r="E44" t="s">
        <v>204</v>
      </c>
      <c r="F44" t="s">
        <v>183</v>
      </c>
      <c r="G44" t="s">
        <v>1</v>
      </c>
      <c r="H44" s="78">
        <v>178</v>
      </c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78"/>
      <c r="EW44" s="78"/>
      <c r="EX44" s="78"/>
      <c r="EY44" s="78"/>
      <c r="EZ44" s="78"/>
      <c r="FA44" s="78"/>
      <c r="FB44" s="78"/>
      <c r="FC44" s="78"/>
      <c r="FD44" s="78"/>
      <c r="FE44" s="78"/>
      <c r="FF44" s="78"/>
      <c r="FG44" s="78"/>
      <c r="FH44" s="78"/>
      <c r="FI44" s="78"/>
      <c r="FJ44" s="78"/>
      <c r="FK44" s="78"/>
      <c r="FL44" s="78"/>
      <c r="FM44" s="78"/>
      <c r="FN44" s="78"/>
      <c r="FO44" s="78"/>
      <c r="FP44" s="78"/>
      <c r="FQ44" s="78"/>
      <c r="FR44" s="78"/>
      <c r="FS44" s="78"/>
      <c r="FT44" s="78"/>
      <c r="FU44" s="78"/>
      <c r="FV44" s="78"/>
      <c r="FW44" s="78"/>
      <c r="FX44" s="78"/>
      <c r="FY44" s="78">
        <v>10.050000000000001</v>
      </c>
      <c r="FZ44" s="78">
        <v>0</v>
      </c>
    </row>
    <row r="45" spans="1:182" x14ac:dyDescent="0.2">
      <c r="A45" t="s">
        <v>186</v>
      </c>
      <c r="B45" s="35" t="s">
        <v>243</v>
      </c>
      <c r="C45" t="s">
        <v>2</v>
      </c>
      <c r="D45" t="s">
        <v>200</v>
      </c>
      <c r="E45" t="s">
        <v>204</v>
      </c>
      <c r="F45" t="s">
        <v>184</v>
      </c>
      <c r="G45" t="s">
        <v>1</v>
      </c>
      <c r="H45" s="78">
        <v>114</v>
      </c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78"/>
      <c r="ES45" s="78"/>
      <c r="ET45" s="78"/>
      <c r="EU45" s="78"/>
      <c r="EV45" s="78"/>
      <c r="EW45" s="78"/>
      <c r="EX45" s="78"/>
      <c r="EY45" s="78"/>
      <c r="EZ45" s="78"/>
      <c r="FA45" s="78"/>
      <c r="FB45" s="78"/>
      <c r="FC45" s="78"/>
      <c r="FD45" s="78"/>
      <c r="FE45" s="78"/>
      <c r="FF45" s="78"/>
      <c r="FG45" s="78"/>
      <c r="FH45" s="78"/>
      <c r="FI45" s="78"/>
      <c r="FJ45" s="78"/>
      <c r="FK45" s="78"/>
      <c r="FL45" s="78"/>
      <c r="FM45" s="78"/>
      <c r="FN45" s="78"/>
      <c r="FO45" s="78"/>
      <c r="FP45" s="78"/>
      <c r="FQ45" s="78"/>
      <c r="FR45" s="78"/>
      <c r="FS45" s="78"/>
      <c r="FT45" s="78"/>
      <c r="FU45" s="78"/>
      <c r="FV45" s="78"/>
      <c r="FW45" s="78"/>
      <c r="FX45" s="78"/>
      <c r="FY45" s="78">
        <v>10.65</v>
      </c>
      <c r="FZ45" s="78">
        <v>0</v>
      </c>
    </row>
    <row r="46" spans="1:182" x14ac:dyDescent="0.2">
      <c r="A46" t="s">
        <v>186</v>
      </c>
      <c r="B46" s="35" t="s">
        <v>243</v>
      </c>
      <c r="C46" t="s">
        <v>2</v>
      </c>
      <c r="D46" t="s">
        <v>200</v>
      </c>
      <c r="E46" t="s">
        <v>204</v>
      </c>
      <c r="F46" t="s">
        <v>185</v>
      </c>
      <c r="G46" t="s">
        <v>1</v>
      </c>
      <c r="H46" s="78">
        <v>30</v>
      </c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78"/>
      <c r="EW46" s="78"/>
      <c r="EX46" s="78"/>
      <c r="EY46" s="78"/>
      <c r="EZ46" s="78"/>
      <c r="FA46" s="78"/>
      <c r="FB46" s="78"/>
      <c r="FC46" s="78"/>
      <c r="FD46" s="78"/>
      <c r="FE46" s="78"/>
      <c r="FF46" s="78"/>
      <c r="FG46" s="78"/>
      <c r="FH46" s="78"/>
      <c r="FI46" s="78"/>
      <c r="FJ46" s="78"/>
      <c r="FK46" s="78"/>
      <c r="FL46" s="78"/>
      <c r="FM46" s="78"/>
      <c r="FN46" s="78"/>
      <c r="FO46" s="78"/>
      <c r="FP46" s="78"/>
      <c r="FQ46" s="78"/>
      <c r="FR46" s="78"/>
      <c r="FS46" s="78"/>
      <c r="FT46" s="78"/>
      <c r="FU46" s="78"/>
      <c r="FV46" s="78"/>
      <c r="FW46" s="78"/>
      <c r="FX46" s="78"/>
      <c r="FY46" s="78">
        <v>1</v>
      </c>
      <c r="FZ46" s="78">
        <v>0</v>
      </c>
    </row>
    <row r="47" spans="1:182" x14ac:dyDescent="0.2">
      <c r="A47" t="s">
        <v>186</v>
      </c>
      <c r="B47" s="35" t="s">
        <v>243</v>
      </c>
      <c r="C47" t="s">
        <v>2</v>
      </c>
      <c r="D47" t="s">
        <v>200</v>
      </c>
      <c r="E47" t="s">
        <v>205</v>
      </c>
      <c r="F47" t="s">
        <v>1</v>
      </c>
      <c r="G47" t="s">
        <v>1</v>
      </c>
      <c r="H47" s="78">
        <v>1084</v>
      </c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  <c r="FF47" s="78"/>
      <c r="FG47" s="78"/>
      <c r="FH47" s="78"/>
      <c r="FI47" s="78"/>
      <c r="FJ47" s="78"/>
      <c r="FK47" s="78"/>
      <c r="FL47" s="78"/>
      <c r="FM47" s="78"/>
      <c r="FN47" s="78"/>
      <c r="FO47" s="78"/>
      <c r="FP47" s="78"/>
      <c r="FQ47" s="78"/>
      <c r="FR47" s="78"/>
      <c r="FS47" s="78"/>
      <c r="FT47" s="78"/>
      <c r="FU47" s="78"/>
      <c r="FV47" s="78"/>
      <c r="FW47" s="78"/>
      <c r="FX47" s="78"/>
      <c r="FY47" s="78">
        <v>85.772728000000001</v>
      </c>
      <c r="FZ47" s="78">
        <v>0</v>
      </c>
    </row>
    <row r="48" spans="1:182" x14ac:dyDescent="0.2">
      <c r="A48" t="s">
        <v>186</v>
      </c>
      <c r="B48" s="35" t="s">
        <v>243</v>
      </c>
      <c r="C48" t="s">
        <v>2</v>
      </c>
      <c r="D48" t="s">
        <v>200</v>
      </c>
      <c r="E48" t="s">
        <v>205</v>
      </c>
      <c r="F48" t="s">
        <v>178</v>
      </c>
      <c r="G48" t="s">
        <v>1</v>
      </c>
      <c r="H48" s="78">
        <v>318</v>
      </c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  <c r="EO48" s="78"/>
      <c r="EP48" s="78"/>
      <c r="EQ48" s="78"/>
      <c r="ER48" s="78"/>
      <c r="ES48" s="78"/>
      <c r="ET48" s="78"/>
      <c r="EU48" s="78"/>
      <c r="EV48" s="78"/>
      <c r="EW48" s="78"/>
      <c r="EX48" s="78"/>
      <c r="EY48" s="78"/>
      <c r="EZ48" s="78"/>
      <c r="FA48" s="78"/>
      <c r="FB48" s="78"/>
      <c r="FC48" s="78"/>
      <c r="FD48" s="78"/>
      <c r="FE48" s="78"/>
      <c r="FF48" s="78"/>
      <c r="FG48" s="78"/>
      <c r="FH48" s="78"/>
      <c r="FI48" s="78"/>
      <c r="FJ48" s="78"/>
      <c r="FK48" s="78"/>
      <c r="FL48" s="78"/>
      <c r="FM48" s="78"/>
      <c r="FN48" s="78"/>
      <c r="FO48" s="78"/>
      <c r="FP48" s="78"/>
      <c r="FQ48" s="78"/>
      <c r="FR48" s="78"/>
      <c r="FS48" s="78"/>
      <c r="FT48" s="78"/>
      <c r="FU48" s="78"/>
      <c r="FV48" s="78"/>
      <c r="FW48" s="78"/>
      <c r="FX48" s="78"/>
      <c r="FY48" s="78">
        <v>36.363636</v>
      </c>
      <c r="FZ48" s="78">
        <v>0</v>
      </c>
    </row>
    <row r="49" spans="1:182" x14ac:dyDescent="0.2">
      <c r="A49" t="s">
        <v>186</v>
      </c>
      <c r="B49" s="35" t="s">
        <v>243</v>
      </c>
      <c r="C49" t="s">
        <v>2</v>
      </c>
      <c r="D49" t="s">
        <v>200</v>
      </c>
      <c r="E49" t="s">
        <v>205</v>
      </c>
      <c r="F49" t="s">
        <v>179</v>
      </c>
      <c r="G49" t="s">
        <v>1</v>
      </c>
      <c r="H49" s="78">
        <v>204</v>
      </c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78"/>
      <c r="EW49" s="78"/>
      <c r="EX49" s="78"/>
      <c r="EY49" s="78"/>
      <c r="EZ49" s="78"/>
      <c r="FA49" s="78"/>
      <c r="FB49" s="78"/>
      <c r="FC49" s="78"/>
      <c r="FD49" s="78"/>
      <c r="FE49" s="78"/>
      <c r="FF49" s="78"/>
      <c r="FG49" s="78"/>
      <c r="FH49" s="78"/>
      <c r="FI49" s="78"/>
      <c r="FJ49" s="78"/>
      <c r="FK49" s="78"/>
      <c r="FL49" s="78"/>
      <c r="FM49" s="78"/>
      <c r="FN49" s="78"/>
      <c r="FO49" s="78"/>
      <c r="FP49" s="78"/>
      <c r="FQ49" s="78"/>
      <c r="FR49" s="78"/>
      <c r="FS49" s="78"/>
      <c r="FT49" s="78"/>
      <c r="FU49" s="78"/>
      <c r="FV49" s="78"/>
      <c r="FW49" s="78"/>
      <c r="FX49" s="78"/>
      <c r="FY49" s="78">
        <v>16.5</v>
      </c>
      <c r="FZ49" s="78">
        <v>0</v>
      </c>
    </row>
    <row r="50" spans="1:182" x14ac:dyDescent="0.2">
      <c r="A50" t="s">
        <v>186</v>
      </c>
      <c r="B50" s="35" t="s">
        <v>243</v>
      </c>
      <c r="C50" t="s">
        <v>2</v>
      </c>
      <c r="D50" t="s">
        <v>200</v>
      </c>
      <c r="E50" t="s">
        <v>205</v>
      </c>
      <c r="F50" t="s">
        <v>180</v>
      </c>
      <c r="G50" t="s">
        <v>1</v>
      </c>
      <c r="H50" s="78">
        <v>3</v>
      </c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  <c r="EO50" s="78"/>
      <c r="EP50" s="78"/>
      <c r="EQ50" s="78"/>
      <c r="ER50" s="78"/>
      <c r="ES50" s="78"/>
      <c r="ET50" s="78"/>
      <c r="EU50" s="78"/>
      <c r="EV50" s="78"/>
      <c r="EW50" s="78"/>
      <c r="EX50" s="78"/>
      <c r="EY50" s="78"/>
      <c r="EZ50" s="78"/>
      <c r="FA50" s="78"/>
      <c r="FB50" s="78"/>
      <c r="FC50" s="78"/>
      <c r="FD50" s="78"/>
      <c r="FE50" s="78"/>
      <c r="FF50" s="78"/>
      <c r="FG50" s="78"/>
      <c r="FH50" s="78"/>
      <c r="FI50" s="78"/>
      <c r="FJ50" s="78"/>
      <c r="FK50" s="78"/>
      <c r="FL50" s="78"/>
      <c r="FM50" s="78"/>
      <c r="FN50" s="78"/>
      <c r="FO50" s="78"/>
      <c r="FP50" s="78"/>
      <c r="FQ50" s="78"/>
      <c r="FR50" s="78"/>
      <c r="FS50" s="78"/>
      <c r="FT50" s="78"/>
      <c r="FU50" s="78"/>
      <c r="FV50" s="78"/>
      <c r="FW50" s="78"/>
      <c r="FX50" s="78"/>
      <c r="FY50" s="78">
        <v>1</v>
      </c>
      <c r="FZ50" s="78">
        <v>0</v>
      </c>
    </row>
    <row r="51" spans="1:182" x14ac:dyDescent="0.2">
      <c r="A51" t="s">
        <v>186</v>
      </c>
      <c r="B51" s="35" t="s">
        <v>243</v>
      </c>
      <c r="C51" t="s">
        <v>2</v>
      </c>
      <c r="D51" t="s">
        <v>200</v>
      </c>
      <c r="E51" t="s">
        <v>205</v>
      </c>
      <c r="F51" t="s">
        <v>181</v>
      </c>
      <c r="G51" t="s">
        <v>1</v>
      </c>
      <c r="H51" s="78">
        <v>65</v>
      </c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78"/>
      <c r="EW51" s="78"/>
      <c r="EX51" s="78"/>
      <c r="EY51" s="78"/>
      <c r="EZ51" s="78"/>
      <c r="FA51" s="78"/>
      <c r="FB51" s="78"/>
      <c r="FC51" s="78"/>
      <c r="FD51" s="78"/>
      <c r="FE51" s="78"/>
      <c r="FF51" s="78"/>
      <c r="FG51" s="78"/>
      <c r="FH51" s="78"/>
      <c r="FI51" s="78"/>
      <c r="FJ51" s="78"/>
      <c r="FK51" s="78"/>
      <c r="FL51" s="78"/>
      <c r="FM51" s="78"/>
      <c r="FN51" s="78"/>
      <c r="FO51" s="78"/>
      <c r="FP51" s="78"/>
      <c r="FQ51" s="78"/>
      <c r="FR51" s="78"/>
      <c r="FS51" s="78"/>
      <c r="FT51" s="78"/>
      <c r="FU51" s="78"/>
      <c r="FV51" s="78"/>
      <c r="FW51" s="78"/>
      <c r="FX51" s="78"/>
      <c r="FY51" s="78">
        <v>2</v>
      </c>
      <c r="FZ51" s="78">
        <v>0</v>
      </c>
    </row>
    <row r="52" spans="1:182" x14ac:dyDescent="0.2">
      <c r="A52" t="s">
        <v>186</v>
      </c>
      <c r="B52" s="35" t="s">
        <v>243</v>
      </c>
      <c r="C52" t="s">
        <v>2</v>
      </c>
      <c r="D52" t="s">
        <v>200</v>
      </c>
      <c r="E52" t="s">
        <v>205</v>
      </c>
      <c r="F52" t="s">
        <v>182</v>
      </c>
      <c r="G52" t="s">
        <v>1</v>
      </c>
      <c r="H52" s="78">
        <v>80</v>
      </c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  <c r="EO52" s="78"/>
      <c r="EP52" s="78"/>
      <c r="EQ52" s="78"/>
      <c r="ER52" s="78"/>
      <c r="ES52" s="78"/>
      <c r="ET52" s="78"/>
      <c r="EU52" s="78"/>
      <c r="EV52" s="78"/>
      <c r="EW52" s="78"/>
      <c r="EX52" s="78"/>
      <c r="EY52" s="78"/>
      <c r="EZ52" s="78"/>
      <c r="FA52" s="78"/>
      <c r="FB52" s="78"/>
      <c r="FC52" s="78"/>
      <c r="FD52" s="78"/>
      <c r="FE52" s="78"/>
      <c r="FF52" s="78"/>
      <c r="FG52" s="78"/>
      <c r="FH52" s="78"/>
      <c r="FI52" s="78"/>
      <c r="FJ52" s="78"/>
      <c r="FK52" s="78"/>
      <c r="FL52" s="78"/>
      <c r="FM52" s="78"/>
      <c r="FN52" s="78"/>
      <c r="FO52" s="78"/>
      <c r="FP52" s="78"/>
      <c r="FQ52" s="78"/>
      <c r="FR52" s="78"/>
      <c r="FS52" s="78"/>
      <c r="FT52" s="78"/>
      <c r="FU52" s="78"/>
      <c r="FV52" s="78"/>
      <c r="FW52" s="78"/>
      <c r="FX52" s="78"/>
      <c r="FY52" s="78">
        <v>4.8181820000000002</v>
      </c>
      <c r="FZ52" s="78">
        <v>0</v>
      </c>
    </row>
    <row r="53" spans="1:182" x14ac:dyDescent="0.2">
      <c r="A53" t="s">
        <v>186</v>
      </c>
      <c r="B53" s="35" t="s">
        <v>243</v>
      </c>
      <c r="C53" t="s">
        <v>2</v>
      </c>
      <c r="D53" t="s">
        <v>200</v>
      </c>
      <c r="E53" t="s">
        <v>205</v>
      </c>
      <c r="F53" t="s">
        <v>183</v>
      </c>
      <c r="G53" t="s">
        <v>1</v>
      </c>
      <c r="H53" s="78">
        <v>230</v>
      </c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  <c r="EO53" s="78"/>
      <c r="EP53" s="78"/>
      <c r="EQ53" s="78"/>
      <c r="ER53" s="78"/>
      <c r="ES53" s="78"/>
      <c r="ET53" s="78"/>
      <c r="EU53" s="78"/>
      <c r="EV53" s="78"/>
      <c r="EW53" s="78"/>
      <c r="EX53" s="78"/>
      <c r="EY53" s="78"/>
      <c r="EZ53" s="78"/>
      <c r="FA53" s="78"/>
      <c r="FB53" s="78"/>
      <c r="FC53" s="78"/>
      <c r="FD53" s="78"/>
      <c r="FE53" s="78"/>
      <c r="FF53" s="78"/>
      <c r="FG53" s="78"/>
      <c r="FH53" s="78"/>
      <c r="FI53" s="78"/>
      <c r="FJ53" s="78"/>
      <c r="FK53" s="78"/>
      <c r="FL53" s="78"/>
      <c r="FM53" s="78"/>
      <c r="FN53" s="78"/>
      <c r="FO53" s="78"/>
      <c r="FP53" s="78"/>
      <c r="FQ53" s="78"/>
      <c r="FR53" s="78"/>
      <c r="FS53" s="78"/>
      <c r="FT53" s="78"/>
      <c r="FU53" s="78"/>
      <c r="FV53" s="78"/>
      <c r="FW53" s="78"/>
      <c r="FX53" s="78"/>
      <c r="FY53" s="78">
        <v>11.909091</v>
      </c>
      <c r="FZ53" s="78">
        <v>0</v>
      </c>
    </row>
    <row r="54" spans="1:182" x14ac:dyDescent="0.2">
      <c r="A54" t="s">
        <v>186</v>
      </c>
      <c r="B54" s="35" t="s">
        <v>243</v>
      </c>
      <c r="C54" t="s">
        <v>2</v>
      </c>
      <c r="D54" t="s">
        <v>200</v>
      </c>
      <c r="E54" t="s">
        <v>205</v>
      </c>
      <c r="F54" t="s">
        <v>184</v>
      </c>
      <c r="G54" t="s">
        <v>1</v>
      </c>
      <c r="H54" s="78">
        <v>140</v>
      </c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  <c r="EO54" s="78"/>
      <c r="EP54" s="78"/>
      <c r="EQ54" s="78"/>
      <c r="ER54" s="78"/>
      <c r="ES54" s="78"/>
      <c r="ET54" s="78"/>
      <c r="EU54" s="78"/>
      <c r="EV54" s="78"/>
      <c r="EW54" s="78"/>
      <c r="EX54" s="78"/>
      <c r="EY54" s="78"/>
      <c r="EZ54" s="78"/>
      <c r="FA54" s="78"/>
      <c r="FB54" s="78"/>
      <c r="FC54" s="78"/>
      <c r="FD54" s="78"/>
      <c r="FE54" s="78"/>
      <c r="FF54" s="78"/>
      <c r="FG54" s="78"/>
      <c r="FH54" s="78"/>
      <c r="FI54" s="78"/>
      <c r="FJ54" s="78"/>
      <c r="FK54" s="78"/>
      <c r="FL54" s="78"/>
      <c r="FM54" s="78"/>
      <c r="FN54" s="78"/>
      <c r="FO54" s="78"/>
      <c r="FP54" s="78"/>
      <c r="FQ54" s="78"/>
      <c r="FR54" s="78"/>
      <c r="FS54" s="78"/>
      <c r="FT54" s="78"/>
      <c r="FU54" s="78"/>
      <c r="FV54" s="78"/>
      <c r="FW54" s="78"/>
      <c r="FX54" s="78"/>
      <c r="FY54" s="78">
        <v>12.181818</v>
      </c>
      <c r="FZ54" s="78">
        <v>0</v>
      </c>
    </row>
    <row r="55" spans="1:182" x14ac:dyDescent="0.2">
      <c r="A55" t="s">
        <v>186</v>
      </c>
      <c r="B55" s="35" t="s">
        <v>243</v>
      </c>
      <c r="C55" t="s">
        <v>2</v>
      </c>
      <c r="D55" t="s">
        <v>200</v>
      </c>
      <c r="E55" t="s">
        <v>205</v>
      </c>
      <c r="F55" t="s">
        <v>185</v>
      </c>
      <c r="G55" t="s">
        <v>1</v>
      </c>
      <c r="H55" s="78">
        <v>44</v>
      </c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8"/>
      <c r="ES55" s="78"/>
      <c r="ET55" s="78"/>
      <c r="EU55" s="78"/>
      <c r="EV55" s="78"/>
      <c r="EW55" s="78"/>
      <c r="EX55" s="78"/>
      <c r="EY55" s="78"/>
      <c r="EZ55" s="78"/>
      <c r="FA55" s="78"/>
      <c r="FB55" s="78"/>
      <c r="FC55" s="78"/>
      <c r="FD55" s="78"/>
      <c r="FE55" s="78"/>
      <c r="FF55" s="78"/>
      <c r="FG55" s="78"/>
      <c r="FH55" s="78"/>
      <c r="FI55" s="78"/>
      <c r="FJ55" s="78"/>
      <c r="FK55" s="78"/>
      <c r="FL55" s="78"/>
      <c r="FM55" s="78"/>
      <c r="FN55" s="78"/>
      <c r="FO55" s="78"/>
      <c r="FP55" s="78"/>
      <c r="FQ55" s="78"/>
      <c r="FR55" s="78"/>
      <c r="FS55" s="78"/>
      <c r="FT55" s="78"/>
      <c r="FU55" s="78"/>
      <c r="FV55" s="78"/>
      <c r="FW55" s="78"/>
      <c r="FX55" s="78"/>
      <c r="FY55" s="78">
        <v>1</v>
      </c>
      <c r="FZ55" s="78">
        <v>0</v>
      </c>
    </row>
    <row r="56" spans="1:182" x14ac:dyDescent="0.2">
      <c r="A56" t="s">
        <v>186</v>
      </c>
      <c r="B56" s="35" t="s">
        <v>243</v>
      </c>
      <c r="C56" t="s">
        <v>2</v>
      </c>
      <c r="D56" t="s">
        <v>200</v>
      </c>
      <c r="E56" t="s">
        <v>206</v>
      </c>
      <c r="F56" t="s">
        <v>1</v>
      </c>
      <c r="G56" t="s">
        <v>1</v>
      </c>
      <c r="H56" s="78">
        <v>1264</v>
      </c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  <c r="EO56" s="78"/>
      <c r="EP56" s="78"/>
      <c r="EQ56" s="78"/>
      <c r="ER56" s="78"/>
      <c r="ES56" s="78"/>
      <c r="ET56" s="78"/>
      <c r="EU56" s="78"/>
      <c r="EV56" s="78"/>
      <c r="EW56" s="78"/>
      <c r="EX56" s="78"/>
      <c r="EY56" s="78"/>
      <c r="EZ56" s="78"/>
      <c r="FA56" s="78"/>
      <c r="FB56" s="78"/>
      <c r="FC56" s="78"/>
      <c r="FD56" s="78"/>
      <c r="FE56" s="78"/>
      <c r="FF56" s="78"/>
      <c r="FG56" s="78"/>
      <c r="FH56" s="78"/>
      <c r="FI56" s="78"/>
      <c r="FJ56" s="78"/>
      <c r="FK56" s="78"/>
      <c r="FL56" s="78"/>
      <c r="FM56" s="78"/>
      <c r="FN56" s="78"/>
      <c r="FO56" s="78"/>
      <c r="FP56" s="78"/>
      <c r="FQ56" s="78"/>
      <c r="FR56" s="78"/>
      <c r="FS56" s="78"/>
      <c r="FT56" s="78"/>
      <c r="FU56" s="78"/>
      <c r="FV56" s="78"/>
      <c r="FW56" s="78"/>
      <c r="FX56" s="78"/>
      <c r="FY56" s="78">
        <v>97.478263999999996</v>
      </c>
      <c r="FZ56" s="78">
        <v>0</v>
      </c>
    </row>
    <row r="57" spans="1:182" x14ac:dyDescent="0.2">
      <c r="A57" t="s">
        <v>186</v>
      </c>
      <c r="B57" s="35" t="s">
        <v>243</v>
      </c>
      <c r="C57" t="s">
        <v>2</v>
      </c>
      <c r="D57" t="s">
        <v>200</v>
      </c>
      <c r="E57" t="s">
        <v>206</v>
      </c>
      <c r="F57" t="s">
        <v>178</v>
      </c>
      <c r="G57" t="s">
        <v>1</v>
      </c>
      <c r="H57" s="78">
        <v>366</v>
      </c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78"/>
      <c r="EW57" s="78"/>
      <c r="EX57" s="78"/>
      <c r="EY57" s="78"/>
      <c r="EZ57" s="78"/>
      <c r="FA57" s="78"/>
      <c r="FB57" s="78"/>
      <c r="FC57" s="78"/>
      <c r="FD57" s="78"/>
      <c r="FE57" s="78"/>
      <c r="FF57" s="78"/>
      <c r="FG57" s="78"/>
      <c r="FH57" s="78"/>
      <c r="FI57" s="78"/>
      <c r="FJ57" s="78"/>
      <c r="FK57" s="78"/>
      <c r="FL57" s="78"/>
      <c r="FM57" s="78"/>
      <c r="FN57" s="78"/>
      <c r="FO57" s="78"/>
      <c r="FP57" s="78"/>
      <c r="FQ57" s="78"/>
      <c r="FR57" s="78"/>
      <c r="FS57" s="78"/>
      <c r="FT57" s="78"/>
      <c r="FU57" s="78"/>
      <c r="FV57" s="78"/>
      <c r="FW57" s="78"/>
      <c r="FX57" s="78"/>
      <c r="FY57" s="78">
        <v>42.173912000000001</v>
      </c>
      <c r="FZ57" s="78">
        <v>0</v>
      </c>
    </row>
    <row r="58" spans="1:182" x14ac:dyDescent="0.2">
      <c r="A58" t="s">
        <v>186</v>
      </c>
      <c r="B58" s="35" t="s">
        <v>243</v>
      </c>
      <c r="C58" t="s">
        <v>2</v>
      </c>
      <c r="D58" t="s">
        <v>200</v>
      </c>
      <c r="E58" t="s">
        <v>206</v>
      </c>
      <c r="F58" t="s">
        <v>179</v>
      </c>
      <c r="G58" t="s">
        <v>1</v>
      </c>
      <c r="H58" s="78">
        <v>234</v>
      </c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  <c r="EO58" s="78"/>
      <c r="EP58" s="78"/>
      <c r="EQ58" s="78"/>
      <c r="ER58" s="78"/>
      <c r="ES58" s="78"/>
      <c r="ET58" s="78"/>
      <c r="EU58" s="78"/>
      <c r="EV58" s="78"/>
      <c r="EW58" s="78"/>
      <c r="EX58" s="78"/>
      <c r="EY58" s="78"/>
      <c r="EZ58" s="78"/>
      <c r="FA58" s="78"/>
      <c r="FB58" s="78"/>
      <c r="FC58" s="78"/>
      <c r="FD58" s="78"/>
      <c r="FE58" s="78"/>
      <c r="FF58" s="78"/>
      <c r="FG58" s="78"/>
      <c r="FH58" s="78"/>
      <c r="FI58" s="78"/>
      <c r="FJ58" s="78"/>
      <c r="FK58" s="78"/>
      <c r="FL58" s="78"/>
      <c r="FM58" s="78"/>
      <c r="FN58" s="78"/>
      <c r="FO58" s="78"/>
      <c r="FP58" s="78"/>
      <c r="FQ58" s="78"/>
      <c r="FR58" s="78"/>
      <c r="FS58" s="78"/>
      <c r="FT58" s="78"/>
      <c r="FU58" s="78"/>
      <c r="FV58" s="78"/>
      <c r="FW58" s="78"/>
      <c r="FX58" s="78"/>
      <c r="FY58" s="78">
        <v>18.956522</v>
      </c>
      <c r="FZ58" s="78">
        <v>0</v>
      </c>
    </row>
    <row r="59" spans="1:182" x14ac:dyDescent="0.2">
      <c r="A59" t="s">
        <v>186</v>
      </c>
      <c r="B59" s="35" t="s">
        <v>243</v>
      </c>
      <c r="C59" t="s">
        <v>2</v>
      </c>
      <c r="D59" t="s">
        <v>200</v>
      </c>
      <c r="E59" t="s">
        <v>206</v>
      </c>
      <c r="F59" t="s">
        <v>180</v>
      </c>
      <c r="G59" t="s">
        <v>1</v>
      </c>
      <c r="H59" s="78">
        <v>4</v>
      </c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8"/>
      <c r="ES59" s="78"/>
      <c r="ET59" s="78"/>
      <c r="EU59" s="78"/>
      <c r="EV59" s="78"/>
      <c r="EW59" s="78"/>
      <c r="EX59" s="78"/>
      <c r="EY59" s="78"/>
      <c r="EZ59" s="78"/>
      <c r="FA59" s="78"/>
      <c r="FB59" s="78"/>
      <c r="FC59" s="78"/>
      <c r="FD59" s="78"/>
      <c r="FE59" s="78"/>
      <c r="FF59" s="78"/>
      <c r="FG59" s="78"/>
      <c r="FH59" s="78"/>
      <c r="FI59" s="78"/>
      <c r="FJ59" s="78"/>
      <c r="FK59" s="78"/>
      <c r="FL59" s="78"/>
      <c r="FM59" s="78"/>
      <c r="FN59" s="78"/>
      <c r="FO59" s="78"/>
      <c r="FP59" s="78"/>
      <c r="FQ59" s="78"/>
      <c r="FR59" s="78"/>
      <c r="FS59" s="78"/>
      <c r="FT59" s="78"/>
      <c r="FU59" s="78"/>
      <c r="FV59" s="78"/>
      <c r="FW59" s="78"/>
      <c r="FX59" s="78"/>
      <c r="FY59" s="78">
        <v>1</v>
      </c>
      <c r="FZ59" s="78">
        <v>0</v>
      </c>
    </row>
    <row r="60" spans="1:182" x14ac:dyDescent="0.2">
      <c r="A60" t="s">
        <v>186</v>
      </c>
      <c r="B60" s="35" t="s">
        <v>243</v>
      </c>
      <c r="C60" t="s">
        <v>2</v>
      </c>
      <c r="D60" t="s">
        <v>200</v>
      </c>
      <c r="E60" t="s">
        <v>206</v>
      </c>
      <c r="F60" t="s">
        <v>181</v>
      </c>
      <c r="G60" t="s">
        <v>1</v>
      </c>
      <c r="H60" s="78">
        <v>87</v>
      </c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8"/>
      <c r="ES60" s="78"/>
      <c r="ET60" s="78"/>
      <c r="EU60" s="78"/>
      <c r="EV60" s="78"/>
      <c r="EW60" s="78"/>
      <c r="EX60" s="78"/>
      <c r="EY60" s="78"/>
      <c r="EZ60" s="78"/>
      <c r="FA60" s="78"/>
      <c r="FB60" s="78"/>
      <c r="FC60" s="78"/>
      <c r="FD60" s="78"/>
      <c r="FE60" s="78"/>
      <c r="FF60" s="78"/>
      <c r="FG60" s="78"/>
      <c r="FH60" s="78"/>
      <c r="FI60" s="78"/>
      <c r="FJ60" s="78"/>
      <c r="FK60" s="78"/>
      <c r="FL60" s="78"/>
      <c r="FM60" s="78"/>
      <c r="FN60" s="78"/>
      <c r="FO60" s="78"/>
      <c r="FP60" s="78"/>
      <c r="FQ60" s="78"/>
      <c r="FR60" s="78"/>
      <c r="FS60" s="78"/>
      <c r="FT60" s="78"/>
      <c r="FU60" s="78"/>
      <c r="FV60" s="78"/>
      <c r="FW60" s="78"/>
      <c r="FX60" s="78"/>
      <c r="FY60" s="78">
        <v>2.1739130000000002</v>
      </c>
      <c r="FZ60" s="78">
        <v>0</v>
      </c>
    </row>
    <row r="61" spans="1:182" x14ac:dyDescent="0.2">
      <c r="A61" t="s">
        <v>186</v>
      </c>
      <c r="B61" s="35" t="s">
        <v>243</v>
      </c>
      <c r="C61" t="s">
        <v>2</v>
      </c>
      <c r="D61" t="s">
        <v>200</v>
      </c>
      <c r="E61" t="s">
        <v>206</v>
      </c>
      <c r="F61" t="s">
        <v>182</v>
      </c>
      <c r="G61" t="s">
        <v>1</v>
      </c>
      <c r="H61" s="78">
        <v>96</v>
      </c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78"/>
      <c r="EW61" s="78"/>
      <c r="EX61" s="78"/>
      <c r="EY61" s="78"/>
      <c r="EZ61" s="78"/>
      <c r="FA61" s="78"/>
      <c r="FB61" s="78"/>
      <c r="FC61" s="78"/>
      <c r="FD61" s="78"/>
      <c r="FE61" s="78"/>
      <c r="FF61" s="78"/>
      <c r="FG61" s="78"/>
      <c r="FH61" s="78"/>
      <c r="FI61" s="78"/>
      <c r="FJ61" s="78"/>
      <c r="FK61" s="78"/>
      <c r="FL61" s="78"/>
      <c r="FM61" s="78"/>
      <c r="FN61" s="78"/>
      <c r="FO61" s="78"/>
      <c r="FP61" s="78"/>
      <c r="FQ61" s="78"/>
      <c r="FR61" s="78"/>
      <c r="FS61" s="78"/>
      <c r="FT61" s="78"/>
      <c r="FU61" s="78"/>
      <c r="FV61" s="78"/>
      <c r="FW61" s="78"/>
      <c r="FX61" s="78"/>
      <c r="FY61" s="78">
        <v>5</v>
      </c>
      <c r="FZ61" s="78">
        <v>0</v>
      </c>
    </row>
    <row r="62" spans="1:182" x14ac:dyDescent="0.2">
      <c r="A62" t="s">
        <v>186</v>
      </c>
      <c r="B62" s="35" t="s">
        <v>243</v>
      </c>
      <c r="C62" t="s">
        <v>2</v>
      </c>
      <c r="D62" t="s">
        <v>200</v>
      </c>
      <c r="E62" t="s">
        <v>206</v>
      </c>
      <c r="F62" t="s">
        <v>183</v>
      </c>
      <c r="G62" t="s">
        <v>1</v>
      </c>
      <c r="H62" s="78">
        <v>260</v>
      </c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8"/>
      <c r="ES62" s="78"/>
      <c r="ET62" s="78"/>
      <c r="EU62" s="78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8"/>
      <c r="FG62" s="78"/>
      <c r="FH62" s="78"/>
      <c r="FI62" s="78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8"/>
      <c r="FU62" s="78"/>
      <c r="FV62" s="78"/>
      <c r="FW62" s="78"/>
      <c r="FX62" s="78"/>
      <c r="FY62" s="78">
        <v>12.434782999999999</v>
      </c>
      <c r="FZ62" s="78">
        <v>0</v>
      </c>
    </row>
    <row r="63" spans="1:182" x14ac:dyDescent="0.2">
      <c r="A63" t="s">
        <v>186</v>
      </c>
      <c r="B63" s="35" t="s">
        <v>243</v>
      </c>
      <c r="C63" t="s">
        <v>2</v>
      </c>
      <c r="D63" t="s">
        <v>200</v>
      </c>
      <c r="E63" t="s">
        <v>206</v>
      </c>
      <c r="F63" t="s">
        <v>184</v>
      </c>
      <c r="G63" t="s">
        <v>1</v>
      </c>
      <c r="H63" s="78">
        <v>165</v>
      </c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>
        <v>14.217390999999999</v>
      </c>
      <c r="FZ63" s="78">
        <v>0</v>
      </c>
    </row>
    <row r="64" spans="1:182" x14ac:dyDescent="0.2">
      <c r="A64" t="s">
        <v>186</v>
      </c>
      <c r="B64" s="35" t="s">
        <v>243</v>
      </c>
      <c r="C64" t="s">
        <v>2</v>
      </c>
      <c r="D64" t="s">
        <v>200</v>
      </c>
      <c r="E64" t="s">
        <v>206</v>
      </c>
      <c r="F64" t="s">
        <v>185</v>
      </c>
      <c r="G64" t="s">
        <v>1</v>
      </c>
      <c r="H64" s="78">
        <v>52</v>
      </c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8"/>
      <c r="ES64" s="78"/>
      <c r="ET64" s="78"/>
      <c r="EU64" s="78"/>
      <c r="EV64" s="78"/>
      <c r="EW64" s="78"/>
      <c r="EX64" s="78"/>
      <c r="EY64" s="78"/>
      <c r="EZ64" s="78"/>
      <c r="FA64" s="78"/>
      <c r="FB64" s="78"/>
      <c r="FC64" s="78"/>
      <c r="FD64" s="78"/>
      <c r="FE64" s="78"/>
      <c r="FF64" s="78"/>
      <c r="FG64" s="78"/>
      <c r="FH64" s="78"/>
      <c r="FI64" s="78"/>
      <c r="FJ64" s="78"/>
      <c r="FK64" s="78"/>
      <c r="FL64" s="78"/>
      <c r="FM64" s="78"/>
      <c r="FN64" s="78"/>
      <c r="FO64" s="78"/>
      <c r="FP64" s="78"/>
      <c r="FQ64" s="78"/>
      <c r="FR64" s="78"/>
      <c r="FS64" s="78"/>
      <c r="FT64" s="78"/>
      <c r="FU64" s="78"/>
      <c r="FV64" s="78"/>
      <c r="FW64" s="78"/>
      <c r="FX64" s="78"/>
      <c r="FY64" s="78">
        <v>1.5217391</v>
      </c>
      <c r="FZ64" s="78">
        <v>0</v>
      </c>
    </row>
    <row r="65" spans="1:182" x14ac:dyDescent="0.2">
      <c r="A65" t="s">
        <v>186</v>
      </c>
      <c r="B65" s="35" t="s">
        <v>243</v>
      </c>
      <c r="C65" t="s">
        <v>2</v>
      </c>
      <c r="D65" t="s">
        <v>200</v>
      </c>
      <c r="E65" t="s">
        <v>207</v>
      </c>
      <c r="F65" t="s">
        <v>1</v>
      </c>
      <c r="G65" t="s">
        <v>1</v>
      </c>
      <c r="H65" s="78">
        <v>1451</v>
      </c>
      <c r="I65" s="78">
        <v>1.8953351000000001</v>
      </c>
      <c r="J65" s="78">
        <v>1.7463902</v>
      </c>
      <c r="K65" s="78">
        <v>1.6596302000000001</v>
      </c>
      <c r="L65" s="78">
        <v>1.6099136999999999</v>
      </c>
      <c r="M65" s="78">
        <v>1.5108843000000001</v>
      </c>
      <c r="N65" s="78">
        <v>1.4219402000000001</v>
      </c>
      <c r="O65" s="78">
        <v>1.4743413000000001</v>
      </c>
      <c r="P65" s="78">
        <v>1.2838160000000001</v>
      </c>
      <c r="Q65" s="78">
        <v>1.0766095</v>
      </c>
      <c r="R65" s="78">
        <v>0.86502093000000002</v>
      </c>
      <c r="S65" s="78">
        <v>0.72877669</v>
      </c>
      <c r="T65" s="78">
        <v>0.67120796000000005</v>
      </c>
      <c r="U65" s="78">
        <v>0.73741329</v>
      </c>
      <c r="V65" s="78">
        <v>0.92647511000000005</v>
      </c>
      <c r="W65" s="78">
        <v>1.2206950999999999</v>
      </c>
      <c r="X65" s="78">
        <v>1.5881879000000001</v>
      </c>
      <c r="Y65" s="78">
        <v>2.2241048999999999</v>
      </c>
      <c r="Z65" s="78">
        <v>2.8312840000000001</v>
      </c>
      <c r="AA65" s="78">
        <v>3.2621131000000001</v>
      </c>
      <c r="AB65" s="78">
        <v>3.4443519</v>
      </c>
      <c r="AC65" s="78">
        <v>3.2829117999999999</v>
      </c>
      <c r="AD65" s="78">
        <v>2.9523518000000002</v>
      </c>
      <c r="AE65" s="78">
        <v>2.4976531999999998</v>
      </c>
      <c r="AF65" s="78">
        <v>2.1299727000000002</v>
      </c>
      <c r="AG65" s="78">
        <v>-0.14282313999999999</v>
      </c>
      <c r="AH65" s="78">
        <v>-0.12041526</v>
      </c>
      <c r="AI65" s="78">
        <v>-0.11263229</v>
      </c>
      <c r="AJ65" s="78">
        <v>-8.2469539999999994E-2</v>
      </c>
      <c r="AK65" s="78">
        <v>-3.3512189999999997E-2</v>
      </c>
      <c r="AL65" s="78">
        <v>-5.393676E-2</v>
      </c>
      <c r="AM65" s="78">
        <v>-5.73727E-3</v>
      </c>
      <c r="AN65" s="78">
        <v>5.7842959999999999E-2</v>
      </c>
      <c r="AO65" s="78">
        <v>9.9583909999999998E-2</v>
      </c>
      <c r="AP65" s="78">
        <v>0.15603483000000001</v>
      </c>
      <c r="AQ65" s="78">
        <v>0.14204203000000001</v>
      </c>
      <c r="AR65" s="78">
        <v>0.14335042000000001</v>
      </c>
      <c r="AS65" s="78">
        <v>0.23230340999999999</v>
      </c>
      <c r="AT65" s="78">
        <v>0.33362459999999999</v>
      </c>
      <c r="AU65" s="78">
        <v>0.40676093000000002</v>
      </c>
      <c r="AV65" s="78">
        <v>0.47074136</v>
      </c>
      <c r="AW65" s="78">
        <v>0.50715739000000004</v>
      </c>
      <c r="AX65" s="78">
        <v>0.44515948999999999</v>
      </c>
      <c r="AY65" s="78">
        <v>0.26515063999999999</v>
      </c>
      <c r="AZ65" s="78">
        <v>5.0520280000000001E-2</v>
      </c>
      <c r="BA65" s="78">
        <v>-1.6065670000000001E-2</v>
      </c>
      <c r="BB65" s="78">
        <v>-0.11395171</v>
      </c>
      <c r="BC65" s="78">
        <v>-0.17286977000000001</v>
      </c>
      <c r="BD65" s="78">
        <v>-0.16308244</v>
      </c>
      <c r="BE65" s="78">
        <v>-0.11652693</v>
      </c>
      <c r="BF65" s="78">
        <v>-9.5959420000000004E-2</v>
      </c>
      <c r="BG65" s="78">
        <v>-9.0060730000000006E-2</v>
      </c>
      <c r="BH65" s="78">
        <v>-6.1495519999999998E-2</v>
      </c>
      <c r="BI65" s="78">
        <v>-1.28488E-2</v>
      </c>
      <c r="BJ65" s="78">
        <v>-3.3974709999999998E-2</v>
      </c>
      <c r="BK65" s="78">
        <v>1.530579E-2</v>
      </c>
      <c r="BL65" s="78">
        <v>8.0693329999999994E-2</v>
      </c>
      <c r="BM65" s="78">
        <v>0.12390818000000001</v>
      </c>
      <c r="BN65" s="78">
        <v>0.17952082999999999</v>
      </c>
      <c r="BO65" s="78">
        <v>0.16167540999999999</v>
      </c>
      <c r="BP65" s="78">
        <v>0.16296732</v>
      </c>
      <c r="BQ65" s="78">
        <v>0.25331107000000003</v>
      </c>
      <c r="BR65" s="78">
        <v>0.35863741999999998</v>
      </c>
      <c r="BS65" s="78">
        <v>0.43543920000000003</v>
      </c>
      <c r="BT65" s="78">
        <v>0.50229179999999995</v>
      </c>
      <c r="BU65" s="78">
        <v>0.54028898000000003</v>
      </c>
      <c r="BV65" s="78">
        <v>0.47765671999999998</v>
      </c>
      <c r="BW65" s="78">
        <v>0.29625829999999997</v>
      </c>
      <c r="BX65" s="78">
        <v>7.7397560000000004E-2</v>
      </c>
      <c r="BY65" s="78">
        <v>9.3475999999999993E-3</v>
      </c>
      <c r="BZ65" s="78">
        <v>-8.5233649999999994E-2</v>
      </c>
      <c r="CA65" s="78">
        <v>-0.14359631</v>
      </c>
      <c r="CB65" s="78">
        <v>-0.13395765000000001</v>
      </c>
      <c r="CC65" s="78">
        <v>-9.8314260000000001E-2</v>
      </c>
      <c r="CD65" s="78">
        <v>-7.9021380000000002E-2</v>
      </c>
      <c r="CE65" s="78">
        <v>-7.4427729999999998E-2</v>
      </c>
      <c r="CF65" s="78">
        <v>-4.6968969999999999E-2</v>
      </c>
      <c r="CG65" s="78">
        <v>1.4626000000000001E-3</v>
      </c>
      <c r="CH65" s="78">
        <v>-2.014906E-2</v>
      </c>
      <c r="CI65" s="78">
        <v>2.9880150000000001E-2</v>
      </c>
      <c r="CJ65" s="78">
        <v>9.6519430000000003E-2</v>
      </c>
      <c r="CK65" s="78">
        <v>0.14075509</v>
      </c>
      <c r="CL65" s="78">
        <v>0.19578718000000001</v>
      </c>
      <c r="CM65" s="78">
        <v>0.17527342000000001</v>
      </c>
      <c r="CN65" s="78">
        <v>0.17655393</v>
      </c>
      <c r="CO65" s="78">
        <v>0.26786092</v>
      </c>
      <c r="CP65" s="78">
        <v>0.37596120999999999</v>
      </c>
      <c r="CQ65" s="78">
        <v>0.45530166999999999</v>
      </c>
      <c r="CR65" s="78">
        <v>0.52414358000000005</v>
      </c>
      <c r="CS65" s="78">
        <v>0.56323588000000002</v>
      </c>
      <c r="CT65" s="78">
        <v>0.50016421</v>
      </c>
      <c r="CU65" s="78">
        <v>0.31780338000000002</v>
      </c>
      <c r="CV65" s="78">
        <v>9.6012689999999998E-2</v>
      </c>
      <c r="CW65" s="78">
        <v>2.6948759999999999E-2</v>
      </c>
      <c r="CX65" s="78">
        <v>-6.5343620000000005E-2</v>
      </c>
      <c r="CY65" s="78">
        <v>-0.12332158999999999</v>
      </c>
      <c r="CZ65" s="78">
        <v>-0.11378592</v>
      </c>
      <c r="DA65" s="78">
        <v>-8.0101580000000006E-2</v>
      </c>
      <c r="DB65" s="78">
        <v>-6.2083340000000001E-2</v>
      </c>
      <c r="DC65" s="78">
        <v>-5.8794739999999998E-2</v>
      </c>
      <c r="DD65" s="78">
        <v>-3.2442430000000001E-2</v>
      </c>
      <c r="DE65" s="78">
        <v>1.5774E-2</v>
      </c>
      <c r="DF65" s="78">
        <v>-6.3234099999999998E-3</v>
      </c>
      <c r="DG65" s="78">
        <v>4.4454510000000003E-2</v>
      </c>
      <c r="DH65" s="78">
        <v>0.11234553</v>
      </c>
      <c r="DI65" s="78">
        <v>0.15760199999999999</v>
      </c>
      <c r="DJ65" s="78">
        <v>0.21205352</v>
      </c>
      <c r="DK65" s="78">
        <v>0.18887143000000001</v>
      </c>
      <c r="DL65" s="78">
        <v>0.19014054999999999</v>
      </c>
      <c r="DM65" s="78">
        <v>0.28241076999999998</v>
      </c>
      <c r="DN65" s="78">
        <v>0.39328500999999999</v>
      </c>
      <c r="DO65" s="78">
        <v>0.47516415000000001</v>
      </c>
      <c r="DP65" s="78">
        <v>0.54599534999999999</v>
      </c>
      <c r="DQ65" s="78">
        <v>0.58618276999999996</v>
      </c>
      <c r="DR65" s="78">
        <v>0.52267169999999996</v>
      </c>
      <c r="DS65" s="78">
        <v>0.33934847000000001</v>
      </c>
      <c r="DT65" s="78">
        <v>0.11462782000000001</v>
      </c>
      <c r="DU65" s="78">
        <v>4.454992E-2</v>
      </c>
      <c r="DV65" s="78">
        <v>-4.545358E-2</v>
      </c>
      <c r="DW65" s="78">
        <v>-0.10304687999999999</v>
      </c>
      <c r="DX65" s="78">
        <v>-9.3614180000000005E-2</v>
      </c>
      <c r="DY65" s="78">
        <v>-5.3805360000000003E-2</v>
      </c>
      <c r="DZ65" s="78">
        <v>-3.762749E-2</v>
      </c>
      <c r="EA65" s="78">
        <v>-3.6223169999999999E-2</v>
      </c>
      <c r="EB65" s="78">
        <v>-1.146841E-2</v>
      </c>
      <c r="EC65" s="78">
        <v>3.6437400000000002E-2</v>
      </c>
      <c r="ED65" s="78">
        <v>1.363864E-2</v>
      </c>
      <c r="EE65" s="78">
        <v>6.5497559999999996E-2</v>
      </c>
      <c r="EF65" s="78">
        <v>0.13519591</v>
      </c>
      <c r="EG65" s="78">
        <v>0.18192627</v>
      </c>
      <c r="EH65" s="78">
        <v>0.23553953</v>
      </c>
      <c r="EI65" s="78">
        <v>0.20850481000000001</v>
      </c>
      <c r="EJ65" s="78">
        <v>0.20975745000000001</v>
      </c>
      <c r="EK65" s="78">
        <v>0.30341843000000002</v>
      </c>
      <c r="EL65" s="78">
        <v>0.41829782999999998</v>
      </c>
      <c r="EM65" s="78">
        <v>0.50384240999999996</v>
      </c>
      <c r="EN65" s="78">
        <v>0.57754581999999999</v>
      </c>
      <c r="EO65" s="78">
        <v>0.61931437</v>
      </c>
      <c r="EP65" s="78">
        <v>0.55516893</v>
      </c>
      <c r="EQ65" s="78">
        <v>0.37045612999999999</v>
      </c>
      <c r="ER65" s="78">
        <v>0.14150509</v>
      </c>
      <c r="ES65" s="78">
        <v>6.9963189999999995E-2</v>
      </c>
      <c r="ET65" s="78">
        <v>-1.6735529999999998E-2</v>
      </c>
      <c r="EU65" s="78">
        <v>-7.3773409999999998E-2</v>
      </c>
      <c r="EV65" s="78">
        <v>-6.4489389999999994E-2</v>
      </c>
      <c r="EW65" s="78">
        <v>74.383865</v>
      </c>
      <c r="EX65" s="78">
        <v>72.726714999999999</v>
      </c>
      <c r="EY65" s="78">
        <v>71.763924000000003</v>
      </c>
      <c r="EZ65" s="78">
        <v>70.196251000000004</v>
      </c>
      <c r="FA65" s="78">
        <v>69.224463999999998</v>
      </c>
      <c r="FB65" s="78">
        <v>68.421325999999993</v>
      </c>
      <c r="FC65" s="78">
        <v>67.554489000000004</v>
      </c>
      <c r="FD65" s="78">
        <v>68.170258000000004</v>
      </c>
      <c r="FE65" s="78">
        <v>71.049796999999998</v>
      </c>
      <c r="FF65" s="78">
        <v>74.509865000000005</v>
      </c>
      <c r="FG65" s="78">
        <v>78.882805000000005</v>
      </c>
      <c r="FH65" s="78">
        <v>83.098090999999997</v>
      </c>
      <c r="FI65" s="78">
        <v>86.862639999999999</v>
      </c>
      <c r="FJ65" s="78">
        <v>90.430214000000007</v>
      </c>
      <c r="FK65" s="78">
        <v>93.196456999999995</v>
      </c>
      <c r="FL65" s="78">
        <v>94.603767000000005</v>
      </c>
      <c r="FM65" s="78">
        <v>95.237037999999998</v>
      </c>
      <c r="FN65" s="78">
        <v>93.934166000000005</v>
      </c>
      <c r="FO65" s="78">
        <v>91.408469999999994</v>
      </c>
      <c r="FP65" s="78">
        <v>87.703963999999999</v>
      </c>
      <c r="FQ65" s="78">
        <v>83.446121000000005</v>
      </c>
      <c r="FR65" s="78">
        <v>80.183944999999994</v>
      </c>
      <c r="FS65" s="78">
        <v>77.986298000000005</v>
      </c>
      <c r="FT65" s="78">
        <v>75.830489999999998</v>
      </c>
      <c r="FU65" s="78">
        <v>2.253867E-2</v>
      </c>
      <c r="FV65" s="78">
        <v>3.29956E-2</v>
      </c>
      <c r="FW65" s="78">
        <v>2.3002430000000001E-2</v>
      </c>
      <c r="FX65" s="78">
        <v>0</v>
      </c>
      <c r="FY65" s="78">
        <v>113.57143000000001</v>
      </c>
      <c r="FZ65" s="78">
        <v>1</v>
      </c>
    </row>
    <row r="66" spans="1:182" x14ac:dyDescent="0.2">
      <c r="A66" t="s">
        <v>186</v>
      </c>
      <c r="B66" s="35" t="s">
        <v>243</v>
      </c>
      <c r="C66" t="s">
        <v>2</v>
      </c>
      <c r="D66" t="s">
        <v>200</v>
      </c>
      <c r="E66" t="s">
        <v>207</v>
      </c>
      <c r="F66" t="s">
        <v>178</v>
      </c>
      <c r="G66" t="s">
        <v>1</v>
      </c>
      <c r="H66" s="78">
        <v>441</v>
      </c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8"/>
      <c r="ES66" s="78"/>
      <c r="ET66" s="78"/>
      <c r="EU66" s="78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8"/>
      <c r="FG66" s="78"/>
      <c r="FH66" s="78"/>
      <c r="FI66" s="78"/>
      <c r="FJ66" s="78"/>
      <c r="FK66" s="78"/>
      <c r="FL66" s="78"/>
      <c r="FM66" s="78"/>
      <c r="FN66" s="78"/>
      <c r="FO66" s="78"/>
      <c r="FP66" s="78"/>
      <c r="FQ66" s="78"/>
      <c r="FR66" s="78"/>
      <c r="FS66" s="78"/>
      <c r="FT66" s="78"/>
      <c r="FU66" s="78"/>
      <c r="FV66" s="78"/>
      <c r="FW66" s="78"/>
      <c r="FX66" s="78"/>
      <c r="FY66" s="78">
        <v>50.476188999999998</v>
      </c>
      <c r="FZ66" s="78">
        <v>0</v>
      </c>
    </row>
    <row r="67" spans="1:182" x14ac:dyDescent="0.2">
      <c r="A67" t="s">
        <v>186</v>
      </c>
      <c r="B67" s="35" t="s">
        <v>243</v>
      </c>
      <c r="C67" t="s">
        <v>2</v>
      </c>
      <c r="D67" t="s">
        <v>200</v>
      </c>
      <c r="E67" t="s">
        <v>207</v>
      </c>
      <c r="F67" t="s">
        <v>179</v>
      </c>
      <c r="G67" t="s">
        <v>1</v>
      </c>
      <c r="H67" s="78">
        <v>253</v>
      </c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8"/>
      <c r="ES67" s="78"/>
      <c r="ET67" s="78"/>
      <c r="EU67" s="78"/>
      <c r="EV67" s="78"/>
      <c r="EW67" s="78"/>
      <c r="EX67" s="78"/>
      <c r="EY67" s="78"/>
      <c r="EZ67" s="78"/>
      <c r="FA67" s="78"/>
      <c r="FB67" s="78"/>
      <c r="FC67" s="78"/>
      <c r="FD67" s="78"/>
      <c r="FE67" s="78"/>
      <c r="FF67" s="78"/>
      <c r="FG67" s="78"/>
      <c r="FH67" s="78"/>
      <c r="FI67" s="78"/>
      <c r="FJ67" s="78"/>
      <c r="FK67" s="78"/>
      <c r="FL67" s="78"/>
      <c r="FM67" s="78"/>
      <c r="FN67" s="78"/>
      <c r="FO67" s="78"/>
      <c r="FP67" s="78"/>
      <c r="FQ67" s="78"/>
      <c r="FR67" s="78"/>
      <c r="FS67" s="78"/>
      <c r="FT67" s="78"/>
      <c r="FU67" s="78"/>
      <c r="FV67" s="78"/>
      <c r="FW67" s="78"/>
      <c r="FX67" s="78"/>
      <c r="FY67" s="78">
        <v>19</v>
      </c>
      <c r="FZ67" s="78">
        <v>0</v>
      </c>
    </row>
    <row r="68" spans="1:182" x14ac:dyDescent="0.2">
      <c r="A68" t="s">
        <v>186</v>
      </c>
      <c r="B68" s="35" t="s">
        <v>243</v>
      </c>
      <c r="C68" t="s">
        <v>2</v>
      </c>
      <c r="D68" t="s">
        <v>200</v>
      </c>
      <c r="E68" t="s">
        <v>207</v>
      </c>
      <c r="F68" t="s">
        <v>180</v>
      </c>
      <c r="G68" t="s">
        <v>1</v>
      </c>
      <c r="H68" s="78">
        <v>4</v>
      </c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8"/>
      <c r="ES68" s="78"/>
      <c r="ET68" s="78"/>
      <c r="EU68" s="78"/>
      <c r="EV68" s="78"/>
      <c r="EW68" s="78"/>
      <c r="EX68" s="78"/>
      <c r="EY68" s="78"/>
      <c r="EZ68" s="78"/>
      <c r="FA68" s="78"/>
      <c r="FB68" s="78"/>
      <c r="FC68" s="78"/>
      <c r="FD68" s="78"/>
      <c r="FE68" s="78"/>
      <c r="FF68" s="78"/>
      <c r="FG68" s="78"/>
      <c r="FH68" s="78"/>
      <c r="FI68" s="78"/>
      <c r="FJ68" s="78"/>
      <c r="FK68" s="78"/>
      <c r="FL68" s="78"/>
      <c r="FM68" s="78"/>
      <c r="FN68" s="78"/>
      <c r="FO68" s="78"/>
      <c r="FP68" s="78"/>
      <c r="FQ68" s="78"/>
      <c r="FR68" s="78"/>
      <c r="FS68" s="78"/>
      <c r="FT68" s="78"/>
      <c r="FU68" s="78"/>
      <c r="FV68" s="78"/>
      <c r="FW68" s="78"/>
      <c r="FX68" s="78"/>
      <c r="FY68" s="78">
        <v>1</v>
      </c>
      <c r="FZ68" s="78">
        <v>0</v>
      </c>
    </row>
    <row r="69" spans="1:182" x14ac:dyDescent="0.2">
      <c r="A69" t="s">
        <v>186</v>
      </c>
      <c r="B69" s="35" t="s">
        <v>243</v>
      </c>
      <c r="C69" t="s">
        <v>2</v>
      </c>
      <c r="D69" t="s">
        <v>200</v>
      </c>
      <c r="E69" t="s">
        <v>207</v>
      </c>
      <c r="F69" t="s">
        <v>181</v>
      </c>
      <c r="G69" t="s">
        <v>1</v>
      </c>
      <c r="H69" s="78">
        <v>105</v>
      </c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8"/>
      <c r="ES69" s="78"/>
      <c r="ET69" s="78"/>
      <c r="EU69" s="78"/>
      <c r="EV69" s="78"/>
      <c r="EW69" s="78"/>
      <c r="EX69" s="78"/>
      <c r="EY69" s="78"/>
      <c r="EZ69" s="78"/>
      <c r="FA69" s="78"/>
      <c r="FB69" s="78"/>
      <c r="FC69" s="78"/>
      <c r="FD69" s="78"/>
      <c r="FE69" s="78"/>
      <c r="FF69" s="78"/>
      <c r="FG69" s="78"/>
      <c r="FH69" s="78"/>
      <c r="FI69" s="78"/>
      <c r="FJ69" s="78"/>
      <c r="FK69" s="78"/>
      <c r="FL69" s="78"/>
      <c r="FM69" s="78"/>
      <c r="FN69" s="78"/>
      <c r="FO69" s="78"/>
      <c r="FP69" s="78"/>
      <c r="FQ69" s="78"/>
      <c r="FR69" s="78"/>
      <c r="FS69" s="78"/>
      <c r="FT69" s="78"/>
      <c r="FU69" s="78"/>
      <c r="FV69" s="78"/>
      <c r="FW69" s="78"/>
      <c r="FX69" s="78"/>
      <c r="FY69" s="78">
        <v>4</v>
      </c>
      <c r="FZ69" s="78">
        <v>0</v>
      </c>
    </row>
    <row r="70" spans="1:182" x14ac:dyDescent="0.2">
      <c r="A70" t="s">
        <v>186</v>
      </c>
      <c r="B70" s="35" t="s">
        <v>243</v>
      </c>
      <c r="C70" t="s">
        <v>2</v>
      </c>
      <c r="D70" t="s">
        <v>200</v>
      </c>
      <c r="E70" t="s">
        <v>207</v>
      </c>
      <c r="F70" t="s">
        <v>182</v>
      </c>
      <c r="G70" t="s">
        <v>1</v>
      </c>
      <c r="H70" s="78">
        <v>108</v>
      </c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8"/>
      <c r="ES70" s="78"/>
      <c r="ET70" s="78"/>
      <c r="EU70" s="78"/>
      <c r="EV70" s="78"/>
      <c r="EW70" s="78"/>
      <c r="EX70" s="78"/>
      <c r="EY70" s="78"/>
      <c r="EZ70" s="78"/>
      <c r="FA70" s="78"/>
      <c r="FB70" s="78"/>
      <c r="FC70" s="78"/>
      <c r="FD70" s="78"/>
      <c r="FE70" s="78"/>
      <c r="FF70" s="78"/>
      <c r="FG70" s="78"/>
      <c r="FH70" s="78"/>
      <c r="FI70" s="78"/>
      <c r="FJ70" s="78"/>
      <c r="FK70" s="78"/>
      <c r="FL70" s="78"/>
      <c r="FM70" s="78"/>
      <c r="FN70" s="78"/>
      <c r="FO70" s="78"/>
      <c r="FP70" s="78"/>
      <c r="FQ70" s="78"/>
      <c r="FR70" s="78"/>
      <c r="FS70" s="78"/>
      <c r="FT70" s="78"/>
      <c r="FU70" s="78"/>
      <c r="FV70" s="78"/>
      <c r="FW70" s="78"/>
      <c r="FX70" s="78"/>
      <c r="FY70" s="78">
        <v>7.2857140999999999</v>
      </c>
      <c r="FZ70" s="78">
        <v>0</v>
      </c>
    </row>
    <row r="71" spans="1:182" x14ac:dyDescent="0.2">
      <c r="A71" t="s">
        <v>186</v>
      </c>
      <c r="B71" s="35" t="s">
        <v>243</v>
      </c>
      <c r="C71" t="s">
        <v>2</v>
      </c>
      <c r="D71" t="s">
        <v>200</v>
      </c>
      <c r="E71" t="s">
        <v>207</v>
      </c>
      <c r="F71" t="s">
        <v>183</v>
      </c>
      <c r="G71" t="s">
        <v>1</v>
      </c>
      <c r="H71" s="78">
        <v>296</v>
      </c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  <c r="EO71" s="78"/>
      <c r="EP71" s="78"/>
      <c r="EQ71" s="78"/>
      <c r="ER71" s="78"/>
      <c r="ES71" s="78"/>
      <c r="ET71" s="78"/>
      <c r="EU71" s="78"/>
      <c r="EV71" s="78"/>
      <c r="EW71" s="78"/>
      <c r="EX71" s="78"/>
      <c r="EY71" s="78"/>
      <c r="EZ71" s="78"/>
      <c r="FA71" s="78"/>
      <c r="FB71" s="78"/>
      <c r="FC71" s="78"/>
      <c r="FD71" s="78"/>
      <c r="FE71" s="78"/>
      <c r="FF71" s="78"/>
      <c r="FG71" s="78"/>
      <c r="FH71" s="78"/>
      <c r="FI71" s="78"/>
      <c r="FJ71" s="78"/>
      <c r="FK71" s="78"/>
      <c r="FL71" s="78"/>
      <c r="FM71" s="78"/>
      <c r="FN71" s="78"/>
      <c r="FO71" s="78"/>
      <c r="FP71" s="78"/>
      <c r="FQ71" s="78"/>
      <c r="FR71" s="78"/>
      <c r="FS71" s="78"/>
      <c r="FT71" s="78"/>
      <c r="FU71" s="78"/>
      <c r="FV71" s="78"/>
      <c r="FW71" s="78"/>
      <c r="FX71" s="78"/>
      <c r="FY71" s="78">
        <v>14.809524</v>
      </c>
      <c r="FZ71" s="78">
        <v>0</v>
      </c>
    </row>
    <row r="72" spans="1:182" x14ac:dyDescent="0.2">
      <c r="A72" t="s">
        <v>186</v>
      </c>
      <c r="B72" s="35" t="s">
        <v>243</v>
      </c>
      <c r="C72" t="s">
        <v>2</v>
      </c>
      <c r="D72" t="s">
        <v>200</v>
      </c>
      <c r="E72" t="s">
        <v>207</v>
      </c>
      <c r="F72" t="s">
        <v>184</v>
      </c>
      <c r="G72" t="s">
        <v>1</v>
      </c>
      <c r="H72" s="78">
        <v>183</v>
      </c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  <c r="EO72" s="78"/>
      <c r="EP72" s="78"/>
      <c r="EQ72" s="78"/>
      <c r="ER72" s="78"/>
      <c r="ES72" s="78"/>
      <c r="ET72" s="78"/>
      <c r="EU72" s="78"/>
      <c r="EV72" s="78"/>
      <c r="EW72" s="78"/>
      <c r="EX72" s="78"/>
      <c r="EY72" s="78"/>
      <c r="EZ72" s="78"/>
      <c r="FA72" s="78"/>
      <c r="FB72" s="78"/>
      <c r="FC72" s="78"/>
      <c r="FD72" s="78"/>
      <c r="FE72" s="78"/>
      <c r="FF72" s="78"/>
      <c r="FG72" s="78"/>
      <c r="FH72" s="78"/>
      <c r="FI72" s="78"/>
      <c r="FJ72" s="78"/>
      <c r="FK72" s="78"/>
      <c r="FL72" s="78"/>
      <c r="FM72" s="78"/>
      <c r="FN72" s="78"/>
      <c r="FO72" s="78"/>
      <c r="FP72" s="78"/>
      <c r="FQ72" s="78"/>
      <c r="FR72" s="78"/>
      <c r="FS72" s="78"/>
      <c r="FT72" s="78"/>
      <c r="FU72" s="78"/>
      <c r="FV72" s="78"/>
      <c r="FW72" s="78"/>
      <c r="FX72" s="78"/>
      <c r="FY72" s="78">
        <v>15</v>
      </c>
      <c r="FZ72" s="78">
        <v>0</v>
      </c>
    </row>
    <row r="73" spans="1:182" x14ac:dyDescent="0.2">
      <c r="A73" t="s">
        <v>186</v>
      </c>
      <c r="B73" s="35" t="s">
        <v>243</v>
      </c>
      <c r="C73" t="s">
        <v>2</v>
      </c>
      <c r="D73" t="s">
        <v>200</v>
      </c>
      <c r="E73" t="s">
        <v>207</v>
      </c>
      <c r="F73" t="s">
        <v>185</v>
      </c>
      <c r="G73" t="s">
        <v>1</v>
      </c>
      <c r="H73" s="78">
        <v>61</v>
      </c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  <c r="EO73" s="78"/>
      <c r="EP73" s="78"/>
      <c r="EQ73" s="78"/>
      <c r="ER73" s="78"/>
      <c r="ES73" s="78"/>
      <c r="ET73" s="78"/>
      <c r="EU73" s="78"/>
      <c r="EV73" s="78"/>
      <c r="EW73" s="78"/>
      <c r="EX73" s="78"/>
      <c r="EY73" s="78"/>
      <c r="EZ73" s="78"/>
      <c r="FA73" s="78"/>
      <c r="FB73" s="78"/>
      <c r="FC73" s="78"/>
      <c r="FD73" s="78"/>
      <c r="FE73" s="78"/>
      <c r="FF73" s="78"/>
      <c r="FG73" s="78"/>
      <c r="FH73" s="78"/>
      <c r="FI73" s="78"/>
      <c r="FJ73" s="78"/>
      <c r="FK73" s="78"/>
      <c r="FL73" s="78"/>
      <c r="FM73" s="78"/>
      <c r="FN73" s="78"/>
      <c r="FO73" s="78"/>
      <c r="FP73" s="78"/>
      <c r="FQ73" s="78"/>
      <c r="FR73" s="78"/>
      <c r="FS73" s="78"/>
      <c r="FT73" s="78"/>
      <c r="FU73" s="78"/>
      <c r="FV73" s="78"/>
      <c r="FW73" s="78"/>
      <c r="FX73" s="78"/>
      <c r="FY73" s="78">
        <v>2</v>
      </c>
      <c r="FZ73" s="78">
        <v>0</v>
      </c>
    </row>
    <row r="74" spans="1:182" x14ac:dyDescent="0.2">
      <c r="A74" t="s">
        <v>186</v>
      </c>
      <c r="B74" s="35" t="s">
        <v>243</v>
      </c>
      <c r="C74" t="s">
        <v>2</v>
      </c>
      <c r="D74" t="s">
        <v>200</v>
      </c>
      <c r="E74" t="s">
        <v>208</v>
      </c>
      <c r="F74" t="s">
        <v>1</v>
      </c>
      <c r="G74" t="s">
        <v>1</v>
      </c>
      <c r="H74" s="78">
        <v>1597</v>
      </c>
      <c r="I74" s="78">
        <v>1.6730007</v>
      </c>
      <c r="J74" s="78">
        <v>1.5274174</v>
      </c>
      <c r="K74" s="78">
        <v>1.5053052</v>
      </c>
      <c r="L74" s="78">
        <v>1.5084655</v>
      </c>
      <c r="M74" s="78">
        <v>1.4405741999999999</v>
      </c>
      <c r="N74" s="78">
        <v>1.3884505</v>
      </c>
      <c r="O74" s="78">
        <v>1.5337007</v>
      </c>
      <c r="P74" s="78">
        <v>1.4770304000000001</v>
      </c>
      <c r="Q74" s="78">
        <v>1.192955</v>
      </c>
      <c r="R74" s="78">
        <v>1.0477289000000001</v>
      </c>
      <c r="S74" s="78">
        <v>0.81157506000000001</v>
      </c>
      <c r="T74" s="78">
        <v>0.74447054000000001</v>
      </c>
      <c r="U74" s="78">
        <v>0.76179713000000004</v>
      </c>
      <c r="V74" s="78">
        <v>0.92055242999999998</v>
      </c>
      <c r="W74" s="78">
        <v>1.2590573</v>
      </c>
      <c r="X74" s="78">
        <v>1.7130787000000001</v>
      </c>
      <c r="Y74" s="78">
        <v>2.3628353999999998</v>
      </c>
      <c r="Z74" s="78">
        <v>3.028095</v>
      </c>
      <c r="AA74" s="78">
        <v>3.3696457999999998</v>
      </c>
      <c r="AB74" s="78">
        <v>3.2365053000000001</v>
      </c>
      <c r="AC74" s="78">
        <v>2.8872080000000002</v>
      </c>
      <c r="AD74" s="78">
        <v>2.5799427000000001</v>
      </c>
      <c r="AE74" s="78">
        <v>2.1233289000000002</v>
      </c>
      <c r="AF74" s="78">
        <v>1.8571053</v>
      </c>
      <c r="AG74" s="78">
        <v>-0.15750647000000001</v>
      </c>
      <c r="AH74" s="78">
        <v>-0.13282204</v>
      </c>
      <c r="AI74" s="78">
        <v>-0.12423354</v>
      </c>
      <c r="AJ74" s="78">
        <v>-9.1016819999999998E-2</v>
      </c>
      <c r="AK74" s="78">
        <v>-3.712969E-2</v>
      </c>
      <c r="AL74" s="78">
        <v>-5.9601050000000003E-2</v>
      </c>
      <c r="AM74" s="78">
        <v>-6.5645599999999997E-3</v>
      </c>
      <c r="AN74" s="78">
        <v>6.3391660000000002E-2</v>
      </c>
      <c r="AO74" s="78">
        <v>0.10931509</v>
      </c>
      <c r="AP74" s="78">
        <v>0.17145606999999999</v>
      </c>
      <c r="AQ74" s="78">
        <v>0.15610108</v>
      </c>
      <c r="AR74" s="78">
        <v>0.15754132000000001</v>
      </c>
      <c r="AS74" s="78">
        <v>0.25542825000000002</v>
      </c>
      <c r="AT74" s="78">
        <v>0.36689686999999999</v>
      </c>
      <c r="AU74" s="78">
        <v>0.44734861999999997</v>
      </c>
      <c r="AV74" s="78">
        <v>0.51773261999999998</v>
      </c>
      <c r="AW74" s="78">
        <v>0.55779403000000005</v>
      </c>
      <c r="AX74" s="78">
        <v>0.48956546000000001</v>
      </c>
      <c r="AY74" s="78">
        <v>0.29146060000000001</v>
      </c>
      <c r="AZ74" s="78">
        <v>5.528433E-2</v>
      </c>
      <c r="BA74" s="78">
        <v>-1.7984130000000001E-2</v>
      </c>
      <c r="BB74" s="78">
        <v>-0.12575874000000001</v>
      </c>
      <c r="BC74" s="78">
        <v>-0.19061175</v>
      </c>
      <c r="BD74" s="78">
        <v>-0.17983784999999999</v>
      </c>
      <c r="BE74" s="78">
        <v>-0.12837973</v>
      </c>
      <c r="BF74" s="78">
        <v>-0.10573378</v>
      </c>
      <c r="BG74" s="78">
        <v>-9.9232390000000004E-2</v>
      </c>
      <c r="BH74" s="78">
        <v>-6.7785170000000006E-2</v>
      </c>
      <c r="BI74" s="78">
        <v>-1.4242100000000001E-2</v>
      </c>
      <c r="BJ74" s="78">
        <v>-3.7490299999999997E-2</v>
      </c>
      <c r="BK74" s="78">
        <v>1.6743560000000001E-2</v>
      </c>
      <c r="BL74" s="78">
        <v>8.8701639999999998E-2</v>
      </c>
      <c r="BM74" s="78">
        <v>0.13625760000000001</v>
      </c>
      <c r="BN74" s="78">
        <v>0.19747010000000001</v>
      </c>
      <c r="BO74" s="78">
        <v>0.17784776999999999</v>
      </c>
      <c r="BP74" s="78">
        <v>0.17926977999999999</v>
      </c>
      <c r="BQ74" s="78">
        <v>0.27869718999999998</v>
      </c>
      <c r="BR74" s="78">
        <v>0.39460202999999999</v>
      </c>
      <c r="BS74" s="78">
        <v>0.47911378999999998</v>
      </c>
      <c r="BT74" s="78">
        <v>0.55267918000000005</v>
      </c>
      <c r="BU74" s="78">
        <v>0.59449196000000004</v>
      </c>
      <c r="BV74" s="78">
        <v>0.52556068</v>
      </c>
      <c r="BW74" s="78">
        <v>0.32591668000000001</v>
      </c>
      <c r="BX74" s="78">
        <v>8.5054669999999999E-2</v>
      </c>
      <c r="BY74" s="78">
        <v>1.0164619999999999E-2</v>
      </c>
      <c r="BZ74" s="78">
        <v>-9.3949500000000005E-2</v>
      </c>
      <c r="CA74" s="78">
        <v>-0.15818731</v>
      </c>
      <c r="CB74" s="78">
        <v>-0.14757809</v>
      </c>
      <c r="CC74" s="78">
        <v>-0.10820666</v>
      </c>
      <c r="CD74" s="78">
        <v>-8.6972530000000006E-2</v>
      </c>
      <c r="CE74" s="78">
        <v>-8.1916669999999997E-2</v>
      </c>
      <c r="CF74" s="78">
        <v>-5.1694999999999998E-2</v>
      </c>
      <c r="CG74" s="78">
        <v>1.60977E-3</v>
      </c>
      <c r="CH74" s="78">
        <v>-2.217647E-2</v>
      </c>
      <c r="CI74" s="78">
        <v>3.2886699999999998E-2</v>
      </c>
      <c r="CJ74" s="78">
        <v>0.10623125</v>
      </c>
      <c r="CK74" s="78">
        <v>0.15491790999999999</v>
      </c>
      <c r="CL74" s="78">
        <v>0.21548733</v>
      </c>
      <c r="CM74" s="78">
        <v>0.19290947999999999</v>
      </c>
      <c r="CN74" s="78">
        <v>0.19431883</v>
      </c>
      <c r="CO74" s="78">
        <v>0.29481316000000002</v>
      </c>
      <c r="CP74" s="78">
        <v>0.41379054999999998</v>
      </c>
      <c r="CQ74" s="78">
        <v>0.50111424999999998</v>
      </c>
      <c r="CR74" s="78">
        <v>0.57688302000000002</v>
      </c>
      <c r="CS74" s="78">
        <v>0.61990880999999998</v>
      </c>
      <c r="CT74" s="78">
        <v>0.55049086000000003</v>
      </c>
      <c r="CU74" s="78">
        <v>0.34978086000000003</v>
      </c>
      <c r="CV74" s="78">
        <v>0.10567351</v>
      </c>
      <c r="CW74" s="78">
        <v>2.9660349999999999E-2</v>
      </c>
      <c r="CX74" s="78">
        <v>-7.1918510000000005E-2</v>
      </c>
      <c r="CY74" s="78">
        <v>-0.13573024</v>
      </c>
      <c r="CZ74" s="78">
        <v>-0.12523508</v>
      </c>
      <c r="DA74" s="78">
        <v>-8.803358E-2</v>
      </c>
      <c r="DB74" s="78">
        <v>-6.8211289999999994E-2</v>
      </c>
      <c r="DC74" s="78">
        <v>-6.4600939999999996E-2</v>
      </c>
      <c r="DD74" s="78">
        <v>-3.5604829999999997E-2</v>
      </c>
      <c r="DE74" s="78">
        <v>1.746164E-2</v>
      </c>
      <c r="DF74" s="78">
        <v>-6.8626299999999998E-3</v>
      </c>
      <c r="DG74" s="78">
        <v>4.9029830000000003E-2</v>
      </c>
      <c r="DH74" s="78">
        <v>0.12376086</v>
      </c>
      <c r="DI74" s="78">
        <v>0.17357822000000001</v>
      </c>
      <c r="DJ74" s="78">
        <v>0.23350456</v>
      </c>
      <c r="DK74" s="78">
        <v>0.20797119</v>
      </c>
      <c r="DL74" s="78">
        <v>0.20936789</v>
      </c>
      <c r="DM74" s="78">
        <v>0.31092912</v>
      </c>
      <c r="DN74" s="78">
        <v>0.43297908000000002</v>
      </c>
      <c r="DO74" s="78">
        <v>0.52311468000000005</v>
      </c>
      <c r="DP74" s="78">
        <v>0.60108684999999995</v>
      </c>
      <c r="DQ74" s="78">
        <v>0.64532566000000002</v>
      </c>
      <c r="DR74" s="78">
        <v>0.57542104000000005</v>
      </c>
      <c r="DS74" s="78">
        <v>0.37364503999999998</v>
      </c>
      <c r="DT74" s="78">
        <v>0.12629235999999999</v>
      </c>
      <c r="DU74" s="78">
        <v>4.9156079999999998E-2</v>
      </c>
      <c r="DV74" s="78">
        <v>-4.9887519999999998E-2</v>
      </c>
      <c r="DW74" s="78">
        <v>-0.11327317000000001</v>
      </c>
      <c r="DX74" s="78">
        <v>-0.10289207</v>
      </c>
      <c r="DY74" s="78">
        <v>-5.8906859999999998E-2</v>
      </c>
      <c r="DZ74" s="78">
        <v>-4.1123029999999998E-2</v>
      </c>
      <c r="EA74" s="78">
        <v>-3.9599790000000003E-2</v>
      </c>
      <c r="EB74" s="78">
        <v>-1.2373179999999999E-2</v>
      </c>
      <c r="EC74" s="78">
        <v>4.034923E-2</v>
      </c>
      <c r="ED74" s="78">
        <v>1.524812E-2</v>
      </c>
      <c r="EE74" s="78">
        <v>7.2337949999999998E-2</v>
      </c>
      <c r="EF74" s="78">
        <v>0.14907082999999999</v>
      </c>
      <c r="EG74" s="78">
        <v>0.20052074</v>
      </c>
      <c r="EH74" s="78">
        <v>0.25951858999999999</v>
      </c>
      <c r="EI74" s="78">
        <v>0.22971788000000001</v>
      </c>
      <c r="EJ74" s="78">
        <v>0.23109634000000001</v>
      </c>
      <c r="EK74" s="78">
        <v>0.33419806000000002</v>
      </c>
      <c r="EL74" s="78">
        <v>0.46068424000000002</v>
      </c>
      <c r="EM74" s="78">
        <v>0.55487989999999998</v>
      </c>
      <c r="EN74" s="78">
        <v>0.63603341999999996</v>
      </c>
      <c r="EO74" s="78">
        <v>0.68202357999999996</v>
      </c>
      <c r="EP74" s="78">
        <v>0.61141621999999995</v>
      </c>
      <c r="EQ74" s="78">
        <v>0.40810110999999999</v>
      </c>
      <c r="ER74" s="78">
        <v>0.15606270999999999</v>
      </c>
      <c r="ES74" s="78">
        <v>7.7304830000000005E-2</v>
      </c>
      <c r="ET74" s="78">
        <v>-1.8078279999999999E-2</v>
      </c>
      <c r="EU74" s="78">
        <v>-8.0848719999999999E-2</v>
      </c>
      <c r="EV74" s="78">
        <v>-7.0632319999999998E-2</v>
      </c>
      <c r="EW74" s="78">
        <v>68.062247999999997</v>
      </c>
      <c r="EX74" s="78">
        <v>66.450287000000003</v>
      </c>
      <c r="EY74" s="78">
        <v>64.806030000000007</v>
      </c>
      <c r="EZ74" s="78">
        <v>63.05724</v>
      </c>
      <c r="FA74" s="78">
        <v>62.15081</v>
      </c>
      <c r="FB74" s="78">
        <v>61.669220000000003</v>
      </c>
      <c r="FC74" s="78">
        <v>61.622131000000003</v>
      </c>
      <c r="FD74" s="78">
        <v>61.370735000000003</v>
      </c>
      <c r="FE74" s="78">
        <v>62.815165999999998</v>
      </c>
      <c r="FF74" s="78">
        <v>65.593636000000004</v>
      </c>
      <c r="FG74" s="78">
        <v>69.695648000000006</v>
      </c>
      <c r="FH74" s="78">
        <v>73.702704999999995</v>
      </c>
      <c r="FI74" s="78">
        <v>77.712975</v>
      </c>
      <c r="FJ74" s="78">
        <v>81.721053999999995</v>
      </c>
      <c r="FK74" s="78">
        <v>85.447197000000003</v>
      </c>
      <c r="FL74" s="78">
        <v>87.918998999999999</v>
      </c>
      <c r="FM74" s="78">
        <v>88.448936000000003</v>
      </c>
      <c r="FN74" s="78">
        <v>87.099152000000004</v>
      </c>
      <c r="FO74" s="78">
        <v>83.903992000000002</v>
      </c>
      <c r="FP74" s="78">
        <v>79.406097000000003</v>
      </c>
      <c r="FQ74" s="78">
        <v>75.635361000000003</v>
      </c>
      <c r="FR74" s="78">
        <v>72.690040999999994</v>
      </c>
      <c r="FS74" s="78">
        <v>70.630629999999996</v>
      </c>
      <c r="FT74" s="78">
        <v>68.788955999999999</v>
      </c>
      <c r="FU74" s="78">
        <v>2.4964719999999999E-2</v>
      </c>
      <c r="FV74" s="78">
        <v>3.6547219999999998E-2</v>
      </c>
      <c r="FW74" s="78">
        <v>2.5478399999999998E-2</v>
      </c>
      <c r="FX74" s="78">
        <v>0</v>
      </c>
      <c r="FY74" s="78">
        <v>127</v>
      </c>
      <c r="FZ74" s="78">
        <v>1</v>
      </c>
    </row>
    <row r="75" spans="1:182" x14ac:dyDescent="0.2">
      <c r="A75" t="s">
        <v>186</v>
      </c>
      <c r="B75" s="35" t="s">
        <v>243</v>
      </c>
      <c r="C75" t="s">
        <v>2</v>
      </c>
      <c r="D75" t="s">
        <v>200</v>
      </c>
      <c r="E75" t="s">
        <v>208</v>
      </c>
      <c r="F75" t="s">
        <v>178</v>
      </c>
      <c r="G75" t="s">
        <v>1</v>
      </c>
      <c r="H75" s="78">
        <v>504</v>
      </c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  <c r="EO75" s="78"/>
      <c r="EP75" s="78"/>
      <c r="EQ75" s="78"/>
      <c r="ER75" s="78"/>
      <c r="ES75" s="78"/>
      <c r="ET75" s="78"/>
      <c r="EU75" s="78"/>
      <c r="EV75" s="78"/>
      <c r="EW75" s="78"/>
      <c r="EX75" s="78"/>
      <c r="EY75" s="78"/>
      <c r="EZ75" s="78"/>
      <c r="FA75" s="78"/>
      <c r="FB75" s="78"/>
      <c r="FC75" s="78"/>
      <c r="FD75" s="78"/>
      <c r="FE75" s="78"/>
      <c r="FF75" s="78"/>
      <c r="FG75" s="78"/>
      <c r="FH75" s="78"/>
      <c r="FI75" s="78"/>
      <c r="FJ75" s="78"/>
      <c r="FK75" s="78"/>
      <c r="FL75" s="78"/>
      <c r="FM75" s="78"/>
      <c r="FN75" s="78"/>
      <c r="FO75" s="78"/>
      <c r="FP75" s="78"/>
      <c r="FQ75" s="78"/>
      <c r="FR75" s="78"/>
      <c r="FS75" s="78"/>
      <c r="FT75" s="78"/>
      <c r="FU75" s="78"/>
      <c r="FV75" s="78"/>
      <c r="FW75" s="78"/>
      <c r="FX75" s="78"/>
      <c r="FY75" s="78">
        <v>61.238093999999997</v>
      </c>
      <c r="FZ75" s="78">
        <v>0</v>
      </c>
    </row>
    <row r="76" spans="1:182" x14ac:dyDescent="0.2">
      <c r="A76" t="s">
        <v>186</v>
      </c>
      <c r="B76" s="35" t="s">
        <v>243</v>
      </c>
      <c r="C76" t="s">
        <v>2</v>
      </c>
      <c r="D76" t="s">
        <v>200</v>
      </c>
      <c r="E76" t="s">
        <v>208</v>
      </c>
      <c r="F76" t="s">
        <v>179</v>
      </c>
      <c r="G76" t="s">
        <v>1</v>
      </c>
      <c r="H76" s="78">
        <v>267</v>
      </c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  <c r="EO76" s="78"/>
      <c r="EP76" s="78"/>
      <c r="EQ76" s="78"/>
      <c r="ER76" s="78"/>
      <c r="ES76" s="78"/>
      <c r="ET76" s="78"/>
      <c r="EU76" s="78"/>
      <c r="EV76" s="78"/>
      <c r="EW76" s="78"/>
      <c r="EX76" s="78"/>
      <c r="EY76" s="78"/>
      <c r="EZ76" s="78"/>
      <c r="FA76" s="78"/>
      <c r="FB76" s="78"/>
      <c r="FC76" s="78"/>
      <c r="FD76" s="78"/>
      <c r="FE76" s="78"/>
      <c r="FF76" s="78"/>
      <c r="FG76" s="78"/>
      <c r="FH76" s="78"/>
      <c r="FI76" s="78"/>
      <c r="FJ76" s="78"/>
      <c r="FK76" s="78"/>
      <c r="FL76" s="78"/>
      <c r="FM76" s="78"/>
      <c r="FN76" s="78"/>
      <c r="FO76" s="78"/>
      <c r="FP76" s="78"/>
      <c r="FQ76" s="78"/>
      <c r="FR76" s="78"/>
      <c r="FS76" s="78"/>
      <c r="FT76" s="78"/>
      <c r="FU76" s="78"/>
      <c r="FV76" s="78"/>
      <c r="FW76" s="78"/>
      <c r="FX76" s="78"/>
      <c r="FY76" s="78">
        <v>19.142856999999999</v>
      </c>
      <c r="FZ76" s="78">
        <v>0</v>
      </c>
    </row>
    <row r="77" spans="1:182" x14ac:dyDescent="0.2">
      <c r="A77" t="s">
        <v>186</v>
      </c>
      <c r="B77" s="35" t="s">
        <v>243</v>
      </c>
      <c r="C77" t="s">
        <v>2</v>
      </c>
      <c r="D77" t="s">
        <v>200</v>
      </c>
      <c r="E77" t="s">
        <v>208</v>
      </c>
      <c r="F77" t="s">
        <v>180</v>
      </c>
      <c r="G77" t="s">
        <v>1</v>
      </c>
      <c r="H77" s="78">
        <v>4</v>
      </c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  <c r="EO77" s="78"/>
      <c r="EP77" s="78"/>
      <c r="EQ77" s="78"/>
      <c r="ER77" s="78"/>
      <c r="ES77" s="78"/>
      <c r="ET77" s="78"/>
      <c r="EU77" s="78"/>
      <c r="EV77" s="78"/>
      <c r="EW77" s="78"/>
      <c r="EX77" s="78"/>
      <c r="EY77" s="78"/>
      <c r="EZ77" s="78"/>
      <c r="FA77" s="78"/>
      <c r="FB77" s="78"/>
      <c r="FC77" s="78"/>
      <c r="FD77" s="78"/>
      <c r="FE77" s="78"/>
      <c r="FF77" s="78"/>
      <c r="FG77" s="78"/>
      <c r="FH77" s="78"/>
      <c r="FI77" s="78"/>
      <c r="FJ77" s="78"/>
      <c r="FK77" s="78"/>
      <c r="FL77" s="78"/>
      <c r="FM77" s="78"/>
      <c r="FN77" s="78"/>
      <c r="FO77" s="78"/>
      <c r="FP77" s="78"/>
      <c r="FQ77" s="78"/>
      <c r="FR77" s="78"/>
      <c r="FS77" s="78"/>
      <c r="FT77" s="78"/>
      <c r="FU77" s="78"/>
      <c r="FV77" s="78"/>
      <c r="FW77" s="78"/>
      <c r="FX77" s="78"/>
      <c r="FY77" s="78">
        <v>1</v>
      </c>
      <c r="FZ77" s="78">
        <v>0</v>
      </c>
    </row>
    <row r="78" spans="1:182" x14ac:dyDescent="0.2">
      <c r="A78" t="s">
        <v>186</v>
      </c>
      <c r="B78" s="35" t="s">
        <v>243</v>
      </c>
      <c r="C78" t="s">
        <v>2</v>
      </c>
      <c r="D78" t="s">
        <v>200</v>
      </c>
      <c r="E78" t="s">
        <v>208</v>
      </c>
      <c r="F78" t="s">
        <v>181</v>
      </c>
      <c r="G78" t="s">
        <v>1</v>
      </c>
      <c r="H78" s="78">
        <v>112</v>
      </c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  <c r="EO78" s="78"/>
      <c r="EP78" s="78"/>
      <c r="EQ78" s="78"/>
      <c r="ER78" s="78"/>
      <c r="ES78" s="78"/>
      <c r="ET78" s="78"/>
      <c r="EU78" s="78"/>
      <c r="EV78" s="78"/>
      <c r="EW78" s="78"/>
      <c r="EX78" s="78"/>
      <c r="EY78" s="78"/>
      <c r="EZ78" s="78"/>
      <c r="FA78" s="78"/>
      <c r="FB78" s="78"/>
      <c r="FC78" s="78"/>
      <c r="FD78" s="78"/>
      <c r="FE78" s="78"/>
      <c r="FF78" s="78"/>
      <c r="FG78" s="78"/>
      <c r="FH78" s="78"/>
      <c r="FI78" s="78"/>
      <c r="FJ78" s="78"/>
      <c r="FK78" s="78"/>
      <c r="FL78" s="78"/>
      <c r="FM78" s="78"/>
      <c r="FN78" s="78"/>
      <c r="FO78" s="78"/>
      <c r="FP78" s="78"/>
      <c r="FQ78" s="78"/>
      <c r="FR78" s="78"/>
      <c r="FS78" s="78"/>
      <c r="FT78" s="78"/>
      <c r="FU78" s="78"/>
      <c r="FV78" s="78"/>
      <c r="FW78" s="78"/>
      <c r="FX78" s="78"/>
      <c r="FY78" s="78">
        <v>4.8095236000000003</v>
      </c>
      <c r="FZ78" s="78">
        <v>0</v>
      </c>
    </row>
    <row r="79" spans="1:182" x14ac:dyDescent="0.2">
      <c r="A79" t="s">
        <v>186</v>
      </c>
      <c r="B79" s="35" t="s">
        <v>243</v>
      </c>
      <c r="C79" t="s">
        <v>2</v>
      </c>
      <c r="D79" t="s">
        <v>200</v>
      </c>
      <c r="E79" t="s">
        <v>208</v>
      </c>
      <c r="F79" t="s">
        <v>182</v>
      </c>
      <c r="G79" t="s">
        <v>1</v>
      </c>
      <c r="H79" s="78">
        <v>118</v>
      </c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  <c r="EO79" s="78"/>
      <c r="EP79" s="78"/>
      <c r="EQ79" s="78"/>
      <c r="ER79" s="78"/>
      <c r="ES79" s="78"/>
      <c r="ET79" s="78"/>
      <c r="EU79" s="78"/>
      <c r="EV79" s="78"/>
      <c r="EW79" s="78"/>
      <c r="EX79" s="78"/>
      <c r="EY79" s="78"/>
      <c r="EZ79" s="78"/>
      <c r="FA79" s="78"/>
      <c r="FB79" s="78"/>
      <c r="FC79" s="78"/>
      <c r="FD79" s="78"/>
      <c r="FE79" s="78"/>
      <c r="FF79" s="78"/>
      <c r="FG79" s="78"/>
      <c r="FH79" s="78"/>
      <c r="FI79" s="78"/>
      <c r="FJ79" s="78"/>
      <c r="FK79" s="78"/>
      <c r="FL79" s="78"/>
      <c r="FM79" s="78"/>
      <c r="FN79" s="78"/>
      <c r="FO79" s="78"/>
      <c r="FP79" s="78"/>
      <c r="FQ79" s="78"/>
      <c r="FR79" s="78"/>
      <c r="FS79" s="78"/>
      <c r="FT79" s="78"/>
      <c r="FU79" s="78"/>
      <c r="FV79" s="78"/>
      <c r="FW79" s="78"/>
      <c r="FX79" s="78"/>
      <c r="FY79" s="78">
        <v>8.0476188999999998</v>
      </c>
      <c r="FZ79" s="78">
        <v>0</v>
      </c>
    </row>
    <row r="80" spans="1:182" x14ac:dyDescent="0.2">
      <c r="A80" t="s">
        <v>186</v>
      </c>
      <c r="B80" s="35" t="s">
        <v>243</v>
      </c>
      <c r="C80" t="s">
        <v>2</v>
      </c>
      <c r="D80" t="s">
        <v>200</v>
      </c>
      <c r="E80" t="s">
        <v>208</v>
      </c>
      <c r="F80" t="s">
        <v>183</v>
      </c>
      <c r="G80" t="s">
        <v>1</v>
      </c>
      <c r="H80" s="78">
        <v>312</v>
      </c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  <c r="EO80" s="78"/>
      <c r="EP80" s="78"/>
      <c r="EQ80" s="78"/>
      <c r="ER80" s="78"/>
      <c r="ES80" s="78"/>
      <c r="ET80" s="78"/>
      <c r="EU80" s="78"/>
      <c r="EV80" s="78"/>
      <c r="EW80" s="78"/>
      <c r="EX80" s="78"/>
      <c r="EY80" s="78"/>
      <c r="EZ80" s="78"/>
      <c r="FA80" s="78"/>
      <c r="FB80" s="78"/>
      <c r="FC80" s="78"/>
      <c r="FD80" s="78"/>
      <c r="FE80" s="78"/>
      <c r="FF80" s="78"/>
      <c r="FG80" s="78"/>
      <c r="FH80" s="78"/>
      <c r="FI80" s="78"/>
      <c r="FJ80" s="78"/>
      <c r="FK80" s="78"/>
      <c r="FL80" s="78"/>
      <c r="FM80" s="78"/>
      <c r="FN80" s="78"/>
      <c r="FO80" s="78"/>
      <c r="FP80" s="78"/>
      <c r="FQ80" s="78"/>
      <c r="FR80" s="78"/>
      <c r="FS80" s="78"/>
      <c r="FT80" s="78"/>
      <c r="FU80" s="78"/>
      <c r="FV80" s="78"/>
      <c r="FW80" s="78"/>
      <c r="FX80" s="78"/>
      <c r="FY80" s="78">
        <v>15.380953</v>
      </c>
      <c r="FZ80" s="78">
        <v>0</v>
      </c>
    </row>
    <row r="81" spans="1:182" x14ac:dyDescent="0.2">
      <c r="A81" t="s">
        <v>186</v>
      </c>
      <c r="B81" s="35" t="s">
        <v>243</v>
      </c>
      <c r="C81" t="s">
        <v>2</v>
      </c>
      <c r="D81" t="s">
        <v>200</v>
      </c>
      <c r="E81" t="s">
        <v>208</v>
      </c>
      <c r="F81" t="s">
        <v>184</v>
      </c>
      <c r="G81" t="s">
        <v>1</v>
      </c>
      <c r="H81" s="78">
        <v>210</v>
      </c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>
        <v>15.380953</v>
      </c>
      <c r="FZ81" s="78">
        <v>0</v>
      </c>
    </row>
    <row r="82" spans="1:182" x14ac:dyDescent="0.2">
      <c r="A82" t="s">
        <v>186</v>
      </c>
      <c r="B82" s="35" t="s">
        <v>243</v>
      </c>
      <c r="C82" t="s">
        <v>2</v>
      </c>
      <c r="D82" t="s">
        <v>200</v>
      </c>
      <c r="E82" t="s">
        <v>208</v>
      </c>
      <c r="F82" t="s">
        <v>185</v>
      </c>
      <c r="G82" t="s">
        <v>1</v>
      </c>
      <c r="H82" s="78">
        <v>70</v>
      </c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8"/>
      <c r="EO82" s="78"/>
      <c r="EP82" s="78"/>
      <c r="EQ82" s="78"/>
      <c r="ER82" s="78"/>
      <c r="ES82" s="78"/>
      <c r="ET82" s="78"/>
      <c r="EU82" s="78"/>
      <c r="EV82" s="78"/>
      <c r="EW82" s="78"/>
      <c r="EX82" s="78"/>
      <c r="EY82" s="78"/>
      <c r="EZ82" s="78"/>
      <c r="FA82" s="78"/>
      <c r="FB82" s="78"/>
      <c r="FC82" s="78"/>
      <c r="FD82" s="78"/>
      <c r="FE82" s="78"/>
      <c r="FF82" s="78"/>
      <c r="FG82" s="78"/>
      <c r="FH82" s="78"/>
      <c r="FI82" s="78"/>
      <c r="FJ82" s="78"/>
      <c r="FK82" s="78"/>
      <c r="FL82" s="78"/>
      <c r="FM82" s="78"/>
      <c r="FN82" s="78"/>
      <c r="FO82" s="78"/>
      <c r="FP82" s="78"/>
      <c r="FQ82" s="78"/>
      <c r="FR82" s="78"/>
      <c r="FS82" s="78"/>
      <c r="FT82" s="78"/>
      <c r="FU82" s="78"/>
      <c r="FV82" s="78"/>
      <c r="FW82" s="78"/>
      <c r="FX82" s="78"/>
      <c r="FY82" s="78">
        <v>2</v>
      </c>
      <c r="FZ82" s="78">
        <v>0</v>
      </c>
    </row>
    <row r="83" spans="1:182" x14ac:dyDescent="0.2">
      <c r="A83" t="s">
        <v>186</v>
      </c>
      <c r="B83" s="35" t="s">
        <v>243</v>
      </c>
      <c r="C83" t="s">
        <v>2</v>
      </c>
      <c r="D83" t="s">
        <v>200</v>
      </c>
      <c r="E83" t="s">
        <v>238</v>
      </c>
      <c r="F83" t="s">
        <v>1</v>
      </c>
      <c r="G83" t="s">
        <v>1</v>
      </c>
      <c r="H83" s="78">
        <v>27</v>
      </c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  <c r="EO83" s="78"/>
      <c r="EP83" s="78"/>
      <c r="EQ83" s="78"/>
      <c r="ER83" s="78"/>
      <c r="ES83" s="78"/>
      <c r="ET83" s="78"/>
      <c r="EU83" s="78"/>
      <c r="EV83" s="78"/>
      <c r="EW83" s="78"/>
      <c r="EX83" s="78"/>
      <c r="EY83" s="78"/>
      <c r="EZ83" s="78"/>
      <c r="FA83" s="78"/>
      <c r="FB83" s="78"/>
      <c r="FC83" s="78"/>
      <c r="FD83" s="78"/>
      <c r="FE83" s="78"/>
      <c r="FF83" s="78"/>
      <c r="FG83" s="78"/>
      <c r="FH83" s="78"/>
      <c r="FI83" s="78"/>
      <c r="FJ83" s="78"/>
      <c r="FK83" s="78"/>
      <c r="FL83" s="78"/>
      <c r="FM83" s="78"/>
      <c r="FN83" s="78"/>
      <c r="FO83" s="78"/>
      <c r="FP83" s="78"/>
      <c r="FQ83" s="78"/>
      <c r="FR83" s="78"/>
      <c r="FS83" s="78"/>
      <c r="FT83" s="78"/>
      <c r="FU83" s="78"/>
      <c r="FV83" s="78"/>
      <c r="FW83" s="78"/>
      <c r="FX83" s="78"/>
      <c r="FY83" s="78">
        <v>0</v>
      </c>
      <c r="FZ83" s="78">
        <v>0</v>
      </c>
    </row>
    <row r="84" spans="1:182" x14ac:dyDescent="0.2">
      <c r="A84" t="s">
        <v>186</v>
      </c>
      <c r="B84" s="35" t="s">
        <v>243</v>
      </c>
      <c r="C84" t="s">
        <v>2</v>
      </c>
      <c r="D84" t="s">
        <v>200</v>
      </c>
      <c r="E84" t="s">
        <v>238</v>
      </c>
      <c r="F84" t="s">
        <v>178</v>
      </c>
      <c r="G84" t="s">
        <v>1</v>
      </c>
      <c r="H84" s="78">
        <v>7</v>
      </c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  <c r="EO84" s="78"/>
      <c r="EP84" s="78"/>
      <c r="EQ84" s="78"/>
      <c r="ER84" s="78"/>
      <c r="ES84" s="78"/>
      <c r="ET84" s="78"/>
      <c r="EU84" s="78"/>
      <c r="EV84" s="78"/>
      <c r="EW84" s="78"/>
      <c r="EX84" s="78"/>
      <c r="EY84" s="78"/>
      <c r="EZ84" s="78"/>
      <c r="FA84" s="78"/>
      <c r="FB84" s="78"/>
      <c r="FC84" s="78"/>
      <c r="FD84" s="78"/>
      <c r="FE84" s="78"/>
      <c r="FF84" s="78"/>
      <c r="FG84" s="78"/>
      <c r="FH84" s="78"/>
      <c r="FI84" s="78"/>
      <c r="FJ84" s="78"/>
      <c r="FK84" s="78"/>
      <c r="FL84" s="78"/>
      <c r="FM84" s="78"/>
      <c r="FN84" s="78"/>
      <c r="FO84" s="78"/>
      <c r="FP84" s="78"/>
      <c r="FQ84" s="78"/>
      <c r="FR84" s="78"/>
      <c r="FS84" s="78"/>
      <c r="FT84" s="78"/>
      <c r="FU84" s="78"/>
      <c r="FV84" s="78"/>
      <c r="FW84" s="78"/>
      <c r="FX84" s="78"/>
      <c r="FY84" s="78">
        <v>0</v>
      </c>
      <c r="FZ84" s="78">
        <v>0</v>
      </c>
    </row>
    <row r="85" spans="1:182" x14ac:dyDescent="0.2">
      <c r="A85" t="s">
        <v>186</v>
      </c>
      <c r="B85" s="35" t="s">
        <v>243</v>
      </c>
      <c r="C85" t="s">
        <v>2</v>
      </c>
      <c r="D85" t="s">
        <v>200</v>
      </c>
      <c r="E85" t="s">
        <v>238</v>
      </c>
      <c r="F85" t="s">
        <v>179</v>
      </c>
      <c r="G85" t="s">
        <v>1</v>
      </c>
      <c r="H85" s="78">
        <v>4</v>
      </c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  <c r="EO85" s="78"/>
      <c r="EP85" s="78"/>
      <c r="EQ85" s="78"/>
      <c r="ER85" s="78"/>
      <c r="ES85" s="78"/>
      <c r="ET85" s="78"/>
      <c r="EU85" s="78"/>
      <c r="EV85" s="78"/>
      <c r="EW85" s="78"/>
      <c r="EX85" s="78"/>
      <c r="EY85" s="78"/>
      <c r="EZ85" s="78"/>
      <c r="FA85" s="78"/>
      <c r="FB85" s="78"/>
      <c r="FC85" s="78"/>
      <c r="FD85" s="78"/>
      <c r="FE85" s="78"/>
      <c r="FF85" s="78"/>
      <c r="FG85" s="78"/>
      <c r="FH85" s="78"/>
      <c r="FI85" s="78"/>
      <c r="FJ85" s="78"/>
      <c r="FK85" s="78"/>
      <c r="FL85" s="78"/>
      <c r="FM85" s="78"/>
      <c r="FN85" s="78"/>
      <c r="FO85" s="78"/>
      <c r="FP85" s="78"/>
      <c r="FQ85" s="78"/>
      <c r="FR85" s="78"/>
      <c r="FS85" s="78"/>
      <c r="FT85" s="78"/>
      <c r="FU85" s="78"/>
      <c r="FV85" s="78"/>
      <c r="FW85" s="78"/>
      <c r="FX85" s="78"/>
      <c r="FY85" s="78">
        <v>0</v>
      </c>
      <c r="FZ85" s="78">
        <v>0</v>
      </c>
    </row>
    <row r="86" spans="1:182" x14ac:dyDescent="0.2">
      <c r="A86" t="s">
        <v>186</v>
      </c>
      <c r="B86" s="35" t="s">
        <v>243</v>
      </c>
      <c r="C86" t="s">
        <v>2</v>
      </c>
      <c r="D86" t="s">
        <v>200</v>
      </c>
      <c r="E86" t="s">
        <v>238</v>
      </c>
      <c r="F86" t="s">
        <v>180</v>
      </c>
      <c r="G86" t="s">
        <v>1</v>
      </c>
      <c r="H86" s="78">
        <v>0</v>
      </c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  <c r="EO86" s="78"/>
      <c r="EP86" s="78"/>
      <c r="EQ86" s="78"/>
      <c r="ER86" s="78"/>
      <c r="ES86" s="78"/>
      <c r="ET86" s="78"/>
      <c r="EU86" s="78"/>
      <c r="EV86" s="78"/>
      <c r="EW86" s="78"/>
      <c r="EX86" s="78"/>
      <c r="EY86" s="78"/>
      <c r="EZ86" s="78"/>
      <c r="FA86" s="78"/>
      <c r="FB86" s="78"/>
      <c r="FC86" s="78"/>
      <c r="FD86" s="78"/>
      <c r="FE86" s="78"/>
      <c r="FF86" s="78"/>
      <c r="FG86" s="78"/>
      <c r="FH86" s="78"/>
      <c r="FI86" s="78"/>
      <c r="FJ86" s="78"/>
      <c r="FK86" s="78"/>
      <c r="FL86" s="78"/>
      <c r="FM86" s="78"/>
      <c r="FN86" s="78"/>
      <c r="FO86" s="78"/>
      <c r="FP86" s="78"/>
      <c r="FQ86" s="78"/>
      <c r="FR86" s="78"/>
      <c r="FS86" s="78"/>
      <c r="FT86" s="78"/>
      <c r="FU86" s="78"/>
      <c r="FV86" s="78"/>
      <c r="FW86" s="78"/>
      <c r="FX86" s="78"/>
      <c r="FY86" s="78">
        <v>0</v>
      </c>
      <c r="FZ86" s="78">
        <v>0</v>
      </c>
    </row>
    <row r="87" spans="1:182" x14ac:dyDescent="0.2">
      <c r="A87" t="s">
        <v>186</v>
      </c>
      <c r="B87" s="35" t="s">
        <v>243</v>
      </c>
      <c r="C87" t="s">
        <v>2</v>
      </c>
      <c r="D87" t="s">
        <v>200</v>
      </c>
      <c r="E87" t="s">
        <v>238</v>
      </c>
      <c r="F87" t="s">
        <v>181</v>
      </c>
      <c r="G87" t="s">
        <v>1</v>
      </c>
      <c r="H87" s="78">
        <v>2</v>
      </c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  <c r="DV87" s="78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  <c r="EO87" s="78"/>
      <c r="EP87" s="78"/>
      <c r="EQ87" s="78"/>
      <c r="ER87" s="78"/>
      <c r="ES87" s="78"/>
      <c r="ET87" s="78"/>
      <c r="EU87" s="78"/>
      <c r="EV87" s="78"/>
      <c r="EW87" s="78"/>
      <c r="EX87" s="78"/>
      <c r="EY87" s="78"/>
      <c r="EZ87" s="78"/>
      <c r="FA87" s="78"/>
      <c r="FB87" s="78"/>
      <c r="FC87" s="78"/>
      <c r="FD87" s="78"/>
      <c r="FE87" s="78"/>
      <c r="FF87" s="78"/>
      <c r="FG87" s="78"/>
      <c r="FH87" s="78"/>
      <c r="FI87" s="78"/>
      <c r="FJ87" s="78"/>
      <c r="FK87" s="78"/>
      <c r="FL87" s="78"/>
      <c r="FM87" s="78"/>
      <c r="FN87" s="78"/>
      <c r="FO87" s="78"/>
      <c r="FP87" s="78"/>
      <c r="FQ87" s="78"/>
      <c r="FR87" s="78"/>
      <c r="FS87" s="78"/>
      <c r="FT87" s="78"/>
      <c r="FU87" s="78"/>
      <c r="FV87" s="78"/>
      <c r="FW87" s="78"/>
      <c r="FX87" s="78"/>
      <c r="FY87" s="78">
        <v>0</v>
      </c>
      <c r="FZ87" s="78">
        <v>0</v>
      </c>
    </row>
    <row r="88" spans="1:182" x14ac:dyDescent="0.2">
      <c r="A88" t="s">
        <v>186</v>
      </c>
      <c r="B88" s="35" t="s">
        <v>243</v>
      </c>
      <c r="C88" t="s">
        <v>2</v>
      </c>
      <c r="D88" t="s">
        <v>200</v>
      </c>
      <c r="E88" t="s">
        <v>238</v>
      </c>
      <c r="F88" t="s">
        <v>182</v>
      </c>
      <c r="G88" t="s">
        <v>1</v>
      </c>
      <c r="H88" s="78">
        <v>0</v>
      </c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  <c r="EO88" s="78"/>
      <c r="EP88" s="78"/>
      <c r="EQ88" s="78"/>
      <c r="ER88" s="78"/>
      <c r="ES88" s="78"/>
      <c r="ET88" s="78"/>
      <c r="EU88" s="78"/>
      <c r="EV88" s="78"/>
      <c r="EW88" s="78"/>
      <c r="EX88" s="78"/>
      <c r="EY88" s="78"/>
      <c r="EZ88" s="78"/>
      <c r="FA88" s="78"/>
      <c r="FB88" s="78"/>
      <c r="FC88" s="78"/>
      <c r="FD88" s="78"/>
      <c r="FE88" s="78"/>
      <c r="FF88" s="78"/>
      <c r="FG88" s="78"/>
      <c r="FH88" s="78"/>
      <c r="FI88" s="78"/>
      <c r="FJ88" s="78"/>
      <c r="FK88" s="78"/>
      <c r="FL88" s="78"/>
      <c r="FM88" s="78"/>
      <c r="FN88" s="78"/>
      <c r="FO88" s="78"/>
      <c r="FP88" s="78"/>
      <c r="FQ88" s="78"/>
      <c r="FR88" s="78"/>
      <c r="FS88" s="78"/>
      <c r="FT88" s="78"/>
      <c r="FU88" s="78"/>
      <c r="FV88" s="78"/>
      <c r="FW88" s="78"/>
      <c r="FX88" s="78"/>
      <c r="FY88" s="78">
        <v>0</v>
      </c>
      <c r="FZ88" s="78">
        <v>0</v>
      </c>
    </row>
    <row r="89" spans="1:182" x14ac:dyDescent="0.2">
      <c r="A89" t="s">
        <v>186</v>
      </c>
      <c r="B89" s="35" t="s">
        <v>243</v>
      </c>
      <c r="C89" t="s">
        <v>2</v>
      </c>
      <c r="D89" t="s">
        <v>200</v>
      </c>
      <c r="E89" t="s">
        <v>238</v>
      </c>
      <c r="F89" t="s">
        <v>183</v>
      </c>
      <c r="G89" t="s">
        <v>1</v>
      </c>
      <c r="H89" s="78">
        <v>9</v>
      </c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  <c r="EO89" s="78"/>
      <c r="EP89" s="78"/>
      <c r="EQ89" s="78"/>
      <c r="ER89" s="78"/>
      <c r="ES89" s="78"/>
      <c r="ET89" s="78"/>
      <c r="EU89" s="78"/>
      <c r="EV89" s="78"/>
      <c r="EW89" s="78"/>
      <c r="EX89" s="78"/>
      <c r="EY89" s="78"/>
      <c r="EZ89" s="78"/>
      <c r="FA89" s="78"/>
      <c r="FB89" s="78"/>
      <c r="FC89" s="78"/>
      <c r="FD89" s="78"/>
      <c r="FE89" s="78"/>
      <c r="FF89" s="78"/>
      <c r="FG89" s="78"/>
      <c r="FH89" s="78"/>
      <c r="FI89" s="78"/>
      <c r="FJ89" s="78"/>
      <c r="FK89" s="78"/>
      <c r="FL89" s="78"/>
      <c r="FM89" s="78"/>
      <c r="FN89" s="78"/>
      <c r="FO89" s="78"/>
      <c r="FP89" s="78"/>
      <c r="FQ89" s="78"/>
      <c r="FR89" s="78"/>
      <c r="FS89" s="78"/>
      <c r="FT89" s="78"/>
      <c r="FU89" s="78"/>
      <c r="FV89" s="78"/>
      <c r="FW89" s="78"/>
      <c r="FX89" s="78"/>
      <c r="FY89" s="78">
        <v>0</v>
      </c>
      <c r="FZ89" s="78">
        <v>0</v>
      </c>
    </row>
    <row r="90" spans="1:182" x14ac:dyDescent="0.2">
      <c r="A90" t="s">
        <v>186</v>
      </c>
      <c r="B90" s="35" t="s">
        <v>243</v>
      </c>
      <c r="C90" t="s">
        <v>2</v>
      </c>
      <c r="D90" t="s">
        <v>200</v>
      </c>
      <c r="E90" t="s">
        <v>238</v>
      </c>
      <c r="F90" t="s">
        <v>184</v>
      </c>
      <c r="G90" t="s">
        <v>1</v>
      </c>
      <c r="H90" s="78">
        <v>2</v>
      </c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  <c r="EO90" s="78"/>
      <c r="EP90" s="78"/>
      <c r="EQ90" s="78"/>
      <c r="ER90" s="78"/>
      <c r="ES90" s="78"/>
      <c r="ET90" s="78"/>
      <c r="EU90" s="78"/>
      <c r="EV90" s="78"/>
      <c r="EW90" s="78"/>
      <c r="EX90" s="78"/>
      <c r="EY90" s="78"/>
      <c r="EZ90" s="78"/>
      <c r="FA90" s="78"/>
      <c r="FB90" s="78"/>
      <c r="FC90" s="78"/>
      <c r="FD90" s="78"/>
      <c r="FE90" s="78"/>
      <c r="FF90" s="78"/>
      <c r="FG90" s="78"/>
      <c r="FH90" s="78"/>
      <c r="FI90" s="78"/>
      <c r="FJ90" s="78"/>
      <c r="FK90" s="78"/>
      <c r="FL90" s="78"/>
      <c r="FM90" s="78"/>
      <c r="FN90" s="78"/>
      <c r="FO90" s="78"/>
      <c r="FP90" s="78"/>
      <c r="FQ90" s="78"/>
      <c r="FR90" s="78"/>
      <c r="FS90" s="78"/>
      <c r="FT90" s="78"/>
      <c r="FU90" s="78"/>
      <c r="FV90" s="78"/>
      <c r="FW90" s="78"/>
      <c r="FX90" s="78"/>
      <c r="FY90" s="78">
        <v>0</v>
      </c>
      <c r="FZ90" s="78">
        <v>0</v>
      </c>
    </row>
    <row r="91" spans="1:182" x14ac:dyDescent="0.2">
      <c r="A91" t="s">
        <v>186</v>
      </c>
      <c r="B91" s="35" t="s">
        <v>243</v>
      </c>
      <c r="C91" t="s">
        <v>2</v>
      </c>
      <c r="D91" t="s">
        <v>200</v>
      </c>
      <c r="E91" t="s">
        <v>238</v>
      </c>
      <c r="F91" t="s">
        <v>185</v>
      </c>
      <c r="G91" t="s">
        <v>1</v>
      </c>
      <c r="H91" s="78">
        <v>3</v>
      </c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  <c r="EO91" s="78"/>
      <c r="EP91" s="78"/>
      <c r="EQ91" s="78"/>
      <c r="ER91" s="78"/>
      <c r="ES91" s="78"/>
      <c r="ET91" s="78"/>
      <c r="EU91" s="78"/>
      <c r="EV91" s="78"/>
      <c r="EW91" s="78"/>
      <c r="EX91" s="78"/>
      <c r="EY91" s="78"/>
      <c r="EZ91" s="78"/>
      <c r="FA91" s="78"/>
      <c r="FB91" s="78"/>
      <c r="FC91" s="78"/>
      <c r="FD91" s="78"/>
      <c r="FE91" s="78"/>
      <c r="FF91" s="78"/>
      <c r="FG91" s="78"/>
      <c r="FH91" s="78"/>
      <c r="FI91" s="78"/>
      <c r="FJ91" s="78"/>
      <c r="FK91" s="78"/>
      <c r="FL91" s="78"/>
      <c r="FM91" s="78"/>
      <c r="FN91" s="78"/>
      <c r="FO91" s="78"/>
      <c r="FP91" s="78"/>
      <c r="FQ91" s="78"/>
      <c r="FR91" s="78"/>
      <c r="FS91" s="78"/>
      <c r="FT91" s="78"/>
      <c r="FU91" s="78"/>
      <c r="FV91" s="78"/>
      <c r="FW91" s="78"/>
      <c r="FX91" s="78"/>
      <c r="FY91" s="78">
        <v>0</v>
      </c>
      <c r="FZ91" s="78">
        <v>0</v>
      </c>
    </row>
    <row r="92" spans="1:182" x14ac:dyDescent="0.2">
      <c r="A92" t="s">
        <v>186</v>
      </c>
      <c r="B92" s="35" t="s">
        <v>243</v>
      </c>
      <c r="C92" t="s">
        <v>2</v>
      </c>
      <c r="D92" t="s">
        <v>200</v>
      </c>
      <c r="E92" t="s">
        <v>239</v>
      </c>
      <c r="F92" t="s">
        <v>1</v>
      </c>
      <c r="G92" t="s">
        <v>1</v>
      </c>
      <c r="H92" s="78">
        <v>32</v>
      </c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  <c r="EO92" s="78"/>
      <c r="EP92" s="78"/>
      <c r="EQ92" s="78"/>
      <c r="ER92" s="78"/>
      <c r="ES92" s="78"/>
      <c r="ET92" s="78"/>
      <c r="EU92" s="78"/>
      <c r="EV92" s="78"/>
      <c r="EW92" s="78"/>
      <c r="EX92" s="78"/>
      <c r="EY92" s="78"/>
      <c r="EZ92" s="78"/>
      <c r="FA92" s="78"/>
      <c r="FB92" s="78"/>
      <c r="FC92" s="78"/>
      <c r="FD92" s="78"/>
      <c r="FE92" s="78"/>
      <c r="FF92" s="78"/>
      <c r="FG92" s="78"/>
      <c r="FH92" s="78"/>
      <c r="FI92" s="78"/>
      <c r="FJ92" s="78"/>
      <c r="FK92" s="78"/>
      <c r="FL92" s="78"/>
      <c r="FM92" s="78"/>
      <c r="FN92" s="78"/>
      <c r="FO92" s="78"/>
      <c r="FP92" s="78"/>
      <c r="FQ92" s="78"/>
      <c r="FR92" s="78"/>
      <c r="FS92" s="78"/>
      <c r="FT92" s="78"/>
      <c r="FU92" s="78"/>
      <c r="FV92" s="78"/>
      <c r="FW92" s="78"/>
      <c r="FX92" s="78"/>
      <c r="FY92" s="78">
        <v>0</v>
      </c>
      <c r="FZ92" s="78">
        <v>0</v>
      </c>
    </row>
    <row r="93" spans="1:182" x14ac:dyDescent="0.2">
      <c r="A93" t="s">
        <v>186</v>
      </c>
      <c r="B93" s="35" t="s">
        <v>243</v>
      </c>
      <c r="C93" t="s">
        <v>2</v>
      </c>
      <c r="D93" t="s">
        <v>200</v>
      </c>
      <c r="E93" t="s">
        <v>239</v>
      </c>
      <c r="F93" t="s">
        <v>178</v>
      </c>
      <c r="G93" t="s">
        <v>1</v>
      </c>
      <c r="H93" s="78">
        <v>10</v>
      </c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  <c r="DV93" s="78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  <c r="EJ93" s="78"/>
      <c r="EK93" s="78"/>
      <c r="EL93" s="78"/>
      <c r="EM93" s="78"/>
      <c r="EN93" s="78"/>
      <c r="EO93" s="78"/>
      <c r="EP93" s="78"/>
      <c r="EQ93" s="78"/>
      <c r="ER93" s="78"/>
      <c r="ES93" s="78"/>
      <c r="ET93" s="78"/>
      <c r="EU93" s="78"/>
      <c r="EV93" s="78"/>
      <c r="EW93" s="78"/>
      <c r="EX93" s="78"/>
      <c r="EY93" s="78"/>
      <c r="EZ93" s="78"/>
      <c r="FA93" s="78"/>
      <c r="FB93" s="78"/>
      <c r="FC93" s="78"/>
      <c r="FD93" s="78"/>
      <c r="FE93" s="78"/>
      <c r="FF93" s="78"/>
      <c r="FG93" s="78"/>
      <c r="FH93" s="78"/>
      <c r="FI93" s="78"/>
      <c r="FJ93" s="78"/>
      <c r="FK93" s="78"/>
      <c r="FL93" s="78"/>
      <c r="FM93" s="78"/>
      <c r="FN93" s="78"/>
      <c r="FO93" s="78"/>
      <c r="FP93" s="78"/>
      <c r="FQ93" s="78"/>
      <c r="FR93" s="78"/>
      <c r="FS93" s="78"/>
      <c r="FT93" s="78"/>
      <c r="FU93" s="78"/>
      <c r="FV93" s="78"/>
      <c r="FW93" s="78"/>
      <c r="FX93" s="78"/>
      <c r="FY93" s="78">
        <v>0</v>
      </c>
      <c r="FZ93" s="78">
        <v>0</v>
      </c>
    </row>
    <row r="94" spans="1:182" x14ac:dyDescent="0.2">
      <c r="A94" t="s">
        <v>186</v>
      </c>
      <c r="B94" s="35" t="s">
        <v>243</v>
      </c>
      <c r="C94" t="s">
        <v>2</v>
      </c>
      <c r="D94" t="s">
        <v>200</v>
      </c>
      <c r="E94" t="s">
        <v>239</v>
      </c>
      <c r="F94" t="s">
        <v>179</v>
      </c>
      <c r="G94" t="s">
        <v>1</v>
      </c>
      <c r="H94" s="78">
        <v>3</v>
      </c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78"/>
      <c r="DJ94" s="78"/>
      <c r="DK94" s="78"/>
      <c r="DL94" s="78"/>
      <c r="DM94" s="78"/>
      <c r="DN94" s="78"/>
      <c r="DO94" s="78"/>
      <c r="DP94" s="78"/>
      <c r="DQ94" s="78"/>
      <c r="DR94" s="78"/>
      <c r="DS94" s="78"/>
      <c r="DT94" s="78"/>
      <c r="DU94" s="78"/>
      <c r="DV94" s="78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  <c r="EJ94" s="78"/>
      <c r="EK94" s="78"/>
      <c r="EL94" s="78"/>
      <c r="EM94" s="78"/>
      <c r="EN94" s="78"/>
      <c r="EO94" s="78"/>
      <c r="EP94" s="78"/>
      <c r="EQ94" s="78"/>
      <c r="ER94" s="78"/>
      <c r="ES94" s="78"/>
      <c r="ET94" s="78"/>
      <c r="EU94" s="78"/>
      <c r="EV94" s="78"/>
      <c r="EW94" s="78"/>
      <c r="EX94" s="78"/>
      <c r="EY94" s="78"/>
      <c r="EZ94" s="78"/>
      <c r="FA94" s="78"/>
      <c r="FB94" s="78"/>
      <c r="FC94" s="78"/>
      <c r="FD94" s="78"/>
      <c r="FE94" s="78"/>
      <c r="FF94" s="78"/>
      <c r="FG94" s="78"/>
      <c r="FH94" s="78"/>
      <c r="FI94" s="78"/>
      <c r="FJ94" s="78"/>
      <c r="FK94" s="78"/>
      <c r="FL94" s="78"/>
      <c r="FM94" s="78"/>
      <c r="FN94" s="78"/>
      <c r="FO94" s="78"/>
      <c r="FP94" s="78"/>
      <c r="FQ94" s="78"/>
      <c r="FR94" s="78"/>
      <c r="FS94" s="78"/>
      <c r="FT94" s="78"/>
      <c r="FU94" s="78"/>
      <c r="FV94" s="78"/>
      <c r="FW94" s="78"/>
      <c r="FX94" s="78"/>
      <c r="FY94" s="78">
        <v>0</v>
      </c>
      <c r="FZ94" s="78">
        <v>0</v>
      </c>
    </row>
    <row r="95" spans="1:182" x14ac:dyDescent="0.2">
      <c r="A95" t="s">
        <v>186</v>
      </c>
      <c r="B95" s="35" t="s">
        <v>243</v>
      </c>
      <c r="C95" t="s">
        <v>2</v>
      </c>
      <c r="D95" t="s">
        <v>200</v>
      </c>
      <c r="E95" t="s">
        <v>239</v>
      </c>
      <c r="F95" t="s">
        <v>180</v>
      </c>
      <c r="G95" t="s">
        <v>1</v>
      </c>
      <c r="H95" s="78">
        <v>0</v>
      </c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  <c r="CU95" s="78"/>
      <c r="CV95" s="78"/>
      <c r="CW95" s="78"/>
      <c r="CX95" s="78"/>
      <c r="CY95" s="78"/>
      <c r="CZ95" s="78"/>
      <c r="DA95" s="78"/>
      <c r="DB95" s="78"/>
      <c r="DC95" s="78"/>
      <c r="DD95" s="78"/>
      <c r="DE95" s="78"/>
      <c r="DF95" s="78"/>
      <c r="DG95" s="78"/>
      <c r="DH95" s="78"/>
      <c r="DI95" s="78"/>
      <c r="DJ95" s="78"/>
      <c r="DK95" s="78"/>
      <c r="DL95" s="78"/>
      <c r="DM95" s="78"/>
      <c r="DN95" s="78"/>
      <c r="DO95" s="78"/>
      <c r="DP95" s="78"/>
      <c r="DQ95" s="78"/>
      <c r="DR95" s="78"/>
      <c r="DS95" s="78"/>
      <c r="DT95" s="78"/>
      <c r="DU95" s="78"/>
      <c r="DV95" s="78"/>
      <c r="DW95" s="78"/>
      <c r="DX95" s="78"/>
      <c r="DY95" s="78"/>
      <c r="DZ95" s="78"/>
      <c r="EA95" s="78"/>
      <c r="EB95" s="78"/>
      <c r="EC95" s="78"/>
      <c r="ED95" s="78"/>
      <c r="EE95" s="78"/>
      <c r="EF95" s="78"/>
      <c r="EG95" s="78"/>
      <c r="EH95" s="78"/>
      <c r="EI95" s="78"/>
      <c r="EJ95" s="78"/>
      <c r="EK95" s="78"/>
      <c r="EL95" s="78"/>
      <c r="EM95" s="78"/>
      <c r="EN95" s="78"/>
      <c r="EO95" s="78"/>
      <c r="EP95" s="78"/>
      <c r="EQ95" s="78"/>
      <c r="ER95" s="78"/>
      <c r="ES95" s="78"/>
      <c r="ET95" s="78"/>
      <c r="EU95" s="78"/>
      <c r="EV95" s="78"/>
      <c r="EW95" s="78"/>
      <c r="EX95" s="78"/>
      <c r="EY95" s="78"/>
      <c r="EZ95" s="78"/>
      <c r="FA95" s="78"/>
      <c r="FB95" s="78"/>
      <c r="FC95" s="78"/>
      <c r="FD95" s="78"/>
      <c r="FE95" s="78"/>
      <c r="FF95" s="78"/>
      <c r="FG95" s="78"/>
      <c r="FH95" s="78"/>
      <c r="FI95" s="78"/>
      <c r="FJ95" s="78"/>
      <c r="FK95" s="78"/>
      <c r="FL95" s="78"/>
      <c r="FM95" s="78"/>
      <c r="FN95" s="78"/>
      <c r="FO95" s="78"/>
      <c r="FP95" s="78"/>
      <c r="FQ95" s="78"/>
      <c r="FR95" s="78"/>
      <c r="FS95" s="78"/>
      <c r="FT95" s="78"/>
      <c r="FU95" s="78"/>
      <c r="FV95" s="78"/>
      <c r="FW95" s="78"/>
      <c r="FX95" s="78"/>
      <c r="FY95" s="78">
        <v>0</v>
      </c>
      <c r="FZ95" s="78">
        <v>0</v>
      </c>
    </row>
    <row r="96" spans="1:182" x14ac:dyDescent="0.2">
      <c r="A96" t="s">
        <v>186</v>
      </c>
      <c r="B96" s="35" t="s">
        <v>243</v>
      </c>
      <c r="C96" t="s">
        <v>2</v>
      </c>
      <c r="D96" t="s">
        <v>200</v>
      </c>
      <c r="E96" t="s">
        <v>239</v>
      </c>
      <c r="F96" t="s">
        <v>181</v>
      </c>
      <c r="G96" t="s">
        <v>1</v>
      </c>
      <c r="H96" s="78">
        <v>2</v>
      </c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8"/>
      <c r="DC96" s="78"/>
      <c r="DD96" s="78"/>
      <c r="DE96" s="78"/>
      <c r="DF96" s="78"/>
      <c r="DG96" s="78"/>
      <c r="DH96" s="78"/>
      <c r="DI96" s="78"/>
      <c r="DJ96" s="78"/>
      <c r="DK96" s="78"/>
      <c r="DL96" s="78"/>
      <c r="DM96" s="78"/>
      <c r="DN96" s="78"/>
      <c r="DO96" s="78"/>
      <c r="DP96" s="78"/>
      <c r="DQ96" s="78"/>
      <c r="DR96" s="78"/>
      <c r="DS96" s="78"/>
      <c r="DT96" s="78"/>
      <c r="DU96" s="78"/>
      <c r="DV96" s="78"/>
      <c r="DW96" s="78"/>
      <c r="DX96" s="78"/>
      <c r="DY96" s="78"/>
      <c r="DZ96" s="78"/>
      <c r="EA96" s="78"/>
      <c r="EB96" s="78"/>
      <c r="EC96" s="78"/>
      <c r="ED96" s="78"/>
      <c r="EE96" s="78"/>
      <c r="EF96" s="78"/>
      <c r="EG96" s="78"/>
      <c r="EH96" s="78"/>
      <c r="EI96" s="78"/>
      <c r="EJ96" s="78"/>
      <c r="EK96" s="78"/>
      <c r="EL96" s="78"/>
      <c r="EM96" s="78"/>
      <c r="EN96" s="78"/>
      <c r="EO96" s="78"/>
      <c r="EP96" s="78"/>
      <c r="EQ96" s="78"/>
      <c r="ER96" s="78"/>
      <c r="ES96" s="78"/>
      <c r="ET96" s="78"/>
      <c r="EU96" s="78"/>
      <c r="EV96" s="78"/>
      <c r="EW96" s="78"/>
      <c r="EX96" s="78"/>
      <c r="EY96" s="78"/>
      <c r="EZ96" s="78"/>
      <c r="FA96" s="78"/>
      <c r="FB96" s="78"/>
      <c r="FC96" s="78"/>
      <c r="FD96" s="78"/>
      <c r="FE96" s="78"/>
      <c r="FF96" s="78"/>
      <c r="FG96" s="78"/>
      <c r="FH96" s="78"/>
      <c r="FI96" s="78"/>
      <c r="FJ96" s="78"/>
      <c r="FK96" s="78"/>
      <c r="FL96" s="78"/>
      <c r="FM96" s="78"/>
      <c r="FN96" s="78"/>
      <c r="FO96" s="78"/>
      <c r="FP96" s="78"/>
      <c r="FQ96" s="78"/>
      <c r="FR96" s="78"/>
      <c r="FS96" s="78"/>
      <c r="FT96" s="78"/>
      <c r="FU96" s="78"/>
      <c r="FV96" s="78"/>
      <c r="FW96" s="78"/>
      <c r="FX96" s="78"/>
      <c r="FY96" s="78">
        <v>0</v>
      </c>
      <c r="FZ96" s="78">
        <v>0</v>
      </c>
    </row>
    <row r="97" spans="1:182" x14ac:dyDescent="0.2">
      <c r="A97" t="s">
        <v>186</v>
      </c>
      <c r="B97" s="35" t="s">
        <v>243</v>
      </c>
      <c r="C97" t="s">
        <v>2</v>
      </c>
      <c r="D97" t="s">
        <v>200</v>
      </c>
      <c r="E97" t="s">
        <v>239</v>
      </c>
      <c r="F97" t="s">
        <v>182</v>
      </c>
      <c r="G97" t="s">
        <v>1</v>
      </c>
      <c r="H97" s="78">
        <v>0</v>
      </c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  <c r="CU97" s="78"/>
      <c r="CV97" s="78"/>
      <c r="CW97" s="78"/>
      <c r="CX97" s="78"/>
      <c r="CY97" s="78"/>
      <c r="CZ97" s="78"/>
      <c r="DA97" s="78"/>
      <c r="DB97" s="78"/>
      <c r="DC97" s="78"/>
      <c r="DD97" s="78"/>
      <c r="DE97" s="78"/>
      <c r="DF97" s="78"/>
      <c r="DG97" s="78"/>
      <c r="DH97" s="78"/>
      <c r="DI97" s="78"/>
      <c r="DJ97" s="78"/>
      <c r="DK97" s="78"/>
      <c r="DL97" s="78"/>
      <c r="DM97" s="78"/>
      <c r="DN97" s="78"/>
      <c r="DO97" s="78"/>
      <c r="DP97" s="78"/>
      <c r="DQ97" s="78"/>
      <c r="DR97" s="78"/>
      <c r="DS97" s="78"/>
      <c r="DT97" s="78"/>
      <c r="DU97" s="78"/>
      <c r="DV97" s="78"/>
      <c r="DW97" s="78"/>
      <c r="DX97" s="78"/>
      <c r="DY97" s="78"/>
      <c r="DZ97" s="78"/>
      <c r="EA97" s="78"/>
      <c r="EB97" s="78"/>
      <c r="EC97" s="78"/>
      <c r="ED97" s="78"/>
      <c r="EE97" s="78"/>
      <c r="EF97" s="78"/>
      <c r="EG97" s="78"/>
      <c r="EH97" s="78"/>
      <c r="EI97" s="78"/>
      <c r="EJ97" s="78"/>
      <c r="EK97" s="78"/>
      <c r="EL97" s="78"/>
      <c r="EM97" s="78"/>
      <c r="EN97" s="78"/>
      <c r="EO97" s="78"/>
      <c r="EP97" s="78"/>
      <c r="EQ97" s="78"/>
      <c r="ER97" s="78"/>
      <c r="ES97" s="78"/>
      <c r="ET97" s="78"/>
      <c r="EU97" s="78"/>
      <c r="EV97" s="78"/>
      <c r="EW97" s="78"/>
      <c r="EX97" s="78"/>
      <c r="EY97" s="78"/>
      <c r="EZ97" s="78"/>
      <c r="FA97" s="78"/>
      <c r="FB97" s="78"/>
      <c r="FC97" s="78"/>
      <c r="FD97" s="78"/>
      <c r="FE97" s="78"/>
      <c r="FF97" s="78"/>
      <c r="FG97" s="78"/>
      <c r="FH97" s="78"/>
      <c r="FI97" s="78"/>
      <c r="FJ97" s="78"/>
      <c r="FK97" s="78"/>
      <c r="FL97" s="78"/>
      <c r="FM97" s="78"/>
      <c r="FN97" s="78"/>
      <c r="FO97" s="78"/>
      <c r="FP97" s="78"/>
      <c r="FQ97" s="78"/>
      <c r="FR97" s="78"/>
      <c r="FS97" s="78"/>
      <c r="FT97" s="78"/>
      <c r="FU97" s="78"/>
      <c r="FV97" s="78"/>
      <c r="FW97" s="78"/>
      <c r="FX97" s="78"/>
      <c r="FY97" s="78">
        <v>0</v>
      </c>
      <c r="FZ97" s="78">
        <v>0</v>
      </c>
    </row>
    <row r="98" spans="1:182" x14ac:dyDescent="0.2">
      <c r="A98" t="s">
        <v>186</v>
      </c>
      <c r="B98" s="35" t="s">
        <v>243</v>
      </c>
      <c r="C98" t="s">
        <v>2</v>
      </c>
      <c r="D98" t="s">
        <v>200</v>
      </c>
      <c r="E98" t="s">
        <v>239</v>
      </c>
      <c r="F98" t="s">
        <v>183</v>
      </c>
      <c r="G98" t="s">
        <v>1</v>
      </c>
      <c r="H98" s="78">
        <v>9</v>
      </c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  <c r="CU98" s="78"/>
      <c r="CV98" s="78"/>
      <c r="CW98" s="78"/>
      <c r="CX98" s="78"/>
      <c r="CY98" s="78"/>
      <c r="CZ98" s="78"/>
      <c r="DA98" s="78"/>
      <c r="DB98" s="78"/>
      <c r="DC98" s="78"/>
      <c r="DD98" s="78"/>
      <c r="DE98" s="78"/>
      <c r="DF98" s="78"/>
      <c r="DG98" s="78"/>
      <c r="DH98" s="78"/>
      <c r="DI98" s="78"/>
      <c r="DJ98" s="78"/>
      <c r="DK98" s="78"/>
      <c r="DL98" s="78"/>
      <c r="DM98" s="78"/>
      <c r="DN98" s="78"/>
      <c r="DO98" s="78"/>
      <c r="DP98" s="78"/>
      <c r="DQ98" s="78"/>
      <c r="DR98" s="78"/>
      <c r="DS98" s="78"/>
      <c r="DT98" s="78"/>
      <c r="DU98" s="78"/>
      <c r="DV98" s="78"/>
      <c r="DW98" s="78"/>
      <c r="DX98" s="78"/>
      <c r="DY98" s="78"/>
      <c r="DZ98" s="78"/>
      <c r="EA98" s="78"/>
      <c r="EB98" s="78"/>
      <c r="EC98" s="78"/>
      <c r="ED98" s="78"/>
      <c r="EE98" s="78"/>
      <c r="EF98" s="78"/>
      <c r="EG98" s="78"/>
      <c r="EH98" s="78"/>
      <c r="EI98" s="78"/>
      <c r="EJ98" s="78"/>
      <c r="EK98" s="78"/>
      <c r="EL98" s="78"/>
      <c r="EM98" s="78"/>
      <c r="EN98" s="78"/>
      <c r="EO98" s="78"/>
      <c r="EP98" s="78"/>
      <c r="EQ98" s="78"/>
      <c r="ER98" s="78"/>
      <c r="ES98" s="78"/>
      <c r="ET98" s="78"/>
      <c r="EU98" s="78"/>
      <c r="EV98" s="78"/>
      <c r="EW98" s="78"/>
      <c r="EX98" s="78"/>
      <c r="EY98" s="78"/>
      <c r="EZ98" s="78"/>
      <c r="FA98" s="78"/>
      <c r="FB98" s="78"/>
      <c r="FC98" s="78"/>
      <c r="FD98" s="78"/>
      <c r="FE98" s="78"/>
      <c r="FF98" s="78"/>
      <c r="FG98" s="78"/>
      <c r="FH98" s="78"/>
      <c r="FI98" s="78"/>
      <c r="FJ98" s="78"/>
      <c r="FK98" s="78"/>
      <c r="FL98" s="78"/>
      <c r="FM98" s="78"/>
      <c r="FN98" s="78"/>
      <c r="FO98" s="78"/>
      <c r="FP98" s="78"/>
      <c r="FQ98" s="78"/>
      <c r="FR98" s="78"/>
      <c r="FS98" s="78"/>
      <c r="FT98" s="78"/>
      <c r="FU98" s="78"/>
      <c r="FV98" s="78"/>
      <c r="FW98" s="78"/>
      <c r="FX98" s="78"/>
      <c r="FY98" s="78">
        <v>0</v>
      </c>
      <c r="FZ98" s="78">
        <v>0</v>
      </c>
    </row>
    <row r="99" spans="1:182" x14ac:dyDescent="0.2">
      <c r="A99" t="s">
        <v>186</v>
      </c>
      <c r="B99" s="35" t="s">
        <v>243</v>
      </c>
      <c r="C99" t="s">
        <v>2</v>
      </c>
      <c r="D99" t="s">
        <v>200</v>
      </c>
      <c r="E99" t="s">
        <v>239</v>
      </c>
      <c r="F99" t="s">
        <v>184</v>
      </c>
      <c r="G99" t="s">
        <v>1</v>
      </c>
      <c r="H99" s="78">
        <v>6</v>
      </c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  <c r="CU99" s="78"/>
      <c r="CV99" s="78"/>
      <c r="CW99" s="78"/>
      <c r="CX99" s="78"/>
      <c r="CY99" s="78"/>
      <c r="CZ99" s="78"/>
      <c r="DA99" s="78"/>
      <c r="DB99" s="78"/>
      <c r="DC99" s="78"/>
      <c r="DD99" s="78"/>
      <c r="DE99" s="78"/>
      <c r="DF99" s="78"/>
      <c r="DG99" s="78"/>
      <c r="DH99" s="78"/>
      <c r="DI99" s="78"/>
      <c r="DJ99" s="78"/>
      <c r="DK99" s="78"/>
      <c r="DL99" s="78"/>
      <c r="DM99" s="78"/>
      <c r="DN99" s="78"/>
      <c r="DO99" s="78"/>
      <c r="DP99" s="78"/>
      <c r="DQ99" s="78"/>
      <c r="DR99" s="78"/>
      <c r="DS99" s="78"/>
      <c r="DT99" s="78"/>
      <c r="DU99" s="78"/>
      <c r="DV99" s="78"/>
      <c r="DW99" s="78"/>
      <c r="DX99" s="78"/>
      <c r="DY99" s="78"/>
      <c r="DZ99" s="78"/>
      <c r="EA99" s="78"/>
      <c r="EB99" s="78"/>
      <c r="EC99" s="78"/>
      <c r="ED99" s="78"/>
      <c r="EE99" s="78"/>
      <c r="EF99" s="78"/>
      <c r="EG99" s="78"/>
      <c r="EH99" s="78"/>
      <c r="EI99" s="78"/>
      <c r="EJ99" s="78"/>
      <c r="EK99" s="78"/>
      <c r="EL99" s="78"/>
      <c r="EM99" s="78"/>
      <c r="EN99" s="78"/>
      <c r="EO99" s="78"/>
      <c r="EP99" s="78"/>
      <c r="EQ99" s="78"/>
      <c r="ER99" s="78"/>
      <c r="ES99" s="78"/>
      <c r="ET99" s="78"/>
      <c r="EU99" s="78"/>
      <c r="EV99" s="78"/>
      <c r="EW99" s="78"/>
      <c r="EX99" s="78"/>
      <c r="EY99" s="78"/>
      <c r="EZ99" s="78"/>
      <c r="FA99" s="78"/>
      <c r="FB99" s="78"/>
      <c r="FC99" s="78"/>
      <c r="FD99" s="78"/>
      <c r="FE99" s="78"/>
      <c r="FF99" s="78"/>
      <c r="FG99" s="78"/>
      <c r="FH99" s="78"/>
      <c r="FI99" s="78"/>
      <c r="FJ99" s="78"/>
      <c r="FK99" s="78"/>
      <c r="FL99" s="78"/>
      <c r="FM99" s="78"/>
      <c r="FN99" s="78"/>
      <c r="FO99" s="78"/>
      <c r="FP99" s="78"/>
      <c r="FQ99" s="78"/>
      <c r="FR99" s="78"/>
      <c r="FS99" s="78"/>
      <c r="FT99" s="78"/>
      <c r="FU99" s="78"/>
      <c r="FV99" s="78"/>
      <c r="FW99" s="78"/>
      <c r="FX99" s="78"/>
      <c r="FY99" s="78">
        <v>0</v>
      </c>
      <c r="FZ99" s="78">
        <v>0</v>
      </c>
    </row>
    <row r="100" spans="1:182" x14ac:dyDescent="0.2">
      <c r="A100" t="s">
        <v>186</v>
      </c>
      <c r="B100" s="35" t="s">
        <v>243</v>
      </c>
      <c r="C100" t="s">
        <v>2</v>
      </c>
      <c r="D100" t="s">
        <v>200</v>
      </c>
      <c r="E100" t="s">
        <v>239</v>
      </c>
      <c r="F100" t="s">
        <v>185</v>
      </c>
      <c r="G100" t="s">
        <v>1</v>
      </c>
      <c r="H100" s="78">
        <v>2</v>
      </c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  <c r="CU100" s="78"/>
      <c r="CV100" s="78"/>
      <c r="CW100" s="78"/>
      <c r="CX100" s="78"/>
      <c r="CY100" s="78"/>
      <c r="CZ100" s="78"/>
      <c r="DA100" s="78"/>
      <c r="DB100" s="78"/>
      <c r="DC100" s="78"/>
      <c r="DD100" s="78"/>
      <c r="DE100" s="78"/>
      <c r="DF100" s="78"/>
      <c r="DG100" s="78"/>
      <c r="DH100" s="78"/>
      <c r="DI100" s="78"/>
      <c r="DJ100" s="78"/>
      <c r="DK100" s="78"/>
      <c r="DL100" s="78"/>
      <c r="DM100" s="78"/>
      <c r="DN100" s="78"/>
      <c r="DO100" s="78"/>
      <c r="DP100" s="78"/>
      <c r="DQ100" s="78"/>
      <c r="DR100" s="78"/>
      <c r="DS100" s="78"/>
      <c r="DT100" s="78"/>
      <c r="DU100" s="78"/>
      <c r="DV100" s="78"/>
      <c r="DW100" s="78"/>
      <c r="DX100" s="78"/>
      <c r="DY100" s="78"/>
      <c r="DZ100" s="78"/>
      <c r="EA100" s="78"/>
      <c r="EB100" s="78"/>
      <c r="EC100" s="78"/>
      <c r="ED100" s="78"/>
      <c r="EE100" s="78"/>
      <c r="EF100" s="78"/>
      <c r="EG100" s="78"/>
      <c r="EH100" s="78"/>
      <c r="EI100" s="78"/>
      <c r="EJ100" s="78"/>
      <c r="EK100" s="78"/>
      <c r="EL100" s="78"/>
      <c r="EM100" s="78"/>
      <c r="EN100" s="78"/>
      <c r="EO100" s="78"/>
      <c r="EP100" s="78"/>
      <c r="EQ100" s="78"/>
      <c r="ER100" s="78"/>
      <c r="ES100" s="78"/>
      <c r="ET100" s="78"/>
      <c r="EU100" s="78"/>
      <c r="EV100" s="78"/>
      <c r="EW100" s="78"/>
      <c r="EX100" s="78"/>
      <c r="EY100" s="78"/>
      <c r="EZ100" s="78"/>
      <c r="FA100" s="78"/>
      <c r="FB100" s="78"/>
      <c r="FC100" s="78"/>
      <c r="FD100" s="78"/>
      <c r="FE100" s="78"/>
      <c r="FF100" s="78"/>
      <c r="FG100" s="78"/>
      <c r="FH100" s="78"/>
      <c r="FI100" s="78"/>
      <c r="FJ100" s="78"/>
      <c r="FK100" s="78"/>
      <c r="FL100" s="78"/>
      <c r="FM100" s="78"/>
      <c r="FN100" s="78"/>
      <c r="FO100" s="78"/>
      <c r="FP100" s="78"/>
      <c r="FQ100" s="78"/>
      <c r="FR100" s="78"/>
      <c r="FS100" s="78"/>
      <c r="FT100" s="78"/>
      <c r="FU100" s="78"/>
      <c r="FV100" s="78"/>
      <c r="FW100" s="78"/>
      <c r="FX100" s="78"/>
      <c r="FY100" s="78">
        <v>0</v>
      </c>
      <c r="FZ100" s="78">
        <v>0</v>
      </c>
    </row>
    <row r="101" spans="1:182" x14ac:dyDescent="0.2">
      <c r="A101" t="s">
        <v>186</v>
      </c>
      <c r="B101" s="35" t="s">
        <v>243</v>
      </c>
      <c r="C101" t="s">
        <v>2</v>
      </c>
      <c r="D101" t="s">
        <v>200</v>
      </c>
      <c r="E101" t="s">
        <v>240</v>
      </c>
      <c r="F101" t="s">
        <v>1</v>
      </c>
      <c r="G101" t="s">
        <v>1</v>
      </c>
      <c r="H101" s="78">
        <v>75</v>
      </c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78"/>
      <c r="EW101" s="78"/>
      <c r="EX101" s="78"/>
      <c r="EY101" s="78"/>
      <c r="EZ101" s="78"/>
      <c r="FA101" s="78"/>
      <c r="FB101" s="78"/>
      <c r="FC101" s="78"/>
      <c r="FD101" s="78"/>
      <c r="FE101" s="78"/>
      <c r="FF101" s="78"/>
      <c r="FG101" s="78"/>
      <c r="FH101" s="78"/>
      <c r="FI101" s="78"/>
      <c r="FJ101" s="78"/>
      <c r="FK101" s="78"/>
      <c r="FL101" s="78"/>
      <c r="FM101" s="78"/>
      <c r="FN101" s="78"/>
      <c r="FO101" s="78"/>
      <c r="FP101" s="78"/>
      <c r="FQ101" s="78"/>
      <c r="FR101" s="78"/>
      <c r="FS101" s="78"/>
      <c r="FT101" s="78"/>
      <c r="FU101" s="78"/>
      <c r="FV101" s="78"/>
      <c r="FW101" s="78"/>
      <c r="FX101" s="78"/>
      <c r="FY101" s="78">
        <v>6.0166668999999997</v>
      </c>
      <c r="FZ101" s="78">
        <v>0</v>
      </c>
    </row>
    <row r="102" spans="1:182" x14ac:dyDescent="0.2">
      <c r="A102" t="s">
        <v>186</v>
      </c>
      <c r="B102" s="35" t="s">
        <v>243</v>
      </c>
      <c r="C102" t="s">
        <v>2</v>
      </c>
      <c r="D102" t="s">
        <v>200</v>
      </c>
      <c r="E102" t="s">
        <v>240</v>
      </c>
      <c r="F102" t="s">
        <v>178</v>
      </c>
      <c r="G102" t="s">
        <v>1</v>
      </c>
      <c r="H102" s="78">
        <v>20</v>
      </c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78"/>
      <c r="CQ102" s="78"/>
      <c r="CR102" s="78"/>
      <c r="CS102" s="78"/>
      <c r="CT102" s="78"/>
      <c r="CU102" s="78"/>
      <c r="CV102" s="78"/>
      <c r="CW102" s="78"/>
      <c r="CX102" s="78"/>
      <c r="CY102" s="78"/>
      <c r="CZ102" s="78"/>
      <c r="DA102" s="78"/>
      <c r="DB102" s="78"/>
      <c r="DC102" s="78"/>
      <c r="DD102" s="78"/>
      <c r="DE102" s="78"/>
      <c r="DF102" s="78"/>
      <c r="DG102" s="78"/>
      <c r="DH102" s="78"/>
      <c r="DI102" s="78"/>
      <c r="DJ102" s="78"/>
      <c r="DK102" s="78"/>
      <c r="DL102" s="78"/>
      <c r="DM102" s="78"/>
      <c r="DN102" s="78"/>
      <c r="DO102" s="78"/>
      <c r="DP102" s="78"/>
      <c r="DQ102" s="78"/>
      <c r="DR102" s="78"/>
      <c r="DS102" s="78"/>
      <c r="DT102" s="78"/>
      <c r="DU102" s="78"/>
      <c r="DV102" s="78"/>
      <c r="DW102" s="78"/>
      <c r="DX102" s="78"/>
      <c r="DY102" s="78"/>
      <c r="DZ102" s="78"/>
      <c r="EA102" s="78"/>
      <c r="EB102" s="78"/>
      <c r="EC102" s="78"/>
      <c r="ED102" s="78"/>
      <c r="EE102" s="78"/>
      <c r="EF102" s="78"/>
      <c r="EG102" s="78"/>
      <c r="EH102" s="78"/>
      <c r="EI102" s="78"/>
      <c r="EJ102" s="78"/>
      <c r="EK102" s="78"/>
      <c r="EL102" s="78"/>
      <c r="EM102" s="78"/>
      <c r="EN102" s="78"/>
      <c r="EO102" s="78"/>
      <c r="EP102" s="78"/>
      <c r="EQ102" s="78"/>
      <c r="ER102" s="78"/>
      <c r="ES102" s="78"/>
      <c r="ET102" s="78"/>
      <c r="EU102" s="78"/>
      <c r="EV102" s="78"/>
      <c r="EW102" s="78"/>
      <c r="EX102" s="78"/>
      <c r="EY102" s="78"/>
      <c r="EZ102" s="78"/>
      <c r="FA102" s="78"/>
      <c r="FB102" s="78"/>
      <c r="FC102" s="78"/>
      <c r="FD102" s="78"/>
      <c r="FE102" s="78"/>
      <c r="FF102" s="78"/>
      <c r="FG102" s="78"/>
      <c r="FH102" s="78"/>
      <c r="FI102" s="78"/>
      <c r="FJ102" s="78"/>
      <c r="FK102" s="78"/>
      <c r="FL102" s="78"/>
      <c r="FM102" s="78"/>
      <c r="FN102" s="78"/>
      <c r="FO102" s="78"/>
      <c r="FP102" s="78"/>
      <c r="FQ102" s="78"/>
      <c r="FR102" s="78"/>
      <c r="FS102" s="78"/>
      <c r="FT102" s="78"/>
      <c r="FU102" s="78"/>
      <c r="FV102" s="78"/>
      <c r="FW102" s="78"/>
      <c r="FX102" s="78"/>
      <c r="FY102" s="78">
        <v>2.3499998999999998</v>
      </c>
      <c r="FZ102" s="78">
        <v>0</v>
      </c>
    </row>
    <row r="103" spans="1:182" x14ac:dyDescent="0.2">
      <c r="A103" t="s">
        <v>186</v>
      </c>
      <c r="B103" s="35" t="s">
        <v>243</v>
      </c>
      <c r="C103" t="s">
        <v>2</v>
      </c>
      <c r="D103" t="s">
        <v>200</v>
      </c>
      <c r="E103" t="s">
        <v>240</v>
      </c>
      <c r="F103" t="s">
        <v>179</v>
      </c>
      <c r="G103" t="s">
        <v>1</v>
      </c>
      <c r="H103" s="78">
        <v>12</v>
      </c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78"/>
      <c r="CQ103" s="78"/>
      <c r="CR103" s="78"/>
      <c r="CS103" s="78"/>
      <c r="CT103" s="78"/>
      <c r="CU103" s="78"/>
      <c r="CV103" s="78"/>
      <c r="CW103" s="78"/>
      <c r="CX103" s="78"/>
      <c r="CY103" s="78"/>
      <c r="CZ103" s="78"/>
      <c r="DA103" s="78"/>
      <c r="DB103" s="78"/>
      <c r="DC103" s="78"/>
      <c r="DD103" s="78"/>
      <c r="DE103" s="78"/>
      <c r="DF103" s="78"/>
      <c r="DG103" s="78"/>
      <c r="DH103" s="78"/>
      <c r="DI103" s="78"/>
      <c r="DJ103" s="78"/>
      <c r="DK103" s="78"/>
      <c r="DL103" s="78"/>
      <c r="DM103" s="78"/>
      <c r="DN103" s="78"/>
      <c r="DO103" s="78"/>
      <c r="DP103" s="78"/>
      <c r="DQ103" s="78"/>
      <c r="DR103" s="78"/>
      <c r="DS103" s="78"/>
      <c r="DT103" s="78"/>
      <c r="DU103" s="78"/>
      <c r="DV103" s="78"/>
      <c r="DW103" s="78"/>
      <c r="DX103" s="78"/>
      <c r="DY103" s="78"/>
      <c r="DZ103" s="78"/>
      <c r="EA103" s="78"/>
      <c r="EB103" s="78"/>
      <c r="EC103" s="78"/>
      <c r="ED103" s="78"/>
      <c r="EE103" s="78"/>
      <c r="EF103" s="78"/>
      <c r="EG103" s="78"/>
      <c r="EH103" s="78"/>
      <c r="EI103" s="78"/>
      <c r="EJ103" s="78"/>
      <c r="EK103" s="78"/>
      <c r="EL103" s="78"/>
      <c r="EM103" s="78"/>
      <c r="EN103" s="78"/>
      <c r="EO103" s="78"/>
      <c r="EP103" s="78"/>
      <c r="EQ103" s="78"/>
      <c r="ER103" s="78"/>
      <c r="ES103" s="78"/>
      <c r="ET103" s="78"/>
      <c r="EU103" s="78"/>
      <c r="EV103" s="78"/>
      <c r="EW103" s="78"/>
      <c r="EX103" s="78"/>
      <c r="EY103" s="78"/>
      <c r="EZ103" s="78"/>
      <c r="FA103" s="78"/>
      <c r="FB103" s="78"/>
      <c r="FC103" s="78"/>
      <c r="FD103" s="78"/>
      <c r="FE103" s="78"/>
      <c r="FF103" s="78"/>
      <c r="FG103" s="78"/>
      <c r="FH103" s="78"/>
      <c r="FI103" s="78"/>
      <c r="FJ103" s="78"/>
      <c r="FK103" s="78"/>
      <c r="FL103" s="78"/>
      <c r="FM103" s="78"/>
      <c r="FN103" s="78"/>
      <c r="FO103" s="78"/>
      <c r="FP103" s="78"/>
      <c r="FQ103" s="78"/>
      <c r="FR103" s="78"/>
      <c r="FS103" s="78"/>
      <c r="FT103" s="78"/>
      <c r="FU103" s="78"/>
      <c r="FV103" s="78"/>
      <c r="FW103" s="78"/>
      <c r="FX103" s="78"/>
      <c r="FY103" s="78">
        <v>2.6666666999999999</v>
      </c>
      <c r="FZ103" s="78">
        <v>0</v>
      </c>
    </row>
    <row r="104" spans="1:182" x14ac:dyDescent="0.2">
      <c r="A104" t="s">
        <v>186</v>
      </c>
      <c r="B104" s="35" t="s">
        <v>243</v>
      </c>
      <c r="C104" t="s">
        <v>2</v>
      </c>
      <c r="D104" t="s">
        <v>200</v>
      </c>
      <c r="E104" t="s">
        <v>240</v>
      </c>
      <c r="F104" t="s">
        <v>180</v>
      </c>
      <c r="G104" t="s">
        <v>1</v>
      </c>
      <c r="H104" s="78">
        <v>0</v>
      </c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78"/>
      <c r="CQ104" s="78"/>
      <c r="CR104" s="78"/>
      <c r="CS104" s="78"/>
      <c r="CT104" s="78"/>
      <c r="CU104" s="78"/>
      <c r="CV104" s="78"/>
      <c r="CW104" s="78"/>
      <c r="CX104" s="78"/>
      <c r="CY104" s="78"/>
      <c r="CZ104" s="78"/>
      <c r="DA104" s="78"/>
      <c r="DB104" s="78"/>
      <c r="DC104" s="78"/>
      <c r="DD104" s="78"/>
      <c r="DE104" s="78"/>
      <c r="DF104" s="78"/>
      <c r="DG104" s="78"/>
      <c r="DH104" s="78"/>
      <c r="DI104" s="78"/>
      <c r="DJ104" s="78"/>
      <c r="DK104" s="78"/>
      <c r="DL104" s="78"/>
      <c r="DM104" s="78"/>
      <c r="DN104" s="78"/>
      <c r="DO104" s="78"/>
      <c r="DP104" s="78"/>
      <c r="DQ104" s="78"/>
      <c r="DR104" s="78"/>
      <c r="DS104" s="78"/>
      <c r="DT104" s="78"/>
      <c r="DU104" s="78"/>
      <c r="DV104" s="78"/>
      <c r="DW104" s="78"/>
      <c r="DX104" s="78"/>
      <c r="DY104" s="78"/>
      <c r="DZ104" s="78"/>
      <c r="EA104" s="78"/>
      <c r="EB104" s="78"/>
      <c r="EC104" s="78"/>
      <c r="ED104" s="78"/>
      <c r="EE104" s="78"/>
      <c r="EF104" s="78"/>
      <c r="EG104" s="78"/>
      <c r="EH104" s="78"/>
      <c r="EI104" s="78"/>
      <c r="EJ104" s="78"/>
      <c r="EK104" s="78"/>
      <c r="EL104" s="78"/>
      <c r="EM104" s="78"/>
      <c r="EN104" s="78"/>
      <c r="EO104" s="78"/>
      <c r="EP104" s="78"/>
      <c r="EQ104" s="78"/>
      <c r="ER104" s="78"/>
      <c r="ES104" s="78"/>
      <c r="ET104" s="78"/>
      <c r="EU104" s="78"/>
      <c r="EV104" s="78"/>
      <c r="EW104" s="78"/>
      <c r="EX104" s="78"/>
      <c r="EY104" s="78"/>
      <c r="EZ104" s="78"/>
      <c r="FA104" s="78"/>
      <c r="FB104" s="78"/>
      <c r="FC104" s="78"/>
      <c r="FD104" s="78"/>
      <c r="FE104" s="78"/>
      <c r="FF104" s="78"/>
      <c r="FG104" s="78"/>
      <c r="FH104" s="78"/>
      <c r="FI104" s="78"/>
      <c r="FJ104" s="78"/>
      <c r="FK104" s="78"/>
      <c r="FL104" s="78"/>
      <c r="FM104" s="78"/>
      <c r="FN104" s="78"/>
      <c r="FO104" s="78"/>
      <c r="FP104" s="78"/>
      <c r="FQ104" s="78"/>
      <c r="FR104" s="78"/>
      <c r="FS104" s="78"/>
      <c r="FT104" s="78"/>
      <c r="FU104" s="78"/>
      <c r="FV104" s="78"/>
      <c r="FW104" s="78"/>
      <c r="FX104" s="78"/>
      <c r="FY104" s="78">
        <v>0</v>
      </c>
      <c r="FZ104" s="78">
        <v>0</v>
      </c>
    </row>
    <row r="105" spans="1:182" x14ac:dyDescent="0.2">
      <c r="A105" t="s">
        <v>186</v>
      </c>
      <c r="B105" s="35" t="s">
        <v>243</v>
      </c>
      <c r="C105" t="s">
        <v>2</v>
      </c>
      <c r="D105" t="s">
        <v>200</v>
      </c>
      <c r="E105" t="s">
        <v>240</v>
      </c>
      <c r="F105" t="s">
        <v>181</v>
      </c>
      <c r="G105" t="s">
        <v>1</v>
      </c>
      <c r="H105" s="78">
        <v>6</v>
      </c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78"/>
      <c r="CQ105" s="78"/>
      <c r="CR105" s="78"/>
      <c r="CS105" s="78"/>
      <c r="CT105" s="78"/>
      <c r="CU105" s="78"/>
      <c r="CV105" s="78"/>
      <c r="CW105" s="78"/>
      <c r="CX105" s="78"/>
      <c r="CY105" s="78"/>
      <c r="CZ105" s="78"/>
      <c r="DA105" s="78"/>
      <c r="DB105" s="78"/>
      <c r="DC105" s="78"/>
      <c r="DD105" s="78"/>
      <c r="DE105" s="78"/>
      <c r="DF105" s="78"/>
      <c r="DG105" s="78"/>
      <c r="DH105" s="78"/>
      <c r="DI105" s="78"/>
      <c r="DJ105" s="78"/>
      <c r="DK105" s="78"/>
      <c r="DL105" s="78"/>
      <c r="DM105" s="78"/>
      <c r="DN105" s="78"/>
      <c r="DO105" s="78"/>
      <c r="DP105" s="78"/>
      <c r="DQ105" s="78"/>
      <c r="DR105" s="78"/>
      <c r="DS105" s="78"/>
      <c r="DT105" s="78"/>
      <c r="DU105" s="78"/>
      <c r="DV105" s="78"/>
      <c r="DW105" s="78"/>
      <c r="DX105" s="78"/>
      <c r="DY105" s="78"/>
      <c r="DZ105" s="78"/>
      <c r="EA105" s="78"/>
      <c r="EB105" s="78"/>
      <c r="EC105" s="78"/>
      <c r="ED105" s="78"/>
      <c r="EE105" s="78"/>
      <c r="EF105" s="78"/>
      <c r="EG105" s="78"/>
      <c r="EH105" s="78"/>
      <c r="EI105" s="78"/>
      <c r="EJ105" s="78"/>
      <c r="EK105" s="78"/>
      <c r="EL105" s="78"/>
      <c r="EM105" s="78"/>
      <c r="EN105" s="78"/>
      <c r="EO105" s="78"/>
      <c r="EP105" s="78"/>
      <c r="EQ105" s="78"/>
      <c r="ER105" s="78"/>
      <c r="ES105" s="78"/>
      <c r="ET105" s="78"/>
      <c r="EU105" s="78"/>
      <c r="EV105" s="78"/>
      <c r="EW105" s="78"/>
      <c r="EX105" s="78"/>
      <c r="EY105" s="78"/>
      <c r="EZ105" s="78"/>
      <c r="FA105" s="78"/>
      <c r="FB105" s="78"/>
      <c r="FC105" s="78"/>
      <c r="FD105" s="78"/>
      <c r="FE105" s="78"/>
      <c r="FF105" s="78"/>
      <c r="FG105" s="78"/>
      <c r="FH105" s="78"/>
      <c r="FI105" s="78"/>
      <c r="FJ105" s="78"/>
      <c r="FK105" s="78"/>
      <c r="FL105" s="78"/>
      <c r="FM105" s="78"/>
      <c r="FN105" s="78"/>
      <c r="FO105" s="78"/>
      <c r="FP105" s="78"/>
      <c r="FQ105" s="78"/>
      <c r="FR105" s="78"/>
      <c r="FS105" s="78"/>
      <c r="FT105" s="78"/>
      <c r="FU105" s="78"/>
      <c r="FV105" s="78"/>
      <c r="FW105" s="78"/>
      <c r="FX105" s="78"/>
      <c r="FY105" s="78">
        <v>0</v>
      </c>
      <c r="FZ105" s="78">
        <v>0</v>
      </c>
    </row>
    <row r="106" spans="1:182" x14ac:dyDescent="0.2">
      <c r="A106" t="s">
        <v>186</v>
      </c>
      <c r="B106" s="35" t="s">
        <v>243</v>
      </c>
      <c r="C106" t="s">
        <v>2</v>
      </c>
      <c r="D106" t="s">
        <v>200</v>
      </c>
      <c r="E106" t="s">
        <v>240</v>
      </c>
      <c r="F106" t="s">
        <v>182</v>
      </c>
      <c r="G106" t="s">
        <v>1</v>
      </c>
      <c r="H106" s="78">
        <v>0</v>
      </c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  <c r="CU106" s="78"/>
      <c r="CV106" s="78"/>
      <c r="CW106" s="78"/>
      <c r="CX106" s="78"/>
      <c r="CY106" s="78"/>
      <c r="CZ106" s="78"/>
      <c r="DA106" s="78"/>
      <c r="DB106" s="78"/>
      <c r="DC106" s="78"/>
      <c r="DD106" s="78"/>
      <c r="DE106" s="78"/>
      <c r="DF106" s="78"/>
      <c r="DG106" s="78"/>
      <c r="DH106" s="78"/>
      <c r="DI106" s="78"/>
      <c r="DJ106" s="78"/>
      <c r="DK106" s="78"/>
      <c r="DL106" s="78"/>
      <c r="DM106" s="78"/>
      <c r="DN106" s="78"/>
      <c r="DO106" s="78"/>
      <c r="DP106" s="78"/>
      <c r="DQ106" s="78"/>
      <c r="DR106" s="78"/>
      <c r="DS106" s="78"/>
      <c r="DT106" s="78"/>
      <c r="DU106" s="78"/>
      <c r="DV106" s="78"/>
      <c r="DW106" s="78"/>
      <c r="DX106" s="78"/>
      <c r="DY106" s="78"/>
      <c r="DZ106" s="78"/>
      <c r="EA106" s="78"/>
      <c r="EB106" s="78"/>
      <c r="EC106" s="78"/>
      <c r="ED106" s="78"/>
      <c r="EE106" s="78"/>
      <c r="EF106" s="78"/>
      <c r="EG106" s="78"/>
      <c r="EH106" s="78"/>
      <c r="EI106" s="78"/>
      <c r="EJ106" s="78"/>
      <c r="EK106" s="78"/>
      <c r="EL106" s="78"/>
      <c r="EM106" s="78"/>
      <c r="EN106" s="78"/>
      <c r="EO106" s="78"/>
      <c r="EP106" s="78"/>
      <c r="EQ106" s="78"/>
      <c r="ER106" s="78"/>
      <c r="ES106" s="78"/>
      <c r="ET106" s="78"/>
      <c r="EU106" s="78"/>
      <c r="EV106" s="78"/>
      <c r="EW106" s="78"/>
      <c r="EX106" s="78"/>
      <c r="EY106" s="78"/>
      <c r="EZ106" s="78"/>
      <c r="FA106" s="78"/>
      <c r="FB106" s="78"/>
      <c r="FC106" s="78"/>
      <c r="FD106" s="78"/>
      <c r="FE106" s="78"/>
      <c r="FF106" s="78"/>
      <c r="FG106" s="78"/>
      <c r="FH106" s="78"/>
      <c r="FI106" s="78"/>
      <c r="FJ106" s="78"/>
      <c r="FK106" s="78"/>
      <c r="FL106" s="78"/>
      <c r="FM106" s="78"/>
      <c r="FN106" s="78"/>
      <c r="FO106" s="78"/>
      <c r="FP106" s="78"/>
      <c r="FQ106" s="78"/>
      <c r="FR106" s="78"/>
      <c r="FS106" s="78"/>
      <c r="FT106" s="78"/>
      <c r="FU106" s="78"/>
      <c r="FV106" s="78"/>
      <c r="FW106" s="78"/>
      <c r="FX106" s="78"/>
      <c r="FY106" s="78">
        <v>0</v>
      </c>
      <c r="FZ106" s="78">
        <v>0</v>
      </c>
    </row>
    <row r="107" spans="1:182" x14ac:dyDescent="0.2">
      <c r="A107" t="s">
        <v>186</v>
      </c>
      <c r="B107" s="35" t="s">
        <v>243</v>
      </c>
      <c r="C107" t="s">
        <v>2</v>
      </c>
      <c r="D107" t="s">
        <v>200</v>
      </c>
      <c r="E107" t="s">
        <v>240</v>
      </c>
      <c r="F107" t="s">
        <v>183</v>
      </c>
      <c r="G107" t="s">
        <v>1</v>
      </c>
      <c r="H107" s="78">
        <v>19</v>
      </c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  <c r="CU107" s="78"/>
      <c r="CV107" s="78"/>
      <c r="CW107" s="78"/>
      <c r="CX107" s="78"/>
      <c r="CY107" s="78"/>
      <c r="CZ107" s="78"/>
      <c r="DA107" s="78"/>
      <c r="DB107" s="78"/>
      <c r="DC107" s="78"/>
      <c r="DD107" s="78"/>
      <c r="DE107" s="78"/>
      <c r="DF107" s="78"/>
      <c r="DG107" s="78"/>
      <c r="DH107" s="78"/>
      <c r="DI107" s="78"/>
      <c r="DJ107" s="78"/>
      <c r="DK107" s="78"/>
      <c r="DL107" s="78"/>
      <c r="DM107" s="78"/>
      <c r="DN107" s="78"/>
      <c r="DO107" s="78"/>
      <c r="DP107" s="78"/>
      <c r="DQ107" s="78"/>
      <c r="DR107" s="78"/>
      <c r="DS107" s="78"/>
      <c r="DT107" s="78"/>
      <c r="DU107" s="78"/>
      <c r="DV107" s="78"/>
      <c r="DW107" s="78"/>
      <c r="DX107" s="78"/>
      <c r="DY107" s="78"/>
      <c r="DZ107" s="78"/>
      <c r="EA107" s="78"/>
      <c r="EB107" s="78"/>
      <c r="EC107" s="78"/>
      <c r="ED107" s="78"/>
      <c r="EE107" s="78"/>
      <c r="EF107" s="78"/>
      <c r="EG107" s="78"/>
      <c r="EH107" s="78"/>
      <c r="EI107" s="78"/>
      <c r="EJ107" s="78"/>
      <c r="EK107" s="78"/>
      <c r="EL107" s="78"/>
      <c r="EM107" s="78"/>
      <c r="EN107" s="78"/>
      <c r="EO107" s="78"/>
      <c r="EP107" s="78"/>
      <c r="EQ107" s="78"/>
      <c r="ER107" s="78"/>
      <c r="ES107" s="78"/>
      <c r="ET107" s="78"/>
      <c r="EU107" s="78"/>
      <c r="EV107" s="78"/>
      <c r="EW107" s="78"/>
      <c r="EX107" s="78"/>
      <c r="EY107" s="78"/>
      <c r="EZ107" s="78"/>
      <c r="FA107" s="78"/>
      <c r="FB107" s="78"/>
      <c r="FC107" s="78"/>
      <c r="FD107" s="78"/>
      <c r="FE107" s="78"/>
      <c r="FF107" s="78"/>
      <c r="FG107" s="78"/>
      <c r="FH107" s="78"/>
      <c r="FI107" s="78"/>
      <c r="FJ107" s="78"/>
      <c r="FK107" s="78"/>
      <c r="FL107" s="78"/>
      <c r="FM107" s="78"/>
      <c r="FN107" s="78"/>
      <c r="FO107" s="78"/>
      <c r="FP107" s="78"/>
      <c r="FQ107" s="78"/>
      <c r="FR107" s="78"/>
      <c r="FS107" s="78"/>
      <c r="FT107" s="78"/>
      <c r="FU107" s="78"/>
      <c r="FV107" s="78"/>
      <c r="FW107" s="78"/>
      <c r="FX107" s="78"/>
      <c r="FY107" s="78">
        <v>0</v>
      </c>
      <c r="FZ107" s="78">
        <v>0</v>
      </c>
    </row>
    <row r="108" spans="1:182" x14ac:dyDescent="0.2">
      <c r="A108" t="s">
        <v>186</v>
      </c>
      <c r="B108" s="35" t="s">
        <v>243</v>
      </c>
      <c r="C108" t="s">
        <v>2</v>
      </c>
      <c r="D108" t="s">
        <v>200</v>
      </c>
      <c r="E108" t="s">
        <v>240</v>
      </c>
      <c r="F108" t="s">
        <v>184</v>
      </c>
      <c r="G108" t="s">
        <v>1</v>
      </c>
      <c r="H108" s="78">
        <v>14</v>
      </c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78"/>
      <c r="DJ108" s="78"/>
      <c r="DK108" s="78"/>
      <c r="DL108" s="78"/>
      <c r="DM108" s="78"/>
      <c r="DN108" s="78"/>
      <c r="DO108" s="78"/>
      <c r="DP108" s="78"/>
      <c r="DQ108" s="78"/>
      <c r="DR108" s="78"/>
      <c r="DS108" s="78"/>
      <c r="DT108" s="78"/>
      <c r="DU108" s="78"/>
      <c r="DV108" s="78"/>
      <c r="DW108" s="78"/>
      <c r="DX108" s="78"/>
      <c r="DY108" s="78"/>
      <c r="DZ108" s="78"/>
      <c r="EA108" s="78"/>
      <c r="EB108" s="78"/>
      <c r="EC108" s="78"/>
      <c r="ED108" s="78"/>
      <c r="EE108" s="78"/>
      <c r="EF108" s="78"/>
      <c r="EG108" s="78"/>
      <c r="EH108" s="78"/>
      <c r="EI108" s="78"/>
      <c r="EJ108" s="78"/>
      <c r="EK108" s="78"/>
      <c r="EL108" s="78"/>
      <c r="EM108" s="78"/>
      <c r="EN108" s="78"/>
      <c r="EO108" s="78"/>
      <c r="EP108" s="78"/>
      <c r="EQ108" s="78"/>
      <c r="ER108" s="78"/>
      <c r="ES108" s="78"/>
      <c r="ET108" s="78"/>
      <c r="EU108" s="78"/>
      <c r="EV108" s="78"/>
      <c r="EW108" s="78"/>
      <c r="EX108" s="78"/>
      <c r="EY108" s="78"/>
      <c r="EZ108" s="78"/>
      <c r="FA108" s="78"/>
      <c r="FB108" s="78"/>
      <c r="FC108" s="78"/>
      <c r="FD108" s="78"/>
      <c r="FE108" s="78"/>
      <c r="FF108" s="78"/>
      <c r="FG108" s="78"/>
      <c r="FH108" s="78"/>
      <c r="FI108" s="78"/>
      <c r="FJ108" s="78"/>
      <c r="FK108" s="78"/>
      <c r="FL108" s="78"/>
      <c r="FM108" s="78"/>
      <c r="FN108" s="78"/>
      <c r="FO108" s="78"/>
      <c r="FP108" s="78"/>
      <c r="FQ108" s="78"/>
      <c r="FR108" s="78"/>
      <c r="FS108" s="78"/>
      <c r="FT108" s="78"/>
      <c r="FU108" s="78"/>
      <c r="FV108" s="78"/>
      <c r="FW108" s="78"/>
      <c r="FX108" s="78"/>
      <c r="FY108" s="78">
        <v>1</v>
      </c>
      <c r="FZ108" s="78">
        <v>0</v>
      </c>
    </row>
    <row r="109" spans="1:182" x14ac:dyDescent="0.2">
      <c r="A109" t="s">
        <v>186</v>
      </c>
      <c r="B109" s="35" t="s">
        <v>243</v>
      </c>
      <c r="C109" t="s">
        <v>2</v>
      </c>
      <c r="D109" t="s">
        <v>200</v>
      </c>
      <c r="E109" t="s">
        <v>240</v>
      </c>
      <c r="F109" t="s">
        <v>185</v>
      </c>
      <c r="G109" t="s">
        <v>1</v>
      </c>
      <c r="H109" s="78">
        <v>4</v>
      </c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8"/>
      <c r="DC109" s="78"/>
      <c r="DD109" s="78"/>
      <c r="DE109" s="78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8"/>
      <c r="DQ109" s="78"/>
      <c r="DR109" s="78"/>
      <c r="DS109" s="78"/>
      <c r="DT109" s="78"/>
      <c r="DU109" s="78"/>
      <c r="DV109" s="78"/>
      <c r="DW109" s="78"/>
      <c r="DX109" s="78"/>
      <c r="DY109" s="78"/>
      <c r="DZ109" s="78"/>
      <c r="EA109" s="78"/>
      <c r="EB109" s="78"/>
      <c r="EC109" s="78"/>
      <c r="ED109" s="78"/>
      <c r="EE109" s="78"/>
      <c r="EF109" s="78"/>
      <c r="EG109" s="78"/>
      <c r="EH109" s="78"/>
      <c r="EI109" s="78"/>
      <c r="EJ109" s="78"/>
      <c r="EK109" s="78"/>
      <c r="EL109" s="78"/>
      <c r="EM109" s="78"/>
      <c r="EN109" s="78"/>
      <c r="EO109" s="78"/>
      <c r="EP109" s="78"/>
      <c r="EQ109" s="78"/>
      <c r="ER109" s="78"/>
      <c r="ES109" s="78"/>
      <c r="ET109" s="78"/>
      <c r="EU109" s="78"/>
      <c r="EV109" s="78"/>
      <c r="EW109" s="78"/>
      <c r="EX109" s="78"/>
      <c r="EY109" s="78"/>
      <c r="EZ109" s="78"/>
      <c r="FA109" s="78"/>
      <c r="FB109" s="78"/>
      <c r="FC109" s="78"/>
      <c r="FD109" s="78"/>
      <c r="FE109" s="78"/>
      <c r="FF109" s="78"/>
      <c r="FG109" s="78"/>
      <c r="FH109" s="78"/>
      <c r="FI109" s="78"/>
      <c r="FJ109" s="78"/>
      <c r="FK109" s="78"/>
      <c r="FL109" s="78"/>
      <c r="FM109" s="78"/>
      <c r="FN109" s="78"/>
      <c r="FO109" s="78"/>
      <c r="FP109" s="78"/>
      <c r="FQ109" s="78"/>
      <c r="FR109" s="78"/>
      <c r="FS109" s="78"/>
      <c r="FT109" s="78"/>
      <c r="FU109" s="78"/>
      <c r="FV109" s="78"/>
      <c r="FW109" s="78"/>
      <c r="FX109" s="78"/>
      <c r="FY109" s="78">
        <v>0</v>
      </c>
      <c r="FZ109" s="78">
        <v>0</v>
      </c>
    </row>
    <row r="110" spans="1:182" x14ac:dyDescent="0.2">
      <c r="A110" t="s">
        <v>186</v>
      </c>
      <c r="B110" s="35" t="s">
        <v>243</v>
      </c>
      <c r="C110" t="s">
        <v>2</v>
      </c>
      <c r="D110" t="s">
        <v>201</v>
      </c>
      <c r="E110" t="s">
        <v>236</v>
      </c>
      <c r="F110" t="s">
        <v>1</v>
      </c>
      <c r="G110" t="s">
        <v>1</v>
      </c>
      <c r="H110" s="78">
        <v>281</v>
      </c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  <c r="CU110" s="78"/>
      <c r="CV110" s="78"/>
      <c r="CW110" s="78"/>
      <c r="CX110" s="78"/>
      <c r="CY110" s="78"/>
      <c r="CZ110" s="78"/>
      <c r="DA110" s="78"/>
      <c r="DB110" s="78"/>
      <c r="DC110" s="78"/>
      <c r="DD110" s="78"/>
      <c r="DE110" s="78"/>
      <c r="DF110" s="78"/>
      <c r="DG110" s="78"/>
      <c r="DH110" s="78"/>
      <c r="DI110" s="78"/>
      <c r="DJ110" s="78"/>
      <c r="DK110" s="78"/>
      <c r="DL110" s="78"/>
      <c r="DM110" s="78"/>
      <c r="DN110" s="78"/>
      <c r="DO110" s="78"/>
      <c r="DP110" s="78"/>
      <c r="DQ110" s="78"/>
      <c r="DR110" s="78"/>
      <c r="DS110" s="78"/>
      <c r="DT110" s="78"/>
      <c r="DU110" s="78"/>
      <c r="DV110" s="78"/>
      <c r="DW110" s="78"/>
      <c r="DX110" s="78"/>
      <c r="DY110" s="78"/>
      <c r="DZ110" s="78"/>
      <c r="EA110" s="78"/>
      <c r="EB110" s="78"/>
      <c r="EC110" s="78"/>
      <c r="ED110" s="78"/>
      <c r="EE110" s="78"/>
      <c r="EF110" s="78"/>
      <c r="EG110" s="78"/>
      <c r="EH110" s="78"/>
      <c r="EI110" s="78"/>
      <c r="EJ110" s="78"/>
      <c r="EK110" s="78"/>
      <c r="EL110" s="78"/>
      <c r="EM110" s="78"/>
      <c r="EN110" s="78"/>
      <c r="EO110" s="78"/>
      <c r="EP110" s="78"/>
      <c r="EQ110" s="78"/>
      <c r="ER110" s="78"/>
      <c r="ES110" s="78"/>
      <c r="ET110" s="78"/>
      <c r="EU110" s="78"/>
      <c r="EV110" s="78"/>
      <c r="EW110" s="78"/>
      <c r="EX110" s="78"/>
      <c r="EY110" s="78"/>
      <c r="EZ110" s="78"/>
      <c r="FA110" s="78"/>
      <c r="FB110" s="78"/>
      <c r="FC110" s="78"/>
      <c r="FD110" s="78"/>
      <c r="FE110" s="78"/>
      <c r="FF110" s="78"/>
      <c r="FG110" s="78"/>
      <c r="FH110" s="78"/>
      <c r="FI110" s="78"/>
      <c r="FJ110" s="78"/>
      <c r="FK110" s="78"/>
      <c r="FL110" s="78"/>
      <c r="FM110" s="78"/>
      <c r="FN110" s="78"/>
      <c r="FO110" s="78"/>
      <c r="FP110" s="78"/>
      <c r="FQ110" s="78"/>
      <c r="FR110" s="78"/>
      <c r="FS110" s="78"/>
      <c r="FT110" s="78"/>
      <c r="FU110" s="78"/>
      <c r="FV110" s="78"/>
      <c r="FW110" s="78"/>
      <c r="FX110" s="78"/>
      <c r="FY110" s="78">
        <v>17</v>
      </c>
      <c r="FZ110" s="78">
        <v>0</v>
      </c>
    </row>
    <row r="111" spans="1:182" x14ac:dyDescent="0.2">
      <c r="A111" t="s">
        <v>186</v>
      </c>
      <c r="B111" s="35" t="s">
        <v>243</v>
      </c>
      <c r="C111" t="s">
        <v>2</v>
      </c>
      <c r="D111" t="s">
        <v>201</v>
      </c>
      <c r="E111" t="s">
        <v>236</v>
      </c>
      <c r="F111" t="s">
        <v>178</v>
      </c>
      <c r="G111" t="s">
        <v>1</v>
      </c>
      <c r="H111" s="78">
        <v>82</v>
      </c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  <c r="CU111" s="78"/>
      <c r="CV111" s="78"/>
      <c r="CW111" s="78"/>
      <c r="CX111" s="78"/>
      <c r="CY111" s="78"/>
      <c r="CZ111" s="78"/>
      <c r="DA111" s="78"/>
      <c r="DB111" s="78"/>
      <c r="DC111" s="78"/>
      <c r="DD111" s="78"/>
      <c r="DE111" s="78"/>
      <c r="DF111" s="78"/>
      <c r="DG111" s="78"/>
      <c r="DH111" s="78"/>
      <c r="DI111" s="78"/>
      <c r="DJ111" s="78"/>
      <c r="DK111" s="78"/>
      <c r="DL111" s="78"/>
      <c r="DM111" s="78"/>
      <c r="DN111" s="78"/>
      <c r="DO111" s="78"/>
      <c r="DP111" s="78"/>
      <c r="DQ111" s="78"/>
      <c r="DR111" s="78"/>
      <c r="DS111" s="78"/>
      <c r="DT111" s="78"/>
      <c r="DU111" s="78"/>
      <c r="DV111" s="78"/>
      <c r="DW111" s="78"/>
      <c r="DX111" s="78"/>
      <c r="DY111" s="78"/>
      <c r="DZ111" s="78"/>
      <c r="EA111" s="78"/>
      <c r="EB111" s="78"/>
      <c r="EC111" s="78"/>
      <c r="ED111" s="78"/>
      <c r="EE111" s="78"/>
      <c r="EF111" s="78"/>
      <c r="EG111" s="78"/>
      <c r="EH111" s="78"/>
      <c r="EI111" s="78"/>
      <c r="EJ111" s="78"/>
      <c r="EK111" s="78"/>
      <c r="EL111" s="78"/>
      <c r="EM111" s="78"/>
      <c r="EN111" s="78"/>
      <c r="EO111" s="78"/>
      <c r="EP111" s="78"/>
      <c r="EQ111" s="78"/>
      <c r="ER111" s="78"/>
      <c r="ES111" s="78"/>
      <c r="ET111" s="78"/>
      <c r="EU111" s="78"/>
      <c r="EV111" s="78"/>
      <c r="EW111" s="78"/>
      <c r="EX111" s="78"/>
      <c r="EY111" s="78"/>
      <c r="EZ111" s="78"/>
      <c r="FA111" s="78"/>
      <c r="FB111" s="78"/>
      <c r="FC111" s="78"/>
      <c r="FD111" s="78"/>
      <c r="FE111" s="78"/>
      <c r="FF111" s="78"/>
      <c r="FG111" s="78"/>
      <c r="FH111" s="78"/>
      <c r="FI111" s="78"/>
      <c r="FJ111" s="78"/>
      <c r="FK111" s="78"/>
      <c r="FL111" s="78"/>
      <c r="FM111" s="78"/>
      <c r="FN111" s="78"/>
      <c r="FO111" s="78"/>
      <c r="FP111" s="78"/>
      <c r="FQ111" s="78"/>
      <c r="FR111" s="78"/>
      <c r="FS111" s="78"/>
      <c r="FT111" s="78"/>
      <c r="FU111" s="78"/>
      <c r="FV111" s="78"/>
      <c r="FW111" s="78"/>
      <c r="FX111" s="78"/>
      <c r="FY111" s="78">
        <v>6</v>
      </c>
      <c r="FZ111" s="78">
        <v>0</v>
      </c>
    </row>
    <row r="112" spans="1:182" x14ac:dyDescent="0.2">
      <c r="A112" t="s">
        <v>186</v>
      </c>
      <c r="B112" s="35" t="s">
        <v>243</v>
      </c>
      <c r="C112" t="s">
        <v>2</v>
      </c>
      <c r="D112" t="s">
        <v>201</v>
      </c>
      <c r="E112" t="s">
        <v>236</v>
      </c>
      <c r="F112" t="s">
        <v>179</v>
      </c>
      <c r="G112" t="s">
        <v>1</v>
      </c>
      <c r="H112" s="78">
        <v>55</v>
      </c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8"/>
      <c r="DC112" s="78"/>
      <c r="DD112" s="78"/>
      <c r="DE112" s="78"/>
      <c r="DF112" s="78"/>
      <c r="DG112" s="78"/>
      <c r="DH112" s="78"/>
      <c r="DI112" s="78"/>
      <c r="DJ112" s="78"/>
      <c r="DK112" s="78"/>
      <c r="DL112" s="78"/>
      <c r="DM112" s="78"/>
      <c r="DN112" s="78"/>
      <c r="DO112" s="78"/>
      <c r="DP112" s="78"/>
      <c r="DQ112" s="78"/>
      <c r="DR112" s="78"/>
      <c r="DS112" s="78"/>
      <c r="DT112" s="78"/>
      <c r="DU112" s="78"/>
      <c r="DV112" s="78"/>
      <c r="DW112" s="78"/>
      <c r="DX112" s="78"/>
      <c r="DY112" s="78"/>
      <c r="DZ112" s="78"/>
      <c r="EA112" s="78"/>
      <c r="EB112" s="78"/>
      <c r="EC112" s="78"/>
      <c r="ED112" s="78"/>
      <c r="EE112" s="78"/>
      <c r="EF112" s="78"/>
      <c r="EG112" s="78"/>
      <c r="EH112" s="78"/>
      <c r="EI112" s="78"/>
      <c r="EJ112" s="78"/>
      <c r="EK112" s="78"/>
      <c r="EL112" s="78"/>
      <c r="EM112" s="78"/>
      <c r="EN112" s="78"/>
      <c r="EO112" s="78"/>
      <c r="EP112" s="78"/>
      <c r="EQ112" s="78"/>
      <c r="ER112" s="78"/>
      <c r="ES112" s="78"/>
      <c r="ET112" s="78"/>
      <c r="EU112" s="78"/>
      <c r="EV112" s="78"/>
      <c r="EW112" s="78"/>
      <c r="EX112" s="78"/>
      <c r="EY112" s="78"/>
      <c r="EZ112" s="78"/>
      <c r="FA112" s="78"/>
      <c r="FB112" s="78"/>
      <c r="FC112" s="78"/>
      <c r="FD112" s="78"/>
      <c r="FE112" s="78"/>
      <c r="FF112" s="78"/>
      <c r="FG112" s="78"/>
      <c r="FH112" s="78"/>
      <c r="FI112" s="78"/>
      <c r="FJ112" s="78"/>
      <c r="FK112" s="78"/>
      <c r="FL112" s="78"/>
      <c r="FM112" s="78"/>
      <c r="FN112" s="78"/>
      <c r="FO112" s="78"/>
      <c r="FP112" s="78"/>
      <c r="FQ112" s="78"/>
      <c r="FR112" s="78"/>
      <c r="FS112" s="78"/>
      <c r="FT112" s="78"/>
      <c r="FU112" s="78"/>
      <c r="FV112" s="78"/>
      <c r="FW112" s="78"/>
      <c r="FX112" s="78"/>
      <c r="FY112" s="78">
        <v>6</v>
      </c>
      <c r="FZ112" s="78">
        <v>0</v>
      </c>
    </row>
    <row r="113" spans="1:182" x14ac:dyDescent="0.2">
      <c r="A113" t="s">
        <v>186</v>
      </c>
      <c r="B113" s="35" t="s">
        <v>243</v>
      </c>
      <c r="C113" t="s">
        <v>2</v>
      </c>
      <c r="D113" t="s">
        <v>201</v>
      </c>
      <c r="E113" t="s">
        <v>236</v>
      </c>
      <c r="F113" t="s">
        <v>180</v>
      </c>
      <c r="G113" t="s">
        <v>1</v>
      </c>
      <c r="H113" s="78">
        <v>1</v>
      </c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8"/>
      <c r="DQ113" s="78"/>
      <c r="DR113" s="78"/>
      <c r="DS113" s="78"/>
      <c r="DT113" s="78"/>
      <c r="DU113" s="78"/>
      <c r="DV113" s="78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  <c r="EJ113" s="78"/>
      <c r="EK113" s="78"/>
      <c r="EL113" s="78"/>
      <c r="EM113" s="78"/>
      <c r="EN113" s="78"/>
      <c r="EO113" s="78"/>
      <c r="EP113" s="78"/>
      <c r="EQ113" s="78"/>
      <c r="ER113" s="78"/>
      <c r="ES113" s="78"/>
      <c r="ET113" s="78"/>
      <c r="EU113" s="78"/>
      <c r="EV113" s="78"/>
      <c r="EW113" s="78"/>
      <c r="EX113" s="78"/>
      <c r="EY113" s="78"/>
      <c r="EZ113" s="78"/>
      <c r="FA113" s="78"/>
      <c r="FB113" s="78"/>
      <c r="FC113" s="78"/>
      <c r="FD113" s="78"/>
      <c r="FE113" s="78"/>
      <c r="FF113" s="78"/>
      <c r="FG113" s="78"/>
      <c r="FH113" s="78"/>
      <c r="FI113" s="78"/>
      <c r="FJ113" s="78"/>
      <c r="FK113" s="78"/>
      <c r="FL113" s="78"/>
      <c r="FM113" s="78"/>
      <c r="FN113" s="78"/>
      <c r="FO113" s="78"/>
      <c r="FP113" s="78"/>
      <c r="FQ113" s="78"/>
      <c r="FR113" s="78"/>
      <c r="FS113" s="78"/>
      <c r="FT113" s="78"/>
      <c r="FU113" s="78"/>
      <c r="FV113" s="78"/>
      <c r="FW113" s="78"/>
      <c r="FX113" s="78"/>
      <c r="FY113" s="78">
        <v>0</v>
      </c>
      <c r="FZ113" s="78">
        <v>0</v>
      </c>
    </row>
    <row r="114" spans="1:182" x14ac:dyDescent="0.2">
      <c r="A114" t="s">
        <v>186</v>
      </c>
      <c r="B114" s="35" t="s">
        <v>243</v>
      </c>
      <c r="C114" t="s">
        <v>2</v>
      </c>
      <c r="D114" t="s">
        <v>201</v>
      </c>
      <c r="E114" t="s">
        <v>236</v>
      </c>
      <c r="F114" t="s">
        <v>181</v>
      </c>
      <c r="G114" t="s">
        <v>1</v>
      </c>
      <c r="H114" s="78">
        <v>24</v>
      </c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78"/>
      <c r="DC114" s="78"/>
      <c r="DD114" s="78"/>
      <c r="DE114" s="78"/>
      <c r="DF114" s="78"/>
      <c r="DG114" s="78"/>
      <c r="DH114" s="78"/>
      <c r="DI114" s="78"/>
      <c r="DJ114" s="78"/>
      <c r="DK114" s="78"/>
      <c r="DL114" s="78"/>
      <c r="DM114" s="78"/>
      <c r="DN114" s="78"/>
      <c r="DO114" s="78"/>
      <c r="DP114" s="78"/>
      <c r="DQ114" s="78"/>
      <c r="DR114" s="78"/>
      <c r="DS114" s="78"/>
      <c r="DT114" s="78"/>
      <c r="DU114" s="78"/>
      <c r="DV114" s="78"/>
      <c r="DW114" s="78"/>
      <c r="DX114" s="78"/>
      <c r="DY114" s="78"/>
      <c r="DZ114" s="78"/>
      <c r="EA114" s="78"/>
      <c r="EB114" s="78"/>
      <c r="EC114" s="78"/>
      <c r="ED114" s="78"/>
      <c r="EE114" s="78"/>
      <c r="EF114" s="78"/>
      <c r="EG114" s="78"/>
      <c r="EH114" s="78"/>
      <c r="EI114" s="78"/>
      <c r="EJ114" s="78"/>
      <c r="EK114" s="78"/>
      <c r="EL114" s="78"/>
      <c r="EM114" s="78"/>
      <c r="EN114" s="78"/>
      <c r="EO114" s="78"/>
      <c r="EP114" s="78"/>
      <c r="EQ114" s="78"/>
      <c r="ER114" s="78"/>
      <c r="ES114" s="78"/>
      <c r="ET114" s="78"/>
      <c r="EU114" s="78"/>
      <c r="EV114" s="78"/>
      <c r="EW114" s="78"/>
      <c r="EX114" s="78"/>
      <c r="EY114" s="78"/>
      <c r="EZ114" s="78"/>
      <c r="FA114" s="78"/>
      <c r="FB114" s="78"/>
      <c r="FC114" s="78"/>
      <c r="FD114" s="78"/>
      <c r="FE114" s="78"/>
      <c r="FF114" s="78"/>
      <c r="FG114" s="78"/>
      <c r="FH114" s="78"/>
      <c r="FI114" s="78"/>
      <c r="FJ114" s="78"/>
      <c r="FK114" s="78"/>
      <c r="FL114" s="78"/>
      <c r="FM114" s="78"/>
      <c r="FN114" s="78"/>
      <c r="FO114" s="78"/>
      <c r="FP114" s="78"/>
      <c r="FQ114" s="78"/>
      <c r="FR114" s="78"/>
      <c r="FS114" s="78"/>
      <c r="FT114" s="78"/>
      <c r="FU114" s="78"/>
      <c r="FV114" s="78"/>
      <c r="FW114" s="78"/>
      <c r="FX114" s="78"/>
      <c r="FY114" s="78">
        <v>0</v>
      </c>
      <c r="FZ114" s="78">
        <v>0</v>
      </c>
    </row>
    <row r="115" spans="1:182" x14ac:dyDescent="0.2">
      <c r="A115" t="s">
        <v>186</v>
      </c>
      <c r="B115" s="35" t="s">
        <v>243</v>
      </c>
      <c r="C115" t="s">
        <v>2</v>
      </c>
      <c r="D115" t="s">
        <v>201</v>
      </c>
      <c r="E115" t="s">
        <v>236</v>
      </c>
      <c r="F115" t="s">
        <v>182</v>
      </c>
      <c r="G115" t="s">
        <v>1</v>
      </c>
      <c r="H115" s="78">
        <v>15</v>
      </c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8"/>
      <c r="DC115" s="78"/>
      <c r="DD115" s="78"/>
      <c r="DE115" s="78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8"/>
      <c r="DQ115" s="78"/>
      <c r="DR115" s="78"/>
      <c r="DS115" s="78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  <c r="EM115" s="78"/>
      <c r="EN115" s="78"/>
      <c r="EO115" s="78"/>
      <c r="EP115" s="78"/>
      <c r="EQ115" s="78"/>
      <c r="ER115" s="78"/>
      <c r="ES115" s="78"/>
      <c r="ET115" s="78"/>
      <c r="EU115" s="78"/>
      <c r="EV115" s="78"/>
      <c r="EW115" s="78"/>
      <c r="EX115" s="78"/>
      <c r="EY115" s="78"/>
      <c r="EZ115" s="78"/>
      <c r="FA115" s="78"/>
      <c r="FB115" s="78"/>
      <c r="FC115" s="78"/>
      <c r="FD115" s="78"/>
      <c r="FE115" s="78"/>
      <c r="FF115" s="78"/>
      <c r="FG115" s="78"/>
      <c r="FH115" s="78"/>
      <c r="FI115" s="78"/>
      <c r="FJ115" s="78"/>
      <c r="FK115" s="78"/>
      <c r="FL115" s="78"/>
      <c r="FM115" s="78"/>
      <c r="FN115" s="78"/>
      <c r="FO115" s="78"/>
      <c r="FP115" s="78"/>
      <c r="FQ115" s="78"/>
      <c r="FR115" s="78"/>
      <c r="FS115" s="78"/>
      <c r="FT115" s="78"/>
      <c r="FU115" s="78"/>
      <c r="FV115" s="78"/>
      <c r="FW115" s="78"/>
      <c r="FX115" s="78"/>
      <c r="FY115" s="78">
        <v>1</v>
      </c>
      <c r="FZ115" s="78">
        <v>0</v>
      </c>
    </row>
    <row r="116" spans="1:182" x14ac:dyDescent="0.2">
      <c r="A116" t="s">
        <v>186</v>
      </c>
      <c r="B116" s="35" t="s">
        <v>243</v>
      </c>
      <c r="C116" t="s">
        <v>2</v>
      </c>
      <c r="D116" t="s">
        <v>201</v>
      </c>
      <c r="E116" t="s">
        <v>236</v>
      </c>
      <c r="F116" t="s">
        <v>183</v>
      </c>
      <c r="G116" t="s">
        <v>1</v>
      </c>
      <c r="H116" s="78">
        <v>58</v>
      </c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8"/>
      <c r="DC116" s="78"/>
      <c r="DD116" s="78"/>
      <c r="DE116" s="78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8"/>
      <c r="DQ116" s="78"/>
      <c r="DR116" s="78"/>
      <c r="DS116" s="78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8"/>
      <c r="EE116" s="78"/>
      <c r="EF116" s="78"/>
      <c r="EG116" s="78"/>
      <c r="EH116" s="78"/>
      <c r="EI116" s="78"/>
      <c r="EJ116" s="78"/>
      <c r="EK116" s="78"/>
      <c r="EL116" s="78"/>
      <c r="EM116" s="78"/>
      <c r="EN116" s="78"/>
      <c r="EO116" s="78"/>
      <c r="EP116" s="78"/>
      <c r="EQ116" s="78"/>
      <c r="ER116" s="78"/>
      <c r="ES116" s="78"/>
      <c r="ET116" s="78"/>
      <c r="EU116" s="78"/>
      <c r="EV116" s="78"/>
      <c r="EW116" s="78"/>
      <c r="EX116" s="78"/>
      <c r="EY116" s="78"/>
      <c r="EZ116" s="78"/>
      <c r="FA116" s="78"/>
      <c r="FB116" s="78"/>
      <c r="FC116" s="78"/>
      <c r="FD116" s="78"/>
      <c r="FE116" s="78"/>
      <c r="FF116" s="78"/>
      <c r="FG116" s="78"/>
      <c r="FH116" s="78"/>
      <c r="FI116" s="78"/>
      <c r="FJ116" s="78"/>
      <c r="FK116" s="78"/>
      <c r="FL116" s="78"/>
      <c r="FM116" s="78"/>
      <c r="FN116" s="78"/>
      <c r="FO116" s="78"/>
      <c r="FP116" s="78"/>
      <c r="FQ116" s="78"/>
      <c r="FR116" s="78"/>
      <c r="FS116" s="78"/>
      <c r="FT116" s="78"/>
      <c r="FU116" s="78"/>
      <c r="FV116" s="78"/>
      <c r="FW116" s="78"/>
      <c r="FX116" s="78"/>
      <c r="FY116" s="78">
        <v>2</v>
      </c>
      <c r="FZ116" s="78">
        <v>0</v>
      </c>
    </row>
    <row r="117" spans="1:182" x14ac:dyDescent="0.2">
      <c r="A117" t="s">
        <v>186</v>
      </c>
      <c r="B117" s="35" t="s">
        <v>243</v>
      </c>
      <c r="C117" t="s">
        <v>2</v>
      </c>
      <c r="D117" t="s">
        <v>201</v>
      </c>
      <c r="E117" t="s">
        <v>236</v>
      </c>
      <c r="F117" t="s">
        <v>184</v>
      </c>
      <c r="G117" t="s">
        <v>1</v>
      </c>
      <c r="H117" s="78">
        <v>30</v>
      </c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  <c r="CU117" s="78"/>
      <c r="CV117" s="78"/>
      <c r="CW117" s="78"/>
      <c r="CX117" s="78"/>
      <c r="CY117" s="78"/>
      <c r="CZ117" s="78"/>
      <c r="DA117" s="78"/>
      <c r="DB117" s="78"/>
      <c r="DC117" s="78"/>
      <c r="DD117" s="78"/>
      <c r="DE117" s="78"/>
      <c r="DF117" s="78"/>
      <c r="DG117" s="78"/>
      <c r="DH117" s="78"/>
      <c r="DI117" s="78"/>
      <c r="DJ117" s="78"/>
      <c r="DK117" s="78"/>
      <c r="DL117" s="78"/>
      <c r="DM117" s="78"/>
      <c r="DN117" s="78"/>
      <c r="DO117" s="78"/>
      <c r="DP117" s="78"/>
      <c r="DQ117" s="78"/>
      <c r="DR117" s="78"/>
      <c r="DS117" s="78"/>
      <c r="DT117" s="78"/>
      <c r="DU117" s="78"/>
      <c r="DV117" s="78"/>
      <c r="DW117" s="78"/>
      <c r="DX117" s="78"/>
      <c r="DY117" s="78"/>
      <c r="DZ117" s="78"/>
      <c r="EA117" s="78"/>
      <c r="EB117" s="78"/>
      <c r="EC117" s="78"/>
      <c r="ED117" s="78"/>
      <c r="EE117" s="78"/>
      <c r="EF117" s="78"/>
      <c r="EG117" s="78"/>
      <c r="EH117" s="78"/>
      <c r="EI117" s="78"/>
      <c r="EJ117" s="78"/>
      <c r="EK117" s="78"/>
      <c r="EL117" s="78"/>
      <c r="EM117" s="78"/>
      <c r="EN117" s="78"/>
      <c r="EO117" s="78"/>
      <c r="EP117" s="78"/>
      <c r="EQ117" s="78"/>
      <c r="ER117" s="78"/>
      <c r="ES117" s="78"/>
      <c r="ET117" s="78"/>
      <c r="EU117" s="78"/>
      <c r="EV117" s="78"/>
      <c r="EW117" s="78"/>
      <c r="EX117" s="78"/>
      <c r="EY117" s="78"/>
      <c r="EZ117" s="78"/>
      <c r="FA117" s="78"/>
      <c r="FB117" s="78"/>
      <c r="FC117" s="78"/>
      <c r="FD117" s="78"/>
      <c r="FE117" s="78"/>
      <c r="FF117" s="78"/>
      <c r="FG117" s="78"/>
      <c r="FH117" s="78"/>
      <c r="FI117" s="78"/>
      <c r="FJ117" s="78"/>
      <c r="FK117" s="78"/>
      <c r="FL117" s="78"/>
      <c r="FM117" s="78"/>
      <c r="FN117" s="78"/>
      <c r="FO117" s="78"/>
      <c r="FP117" s="78"/>
      <c r="FQ117" s="78"/>
      <c r="FR117" s="78"/>
      <c r="FS117" s="78"/>
      <c r="FT117" s="78"/>
      <c r="FU117" s="78"/>
      <c r="FV117" s="78"/>
      <c r="FW117" s="78"/>
      <c r="FX117" s="78"/>
      <c r="FY117" s="78">
        <v>1</v>
      </c>
      <c r="FZ117" s="78">
        <v>0</v>
      </c>
    </row>
    <row r="118" spans="1:182" x14ac:dyDescent="0.2">
      <c r="A118" t="s">
        <v>186</v>
      </c>
      <c r="B118" s="35" t="s">
        <v>243</v>
      </c>
      <c r="C118" t="s">
        <v>2</v>
      </c>
      <c r="D118" t="s">
        <v>201</v>
      </c>
      <c r="E118" t="s">
        <v>236</v>
      </c>
      <c r="F118" t="s">
        <v>185</v>
      </c>
      <c r="G118" t="s">
        <v>1</v>
      </c>
      <c r="H118" s="78">
        <v>16</v>
      </c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  <c r="CU118" s="78"/>
      <c r="CV118" s="78"/>
      <c r="CW118" s="78"/>
      <c r="CX118" s="78"/>
      <c r="CY118" s="78"/>
      <c r="CZ118" s="78"/>
      <c r="DA118" s="78"/>
      <c r="DB118" s="78"/>
      <c r="DC118" s="78"/>
      <c r="DD118" s="78"/>
      <c r="DE118" s="78"/>
      <c r="DF118" s="78"/>
      <c r="DG118" s="78"/>
      <c r="DH118" s="78"/>
      <c r="DI118" s="78"/>
      <c r="DJ118" s="78"/>
      <c r="DK118" s="78"/>
      <c r="DL118" s="78"/>
      <c r="DM118" s="78"/>
      <c r="DN118" s="78"/>
      <c r="DO118" s="78"/>
      <c r="DP118" s="78"/>
      <c r="DQ118" s="78"/>
      <c r="DR118" s="78"/>
      <c r="DS118" s="78"/>
      <c r="DT118" s="78"/>
      <c r="DU118" s="78"/>
      <c r="DV118" s="78"/>
      <c r="DW118" s="78"/>
      <c r="DX118" s="78"/>
      <c r="DY118" s="78"/>
      <c r="DZ118" s="78"/>
      <c r="EA118" s="78"/>
      <c r="EB118" s="78"/>
      <c r="EC118" s="78"/>
      <c r="ED118" s="78"/>
      <c r="EE118" s="78"/>
      <c r="EF118" s="78"/>
      <c r="EG118" s="78"/>
      <c r="EH118" s="78"/>
      <c r="EI118" s="78"/>
      <c r="EJ118" s="78"/>
      <c r="EK118" s="78"/>
      <c r="EL118" s="78"/>
      <c r="EM118" s="78"/>
      <c r="EN118" s="78"/>
      <c r="EO118" s="78"/>
      <c r="EP118" s="78"/>
      <c r="EQ118" s="78"/>
      <c r="ER118" s="78"/>
      <c r="ES118" s="78"/>
      <c r="ET118" s="78"/>
      <c r="EU118" s="78"/>
      <c r="EV118" s="78"/>
      <c r="EW118" s="78"/>
      <c r="EX118" s="78"/>
      <c r="EY118" s="78"/>
      <c r="EZ118" s="78"/>
      <c r="FA118" s="78"/>
      <c r="FB118" s="78"/>
      <c r="FC118" s="78"/>
      <c r="FD118" s="78"/>
      <c r="FE118" s="78"/>
      <c r="FF118" s="78"/>
      <c r="FG118" s="78"/>
      <c r="FH118" s="78"/>
      <c r="FI118" s="78"/>
      <c r="FJ118" s="78"/>
      <c r="FK118" s="78"/>
      <c r="FL118" s="78"/>
      <c r="FM118" s="78"/>
      <c r="FN118" s="78"/>
      <c r="FO118" s="78"/>
      <c r="FP118" s="78"/>
      <c r="FQ118" s="78"/>
      <c r="FR118" s="78"/>
      <c r="FS118" s="78"/>
      <c r="FT118" s="78"/>
      <c r="FU118" s="78"/>
      <c r="FV118" s="78"/>
      <c r="FW118" s="78"/>
      <c r="FX118" s="78"/>
      <c r="FY118" s="78">
        <v>1</v>
      </c>
      <c r="FZ118" s="78">
        <v>0</v>
      </c>
    </row>
    <row r="119" spans="1:182" x14ac:dyDescent="0.2">
      <c r="A119" t="s">
        <v>186</v>
      </c>
      <c r="B119" s="35" t="s">
        <v>243</v>
      </c>
      <c r="C119" t="s">
        <v>2</v>
      </c>
      <c r="D119" t="s">
        <v>201</v>
      </c>
      <c r="E119" t="s">
        <v>237</v>
      </c>
      <c r="F119" t="s">
        <v>1</v>
      </c>
      <c r="G119" t="s">
        <v>1</v>
      </c>
      <c r="H119" s="78">
        <v>389</v>
      </c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  <c r="CU119" s="78"/>
      <c r="CV119" s="78"/>
      <c r="CW119" s="78"/>
      <c r="CX119" s="78"/>
      <c r="CY119" s="78"/>
      <c r="CZ119" s="78"/>
      <c r="DA119" s="78"/>
      <c r="DB119" s="78"/>
      <c r="DC119" s="78"/>
      <c r="DD119" s="78"/>
      <c r="DE119" s="78"/>
      <c r="DF119" s="78"/>
      <c r="DG119" s="78"/>
      <c r="DH119" s="78"/>
      <c r="DI119" s="78"/>
      <c r="DJ119" s="78"/>
      <c r="DK119" s="78"/>
      <c r="DL119" s="78"/>
      <c r="DM119" s="78"/>
      <c r="DN119" s="78"/>
      <c r="DO119" s="78"/>
      <c r="DP119" s="78"/>
      <c r="DQ119" s="78"/>
      <c r="DR119" s="78"/>
      <c r="DS119" s="78"/>
      <c r="DT119" s="78"/>
      <c r="DU119" s="78"/>
      <c r="DV119" s="78"/>
      <c r="DW119" s="78"/>
      <c r="DX119" s="78"/>
      <c r="DY119" s="78"/>
      <c r="DZ119" s="78"/>
      <c r="EA119" s="78"/>
      <c r="EB119" s="78"/>
      <c r="EC119" s="78"/>
      <c r="ED119" s="78"/>
      <c r="EE119" s="78"/>
      <c r="EF119" s="78"/>
      <c r="EG119" s="78"/>
      <c r="EH119" s="78"/>
      <c r="EI119" s="78"/>
      <c r="EJ119" s="78"/>
      <c r="EK119" s="78"/>
      <c r="EL119" s="78"/>
      <c r="EM119" s="78"/>
      <c r="EN119" s="78"/>
      <c r="EO119" s="78"/>
      <c r="EP119" s="78"/>
      <c r="EQ119" s="78"/>
      <c r="ER119" s="78"/>
      <c r="ES119" s="78"/>
      <c r="ET119" s="78"/>
      <c r="EU119" s="78"/>
      <c r="EV119" s="78"/>
      <c r="EW119" s="78"/>
      <c r="EX119" s="78"/>
      <c r="EY119" s="78"/>
      <c r="EZ119" s="78"/>
      <c r="FA119" s="78"/>
      <c r="FB119" s="78"/>
      <c r="FC119" s="78"/>
      <c r="FD119" s="78"/>
      <c r="FE119" s="78"/>
      <c r="FF119" s="78"/>
      <c r="FG119" s="78"/>
      <c r="FH119" s="78"/>
      <c r="FI119" s="78"/>
      <c r="FJ119" s="78"/>
      <c r="FK119" s="78"/>
      <c r="FL119" s="78"/>
      <c r="FM119" s="78"/>
      <c r="FN119" s="78"/>
      <c r="FO119" s="78"/>
      <c r="FP119" s="78"/>
      <c r="FQ119" s="78"/>
      <c r="FR119" s="78"/>
      <c r="FS119" s="78"/>
      <c r="FT119" s="78"/>
      <c r="FU119" s="78"/>
      <c r="FV119" s="78"/>
      <c r="FW119" s="78"/>
      <c r="FX119" s="78"/>
      <c r="FY119" s="78">
        <v>30</v>
      </c>
      <c r="FZ119" s="78">
        <v>0</v>
      </c>
    </row>
    <row r="120" spans="1:182" x14ac:dyDescent="0.2">
      <c r="A120" t="s">
        <v>186</v>
      </c>
      <c r="B120" s="35" t="s">
        <v>243</v>
      </c>
      <c r="C120" t="s">
        <v>2</v>
      </c>
      <c r="D120" t="s">
        <v>201</v>
      </c>
      <c r="E120" t="s">
        <v>237</v>
      </c>
      <c r="F120" t="s">
        <v>178</v>
      </c>
      <c r="G120" t="s">
        <v>1</v>
      </c>
      <c r="H120" s="78">
        <v>128</v>
      </c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  <c r="CU120" s="78"/>
      <c r="CV120" s="78"/>
      <c r="CW120" s="78"/>
      <c r="CX120" s="78"/>
      <c r="CY120" s="78"/>
      <c r="CZ120" s="78"/>
      <c r="DA120" s="78"/>
      <c r="DB120" s="78"/>
      <c r="DC120" s="78"/>
      <c r="DD120" s="78"/>
      <c r="DE120" s="78"/>
      <c r="DF120" s="78"/>
      <c r="DG120" s="78"/>
      <c r="DH120" s="78"/>
      <c r="DI120" s="78"/>
      <c r="DJ120" s="78"/>
      <c r="DK120" s="78"/>
      <c r="DL120" s="78"/>
      <c r="DM120" s="78"/>
      <c r="DN120" s="78"/>
      <c r="DO120" s="78"/>
      <c r="DP120" s="78"/>
      <c r="DQ120" s="78"/>
      <c r="DR120" s="78"/>
      <c r="DS120" s="78"/>
      <c r="DT120" s="78"/>
      <c r="DU120" s="78"/>
      <c r="DV120" s="78"/>
      <c r="DW120" s="78"/>
      <c r="DX120" s="78"/>
      <c r="DY120" s="78"/>
      <c r="DZ120" s="78"/>
      <c r="EA120" s="78"/>
      <c r="EB120" s="78"/>
      <c r="EC120" s="78"/>
      <c r="ED120" s="78"/>
      <c r="EE120" s="78"/>
      <c r="EF120" s="78"/>
      <c r="EG120" s="78"/>
      <c r="EH120" s="78"/>
      <c r="EI120" s="78"/>
      <c r="EJ120" s="78"/>
      <c r="EK120" s="78"/>
      <c r="EL120" s="78"/>
      <c r="EM120" s="78"/>
      <c r="EN120" s="78"/>
      <c r="EO120" s="78"/>
      <c r="EP120" s="78"/>
      <c r="EQ120" s="78"/>
      <c r="ER120" s="78"/>
      <c r="ES120" s="78"/>
      <c r="ET120" s="78"/>
      <c r="EU120" s="78"/>
      <c r="EV120" s="78"/>
      <c r="EW120" s="78"/>
      <c r="EX120" s="78"/>
      <c r="EY120" s="78"/>
      <c r="EZ120" s="78"/>
      <c r="FA120" s="78"/>
      <c r="FB120" s="78"/>
      <c r="FC120" s="78"/>
      <c r="FD120" s="78"/>
      <c r="FE120" s="78"/>
      <c r="FF120" s="78"/>
      <c r="FG120" s="78"/>
      <c r="FH120" s="78"/>
      <c r="FI120" s="78"/>
      <c r="FJ120" s="78"/>
      <c r="FK120" s="78"/>
      <c r="FL120" s="78"/>
      <c r="FM120" s="78"/>
      <c r="FN120" s="78"/>
      <c r="FO120" s="78"/>
      <c r="FP120" s="78"/>
      <c r="FQ120" s="78"/>
      <c r="FR120" s="78"/>
      <c r="FS120" s="78"/>
      <c r="FT120" s="78"/>
      <c r="FU120" s="78"/>
      <c r="FV120" s="78"/>
      <c r="FW120" s="78"/>
      <c r="FX120" s="78"/>
      <c r="FY120" s="78">
        <v>12</v>
      </c>
      <c r="FZ120" s="78">
        <v>0</v>
      </c>
    </row>
    <row r="121" spans="1:182" x14ac:dyDescent="0.2">
      <c r="A121" t="s">
        <v>186</v>
      </c>
      <c r="B121" s="35" t="s">
        <v>243</v>
      </c>
      <c r="C121" t="s">
        <v>2</v>
      </c>
      <c r="D121" t="s">
        <v>201</v>
      </c>
      <c r="E121" t="s">
        <v>237</v>
      </c>
      <c r="F121" t="s">
        <v>179</v>
      </c>
      <c r="G121" t="s">
        <v>1</v>
      </c>
      <c r="H121" s="78">
        <v>69</v>
      </c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78"/>
      <c r="CQ121" s="78"/>
      <c r="CR121" s="78"/>
      <c r="CS121" s="78"/>
      <c r="CT121" s="78"/>
      <c r="CU121" s="78"/>
      <c r="CV121" s="78"/>
      <c r="CW121" s="78"/>
      <c r="CX121" s="78"/>
      <c r="CY121" s="78"/>
      <c r="CZ121" s="78"/>
      <c r="DA121" s="78"/>
      <c r="DB121" s="78"/>
      <c r="DC121" s="78"/>
      <c r="DD121" s="78"/>
      <c r="DE121" s="78"/>
      <c r="DF121" s="78"/>
      <c r="DG121" s="78"/>
      <c r="DH121" s="78"/>
      <c r="DI121" s="78"/>
      <c r="DJ121" s="78"/>
      <c r="DK121" s="78"/>
      <c r="DL121" s="78"/>
      <c r="DM121" s="78"/>
      <c r="DN121" s="78"/>
      <c r="DO121" s="78"/>
      <c r="DP121" s="78"/>
      <c r="DQ121" s="78"/>
      <c r="DR121" s="78"/>
      <c r="DS121" s="78"/>
      <c r="DT121" s="78"/>
      <c r="DU121" s="78"/>
      <c r="DV121" s="78"/>
      <c r="DW121" s="78"/>
      <c r="DX121" s="78"/>
      <c r="DY121" s="78"/>
      <c r="DZ121" s="78"/>
      <c r="EA121" s="78"/>
      <c r="EB121" s="78"/>
      <c r="EC121" s="78"/>
      <c r="ED121" s="78"/>
      <c r="EE121" s="78"/>
      <c r="EF121" s="78"/>
      <c r="EG121" s="78"/>
      <c r="EH121" s="78"/>
      <c r="EI121" s="78"/>
      <c r="EJ121" s="78"/>
      <c r="EK121" s="78"/>
      <c r="EL121" s="78"/>
      <c r="EM121" s="78"/>
      <c r="EN121" s="78"/>
      <c r="EO121" s="78"/>
      <c r="EP121" s="78"/>
      <c r="EQ121" s="78"/>
      <c r="ER121" s="78"/>
      <c r="ES121" s="78"/>
      <c r="ET121" s="78"/>
      <c r="EU121" s="78"/>
      <c r="EV121" s="78"/>
      <c r="EW121" s="78"/>
      <c r="EX121" s="78"/>
      <c r="EY121" s="78"/>
      <c r="EZ121" s="78"/>
      <c r="FA121" s="78"/>
      <c r="FB121" s="78"/>
      <c r="FC121" s="78"/>
      <c r="FD121" s="78"/>
      <c r="FE121" s="78"/>
      <c r="FF121" s="78"/>
      <c r="FG121" s="78"/>
      <c r="FH121" s="78"/>
      <c r="FI121" s="78"/>
      <c r="FJ121" s="78"/>
      <c r="FK121" s="78"/>
      <c r="FL121" s="78"/>
      <c r="FM121" s="78"/>
      <c r="FN121" s="78"/>
      <c r="FO121" s="78"/>
      <c r="FP121" s="78"/>
      <c r="FQ121" s="78"/>
      <c r="FR121" s="78"/>
      <c r="FS121" s="78"/>
      <c r="FT121" s="78"/>
      <c r="FU121" s="78"/>
      <c r="FV121" s="78"/>
      <c r="FW121" s="78"/>
      <c r="FX121" s="78"/>
      <c r="FY121" s="78">
        <v>7</v>
      </c>
      <c r="FZ121" s="78">
        <v>0</v>
      </c>
    </row>
    <row r="122" spans="1:182" x14ac:dyDescent="0.2">
      <c r="A122" t="s">
        <v>186</v>
      </c>
      <c r="B122" s="35" t="s">
        <v>243</v>
      </c>
      <c r="C122" t="s">
        <v>2</v>
      </c>
      <c r="D122" t="s">
        <v>201</v>
      </c>
      <c r="E122" t="s">
        <v>237</v>
      </c>
      <c r="F122" t="s">
        <v>180</v>
      </c>
      <c r="G122" t="s">
        <v>1</v>
      </c>
      <c r="H122" s="78">
        <v>1</v>
      </c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8"/>
      <c r="CU122" s="78"/>
      <c r="CV122" s="78"/>
      <c r="CW122" s="78"/>
      <c r="CX122" s="78"/>
      <c r="CY122" s="78"/>
      <c r="CZ122" s="78"/>
      <c r="DA122" s="78"/>
      <c r="DB122" s="78"/>
      <c r="DC122" s="78"/>
      <c r="DD122" s="78"/>
      <c r="DE122" s="78"/>
      <c r="DF122" s="78"/>
      <c r="DG122" s="78"/>
      <c r="DH122" s="78"/>
      <c r="DI122" s="78"/>
      <c r="DJ122" s="78"/>
      <c r="DK122" s="78"/>
      <c r="DL122" s="78"/>
      <c r="DM122" s="78"/>
      <c r="DN122" s="78"/>
      <c r="DO122" s="78"/>
      <c r="DP122" s="78"/>
      <c r="DQ122" s="78"/>
      <c r="DR122" s="78"/>
      <c r="DS122" s="78"/>
      <c r="DT122" s="78"/>
      <c r="DU122" s="78"/>
      <c r="DV122" s="78"/>
      <c r="DW122" s="78"/>
      <c r="DX122" s="78"/>
      <c r="DY122" s="78"/>
      <c r="DZ122" s="78"/>
      <c r="EA122" s="78"/>
      <c r="EB122" s="78"/>
      <c r="EC122" s="78"/>
      <c r="ED122" s="78"/>
      <c r="EE122" s="78"/>
      <c r="EF122" s="78"/>
      <c r="EG122" s="78"/>
      <c r="EH122" s="78"/>
      <c r="EI122" s="78"/>
      <c r="EJ122" s="78"/>
      <c r="EK122" s="78"/>
      <c r="EL122" s="78"/>
      <c r="EM122" s="78"/>
      <c r="EN122" s="78"/>
      <c r="EO122" s="78"/>
      <c r="EP122" s="78"/>
      <c r="EQ122" s="78"/>
      <c r="ER122" s="78"/>
      <c r="ES122" s="78"/>
      <c r="ET122" s="78"/>
      <c r="EU122" s="78"/>
      <c r="EV122" s="78"/>
      <c r="EW122" s="78"/>
      <c r="EX122" s="78"/>
      <c r="EY122" s="78"/>
      <c r="EZ122" s="78"/>
      <c r="FA122" s="78"/>
      <c r="FB122" s="78"/>
      <c r="FC122" s="78"/>
      <c r="FD122" s="78"/>
      <c r="FE122" s="78"/>
      <c r="FF122" s="78"/>
      <c r="FG122" s="78"/>
      <c r="FH122" s="78"/>
      <c r="FI122" s="78"/>
      <c r="FJ122" s="78"/>
      <c r="FK122" s="78"/>
      <c r="FL122" s="78"/>
      <c r="FM122" s="78"/>
      <c r="FN122" s="78"/>
      <c r="FO122" s="78"/>
      <c r="FP122" s="78"/>
      <c r="FQ122" s="78"/>
      <c r="FR122" s="78"/>
      <c r="FS122" s="78"/>
      <c r="FT122" s="78"/>
      <c r="FU122" s="78"/>
      <c r="FV122" s="78"/>
      <c r="FW122" s="78"/>
      <c r="FX122" s="78"/>
      <c r="FY122" s="78">
        <v>0</v>
      </c>
      <c r="FZ122" s="78">
        <v>0</v>
      </c>
    </row>
    <row r="123" spans="1:182" x14ac:dyDescent="0.2">
      <c r="A123" t="s">
        <v>186</v>
      </c>
      <c r="B123" s="35" t="s">
        <v>243</v>
      </c>
      <c r="C123" t="s">
        <v>2</v>
      </c>
      <c r="D123" t="s">
        <v>201</v>
      </c>
      <c r="E123" t="s">
        <v>237</v>
      </c>
      <c r="F123" t="s">
        <v>181</v>
      </c>
      <c r="G123" t="s">
        <v>1</v>
      </c>
      <c r="H123" s="78">
        <v>20</v>
      </c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78"/>
      <c r="CQ123" s="78"/>
      <c r="CR123" s="78"/>
      <c r="CS123" s="78"/>
      <c r="CT123" s="78"/>
      <c r="CU123" s="78"/>
      <c r="CV123" s="78"/>
      <c r="CW123" s="78"/>
      <c r="CX123" s="78"/>
      <c r="CY123" s="78"/>
      <c r="CZ123" s="78"/>
      <c r="DA123" s="78"/>
      <c r="DB123" s="78"/>
      <c r="DC123" s="78"/>
      <c r="DD123" s="78"/>
      <c r="DE123" s="78"/>
      <c r="DF123" s="78"/>
      <c r="DG123" s="78"/>
      <c r="DH123" s="78"/>
      <c r="DI123" s="78"/>
      <c r="DJ123" s="78"/>
      <c r="DK123" s="78"/>
      <c r="DL123" s="78"/>
      <c r="DM123" s="78"/>
      <c r="DN123" s="78"/>
      <c r="DO123" s="78"/>
      <c r="DP123" s="78"/>
      <c r="DQ123" s="78"/>
      <c r="DR123" s="78"/>
      <c r="DS123" s="78"/>
      <c r="DT123" s="78"/>
      <c r="DU123" s="78"/>
      <c r="DV123" s="78"/>
      <c r="DW123" s="78"/>
      <c r="DX123" s="78"/>
      <c r="DY123" s="78"/>
      <c r="DZ123" s="78"/>
      <c r="EA123" s="78"/>
      <c r="EB123" s="78"/>
      <c r="EC123" s="78"/>
      <c r="ED123" s="78"/>
      <c r="EE123" s="78"/>
      <c r="EF123" s="78"/>
      <c r="EG123" s="78"/>
      <c r="EH123" s="78"/>
      <c r="EI123" s="78"/>
      <c r="EJ123" s="78"/>
      <c r="EK123" s="78"/>
      <c r="EL123" s="78"/>
      <c r="EM123" s="78"/>
      <c r="EN123" s="78"/>
      <c r="EO123" s="78"/>
      <c r="EP123" s="78"/>
      <c r="EQ123" s="78"/>
      <c r="ER123" s="78"/>
      <c r="ES123" s="78"/>
      <c r="ET123" s="78"/>
      <c r="EU123" s="78"/>
      <c r="EV123" s="78"/>
      <c r="EW123" s="78"/>
      <c r="EX123" s="78"/>
      <c r="EY123" s="78"/>
      <c r="EZ123" s="78"/>
      <c r="FA123" s="78"/>
      <c r="FB123" s="78"/>
      <c r="FC123" s="78"/>
      <c r="FD123" s="78"/>
      <c r="FE123" s="78"/>
      <c r="FF123" s="78"/>
      <c r="FG123" s="78"/>
      <c r="FH123" s="78"/>
      <c r="FI123" s="78"/>
      <c r="FJ123" s="78"/>
      <c r="FK123" s="78"/>
      <c r="FL123" s="78"/>
      <c r="FM123" s="78"/>
      <c r="FN123" s="78"/>
      <c r="FO123" s="78"/>
      <c r="FP123" s="78"/>
      <c r="FQ123" s="78"/>
      <c r="FR123" s="78"/>
      <c r="FS123" s="78"/>
      <c r="FT123" s="78"/>
      <c r="FU123" s="78"/>
      <c r="FV123" s="78"/>
      <c r="FW123" s="78"/>
      <c r="FX123" s="78"/>
      <c r="FY123" s="78">
        <v>1</v>
      </c>
      <c r="FZ123" s="78">
        <v>0</v>
      </c>
    </row>
    <row r="124" spans="1:182" x14ac:dyDescent="0.2">
      <c r="A124" t="s">
        <v>186</v>
      </c>
      <c r="B124" s="35" t="s">
        <v>243</v>
      </c>
      <c r="C124" t="s">
        <v>2</v>
      </c>
      <c r="D124" t="s">
        <v>201</v>
      </c>
      <c r="E124" t="s">
        <v>237</v>
      </c>
      <c r="F124" t="s">
        <v>182</v>
      </c>
      <c r="G124" t="s">
        <v>1</v>
      </c>
      <c r="H124" s="78">
        <v>24</v>
      </c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  <c r="CS124" s="78"/>
      <c r="CT124" s="78"/>
      <c r="CU124" s="78"/>
      <c r="CV124" s="78"/>
      <c r="CW124" s="78"/>
      <c r="CX124" s="78"/>
      <c r="CY124" s="78"/>
      <c r="CZ124" s="78"/>
      <c r="DA124" s="78"/>
      <c r="DB124" s="78"/>
      <c r="DC124" s="78"/>
      <c r="DD124" s="78"/>
      <c r="DE124" s="78"/>
      <c r="DF124" s="78"/>
      <c r="DG124" s="78"/>
      <c r="DH124" s="78"/>
      <c r="DI124" s="78"/>
      <c r="DJ124" s="78"/>
      <c r="DK124" s="78"/>
      <c r="DL124" s="78"/>
      <c r="DM124" s="78"/>
      <c r="DN124" s="78"/>
      <c r="DO124" s="78"/>
      <c r="DP124" s="78"/>
      <c r="DQ124" s="78"/>
      <c r="DR124" s="78"/>
      <c r="DS124" s="78"/>
      <c r="DT124" s="78"/>
      <c r="DU124" s="78"/>
      <c r="DV124" s="78"/>
      <c r="DW124" s="78"/>
      <c r="DX124" s="78"/>
      <c r="DY124" s="78"/>
      <c r="DZ124" s="78"/>
      <c r="EA124" s="78"/>
      <c r="EB124" s="78"/>
      <c r="EC124" s="78"/>
      <c r="ED124" s="78"/>
      <c r="EE124" s="78"/>
      <c r="EF124" s="78"/>
      <c r="EG124" s="78"/>
      <c r="EH124" s="78"/>
      <c r="EI124" s="78"/>
      <c r="EJ124" s="78"/>
      <c r="EK124" s="78"/>
      <c r="EL124" s="78"/>
      <c r="EM124" s="78"/>
      <c r="EN124" s="78"/>
      <c r="EO124" s="78"/>
      <c r="EP124" s="78"/>
      <c r="EQ124" s="78"/>
      <c r="ER124" s="78"/>
      <c r="ES124" s="78"/>
      <c r="ET124" s="78"/>
      <c r="EU124" s="78"/>
      <c r="EV124" s="78"/>
      <c r="EW124" s="78"/>
      <c r="EX124" s="78"/>
      <c r="EY124" s="78"/>
      <c r="EZ124" s="78"/>
      <c r="FA124" s="78"/>
      <c r="FB124" s="78"/>
      <c r="FC124" s="78"/>
      <c r="FD124" s="78"/>
      <c r="FE124" s="78"/>
      <c r="FF124" s="78"/>
      <c r="FG124" s="78"/>
      <c r="FH124" s="78"/>
      <c r="FI124" s="78"/>
      <c r="FJ124" s="78"/>
      <c r="FK124" s="78"/>
      <c r="FL124" s="78"/>
      <c r="FM124" s="78"/>
      <c r="FN124" s="78"/>
      <c r="FO124" s="78"/>
      <c r="FP124" s="78"/>
      <c r="FQ124" s="78"/>
      <c r="FR124" s="78"/>
      <c r="FS124" s="78"/>
      <c r="FT124" s="78"/>
      <c r="FU124" s="78"/>
      <c r="FV124" s="78"/>
      <c r="FW124" s="78"/>
      <c r="FX124" s="78"/>
      <c r="FY124" s="78">
        <v>2</v>
      </c>
      <c r="FZ124" s="78">
        <v>0</v>
      </c>
    </row>
    <row r="125" spans="1:182" x14ac:dyDescent="0.2">
      <c r="A125" t="s">
        <v>186</v>
      </c>
      <c r="B125" s="35" t="s">
        <v>243</v>
      </c>
      <c r="C125" t="s">
        <v>2</v>
      </c>
      <c r="D125" t="s">
        <v>201</v>
      </c>
      <c r="E125" t="s">
        <v>237</v>
      </c>
      <c r="F125" t="s">
        <v>183</v>
      </c>
      <c r="G125" t="s">
        <v>1</v>
      </c>
      <c r="H125" s="78">
        <v>80</v>
      </c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78"/>
      <c r="CQ125" s="78"/>
      <c r="CR125" s="78"/>
      <c r="CS125" s="78"/>
      <c r="CT125" s="78"/>
      <c r="CU125" s="78"/>
      <c r="CV125" s="78"/>
      <c r="CW125" s="78"/>
      <c r="CX125" s="78"/>
      <c r="CY125" s="78"/>
      <c r="CZ125" s="78"/>
      <c r="DA125" s="78"/>
      <c r="DB125" s="78"/>
      <c r="DC125" s="78"/>
      <c r="DD125" s="78"/>
      <c r="DE125" s="78"/>
      <c r="DF125" s="78"/>
      <c r="DG125" s="78"/>
      <c r="DH125" s="78"/>
      <c r="DI125" s="78"/>
      <c r="DJ125" s="78"/>
      <c r="DK125" s="78"/>
      <c r="DL125" s="78"/>
      <c r="DM125" s="78"/>
      <c r="DN125" s="78"/>
      <c r="DO125" s="78"/>
      <c r="DP125" s="78"/>
      <c r="DQ125" s="78"/>
      <c r="DR125" s="78"/>
      <c r="DS125" s="78"/>
      <c r="DT125" s="78"/>
      <c r="DU125" s="78"/>
      <c r="DV125" s="78"/>
      <c r="DW125" s="78"/>
      <c r="DX125" s="78"/>
      <c r="DY125" s="78"/>
      <c r="DZ125" s="78"/>
      <c r="EA125" s="78"/>
      <c r="EB125" s="78"/>
      <c r="EC125" s="78"/>
      <c r="ED125" s="78"/>
      <c r="EE125" s="78"/>
      <c r="EF125" s="78"/>
      <c r="EG125" s="78"/>
      <c r="EH125" s="78"/>
      <c r="EI125" s="78"/>
      <c r="EJ125" s="78"/>
      <c r="EK125" s="78"/>
      <c r="EL125" s="78"/>
      <c r="EM125" s="78"/>
      <c r="EN125" s="78"/>
      <c r="EO125" s="78"/>
      <c r="EP125" s="78"/>
      <c r="EQ125" s="78"/>
      <c r="ER125" s="78"/>
      <c r="ES125" s="78"/>
      <c r="ET125" s="78"/>
      <c r="EU125" s="78"/>
      <c r="EV125" s="78"/>
      <c r="EW125" s="78"/>
      <c r="EX125" s="78"/>
      <c r="EY125" s="78"/>
      <c r="EZ125" s="78"/>
      <c r="FA125" s="78"/>
      <c r="FB125" s="78"/>
      <c r="FC125" s="78"/>
      <c r="FD125" s="78"/>
      <c r="FE125" s="78"/>
      <c r="FF125" s="78"/>
      <c r="FG125" s="78"/>
      <c r="FH125" s="78"/>
      <c r="FI125" s="78"/>
      <c r="FJ125" s="78"/>
      <c r="FK125" s="78"/>
      <c r="FL125" s="78"/>
      <c r="FM125" s="78"/>
      <c r="FN125" s="78"/>
      <c r="FO125" s="78"/>
      <c r="FP125" s="78"/>
      <c r="FQ125" s="78"/>
      <c r="FR125" s="78"/>
      <c r="FS125" s="78"/>
      <c r="FT125" s="78"/>
      <c r="FU125" s="78"/>
      <c r="FV125" s="78"/>
      <c r="FW125" s="78"/>
      <c r="FX125" s="78"/>
      <c r="FY125" s="78">
        <v>3</v>
      </c>
      <c r="FZ125" s="78">
        <v>0</v>
      </c>
    </row>
    <row r="126" spans="1:182" x14ac:dyDescent="0.2">
      <c r="A126" t="s">
        <v>186</v>
      </c>
      <c r="B126" s="35" t="s">
        <v>243</v>
      </c>
      <c r="C126" t="s">
        <v>2</v>
      </c>
      <c r="D126" t="s">
        <v>201</v>
      </c>
      <c r="E126" t="s">
        <v>237</v>
      </c>
      <c r="F126" t="s">
        <v>184</v>
      </c>
      <c r="G126" t="s">
        <v>1</v>
      </c>
      <c r="H126" s="78">
        <v>53</v>
      </c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78"/>
      <c r="CQ126" s="78"/>
      <c r="CR126" s="78"/>
      <c r="CS126" s="78"/>
      <c r="CT126" s="78"/>
      <c r="CU126" s="78"/>
      <c r="CV126" s="78"/>
      <c r="CW126" s="78"/>
      <c r="CX126" s="78"/>
      <c r="CY126" s="78"/>
      <c r="CZ126" s="78"/>
      <c r="DA126" s="78"/>
      <c r="DB126" s="78"/>
      <c r="DC126" s="78"/>
      <c r="DD126" s="78"/>
      <c r="DE126" s="78"/>
      <c r="DF126" s="78"/>
      <c r="DG126" s="78"/>
      <c r="DH126" s="78"/>
      <c r="DI126" s="78"/>
      <c r="DJ126" s="78"/>
      <c r="DK126" s="78"/>
      <c r="DL126" s="78"/>
      <c r="DM126" s="78"/>
      <c r="DN126" s="78"/>
      <c r="DO126" s="78"/>
      <c r="DP126" s="78"/>
      <c r="DQ126" s="78"/>
      <c r="DR126" s="78"/>
      <c r="DS126" s="78"/>
      <c r="DT126" s="78"/>
      <c r="DU126" s="78"/>
      <c r="DV126" s="78"/>
      <c r="DW126" s="78"/>
      <c r="DX126" s="78"/>
      <c r="DY126" s="78"/>
      <c r="DZ126" s="78"/>
      <c r="EA126" s="78"/>
      <c r="EB126" s="78"/>
      <c r="EC126" s="78"/>
      <c r="ED126" s="78"/>
      <c r="EE126" s="78"/>
      <c r="EF126" s="78"/>
      <c r="EG126" s="78"/>
      <c r="EH126" s="78"/>
      <c r="EI126" s="78"/>
      <c r="EJ126" s="78"/>
      <c r="EK126" s="78"/>
      <c r="EL126" s="78"/>
      <c r="EM126" s="78"/>
      <c r="EN126" s="78"/>
      <c r="EO126" s="78"/>
      <c r="EP126" s="78"/>
      <c r="EQ126" s="78"/>
      <c r="ER126" s="78"/>
      <c r="ES126" s="78"/>
      <c r="ET126" s="78"/>
      <c r="EU126" s="78"/>
      <c r="EV126" s="78"/>
      <c r="EW126" s="78"/>
      <c r="EX126" s="78"/>
      <c r="EY126" s="78"/>
      <c r="EZ126" s="78"/>
      <c r="FA126" s="78"/>
      <c r="FB126" s="78"/>
      <c r="FC126" s="78"/>
      <c r="FD126" s="78"/>
      <c r="FE126" s="78"/>
      <c r="FF126" s="78"/>
      <c r="FG126" s="78"/>
      <c r="FH126" s="78"/>
      <c r="FI126" s="78"/>
      <c r="FJ126" s="78"/>
      <c r="FK126" s="78"/>
      <c r="FL126" s="78"/>
      <c r="FM126" s="78"/>
      <c r="FN126" s="78"/>
      <c r="FO126" s="78"/>
      <c r="FP126" s="78"/>
      <c r="FQ126" s="78"/>
      <c r="FR126" s="78"/>
      <c r="FS126" s="78"/>
      <c r="FT126" s="78"/>
      <c r="FU126" s="78"/>
      <c r="FV126" s="78"/>
      <c r="FW126" s="78"/>
      <c r="FX126" s="78"/>
      <c r="FY126" s="78">
        <v>4</v>
      </c>
      <c r="FZ126" s="78">
        <v>0</v>
      </c>
    </row>
    <row r="127" spans="1:182" x14ac:dyDescent="0.2">
      <c r="A127" t="s">
        <v>186</v>
      </c>
      <c r="B127" s="35" t="s">
        <v>243</v>
      </c>
      <c r="C127" t="s">
        <v>2</v>
      </c>
      <c r="D127" t="s">
        <v>201</v>
      </c>
      <c r="E127" t="s">
        <v>237</v>
      </c>
      <c r="F127" t="s">
        <v>185</v>
      </c>
      <c r="G127" t="s">
        <v>1</v>
      </c>
      <c r="H127" s="78">
        <v>14</v>
      </c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78"/>
      <c r="CQ127" s="78"/>
      <c r="CR127" s="78"/>
      <c r="CS127" s="78"/>
      <c r="CT127" s="78"/>
      <c r="CU127" s="78"/>
      <c r="CV127" s="78"/>
      <c r="CW127" s="78"/>
      <c r="CX127" s="78"/>
      <c r="CY127" s="78"/>
      <c r="CZ127" s="78"/>
      <c r="DA127" s="78"/>
      <c r="DB127" s="78"/>
      <c r="DC127" s="78"/>
      <c r="DD127" s="78"/>
      <c r="DE127" s="78"/>
      <c r="DF127" s="78"/>
      <c r="DG127" s="78"/>
      <c r="DH127" s="78"/>
      <c r="DI127" s="78"/>
      <c r="DJ127" s="78"/>
      <c r="DK127" s="78"/>
      <c r="DL127" s="78"/>
      <c r="DM127" s="78"/>
      <c r="DN127" s="78"/>
      <c r="DO127" s="78"/>
      <c r="DP127" s="78"/>
      <c r="DQ127" s="78"/>
      <c r="DR127" s="78"/>
      <c r="DS127" s="78"/>
      <c r="DT127" s="78"/>
      <c r="DU127" s="78"/>
      <c r="DV127" s="78"/>
      <c r="DW127" s="78"/>
      <c r="DX127" s="78"/>
      <c r="DY127" s="78"/>
      <c r="DZ127" s="78"/>
      <c r="EA127" s="78"/>
      <c r="EB127" s="78"/>
      <c r="EC127" s="78"/>
      <c r="ED127" s="78"/>
      <c r="EE127" s="78"/>
      <c r="EF127" s="78"/>
      <c r="EG127" s="78"/>
      <c r="EH127" s="78"/>
      <c r="EI127" s="78"/>
      <c r="EJ127" s="78"/>
      <c r="EK127" s="78"/>
      <c r="EL127" s="78"/>
      <c r="EM127" s="78"/>
      <c r="EN127" s="78"/>
      <c r="EO127" s="78"/>
      <c r="EP127" s="78"/>
      <c r="EQ127" s="78"/>
      <c r="ER127" s="78"/>
      <c r="ES127" s="78"/>
      <c r="ET127" s="78"/>
      <c r="EU127" s="78"/>
      <c r="EV127" s="78"/>
      <c r="EW127" s="78"/>
      <c r="EX127" s="78"/>
      <c r="EY127" s="78"/>
      <c r="EZ127" s="78"/>
      <c r="FA127" s="78"/>
      <c r="FB127" s="78"/>
      <c r="FC127" s="78"/>
      <c r="FD127" s="78"/>
      <c r="FE127" s="78"/>
      <c r="FF127" s="78"/>
      <c r="FG127" s="78"/>
      <c r="FH127" s="78"/>
      <c r="FI127" s="78"/>
      <c r="FJ127" s="78"/>
      <c r="FK127" s="78"/>
      <c r="FL127" s="78"/>
      <c r="FM127" s="78"/>
      <c r="FN127" s="78"/>
      <c r="FO127" s="78"/>
      <c r="FP127" s="78"/>
      <c r="FQ127" s="78"/>
      <c r="FR127" s="78"/>
      <c r="FS127" s="78"/>
      <c r="FT127" s="78"/>
      <c r="FU127" s="78"/>
      <c r="FV127" s="78"/>
      <c r="FW127" s="78"/>
      <c r="FX127" s="78"/>
      <c r="FY127" s="78">
        <v>1</v>
      </c>
      <c r="FZ127" s="78">
        <v>0</v>
      </c>
    </row>
    <row r="128" spans="1:182" x14ac:dyDescent="0.2">
      <c r="A128" t="s">
        <v>186</v>
      </c>
      <c r="B128" s="35" t="s">
        <v>243</v>
      </c>
      <c r="C128" t="s">
        <v>2</v>
      </c>
      <c r="D128" t="s">
        <v>201</v>
      </c>
      <c r="E128" t="s">
        <v>202</v>
      </c>
      <c r="F128" t="s">
        <v>1</v>
      </c>
      <c r="G128" t="s">
        <v>1</v>
      </c>
      <c r="H128" s="78">
        <v>615</v>
      </c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  <c r="CN128" s="78"/>
      <c r="CO128" s="78"/>
      <c r="CP128" s="78"/>
      <c r="CQ128" s="78"/>
      <c r="CR128" s="78"/>
      <c r="CS128" s="78"/>
      <c r="CT128" s="78"/>
      <c r="CU128" s="78"/>
      <c r="CV128" s="78"/>
      <c r="CW128" s="78"/>
      <c r="CX128" s="78"/>
      <c r="CY128" s="78"/>
      <c r="CZ128" s="78"/>
      <c r="DA128" s="78"/>
      <c r="DB128" s="78"/>
      <c r="DC128" s="78"/>
      <c r="DD128" s="78"/>
      <c r="DE128" s="78"/>
      <c r="DF128" s="78"/>
      <c r="DG128" s="78"/>
      <c r="DH128" s="78"/>
      <c r="DI128" s="78"/>
      <c r="DJ128" s="78"/>
      <c r="DK128" s="78"/>
      <c r="DL128" s="78"/>
      <c r="DM128" s="78"/>
      <c r="DN128" s="78"/>
      <c r="DO128" s="78"/>
      <c r="DP128" s="78"/>
      <c r="DQ128" s="78"/>
      <c r="DR128" s="78"/>
      <c r="DS128" s="78"/>
      <c r="DT128" s="78"/>
      <c r="DU128" s="78"/>
      <c r="DV128" s="78"/>
      <c r="DW128" s="78"/>
      <c r="DX128" s="78"/>
      <c r="DY128" s="78"/>
      <c r="DZ128" s="78"/>
      <c r="EA128" s="78"/>
      <c r="EB128" s="78"/>
      <c r="EC128" s="78"/>
      <c r="ED128" s="78"/>
      <c r="EE128" s="78"/>
      <c r="EF128" s="78"/>
      <c r="EG128" s="78"/>
      <c r="EH128" s="78"/>
      <c r="EI128" s="78"/>
      <c r="EJ128" s="78"/>
      <c r="EK128" s="78"/>
      <c r="EL128" s="78"/>
      <c r="EM128" s="78"/>
      <c r="EN128" s="78"/>
      <c r="EO128" s="78"/>
      <c r="EP128" s="78"/>
      <c r="EQ128" s="78"/>
      <c r="ER128" s="78"/>
      <c r="ES128" s="78"/>
      <c r="ET128" s="78"/>
      <c r="EU128" s="78"/>
      <c r="EV128" s="78"/>
      <c r="EW128" s="78"/>
      <c r="EX128" s="78"/>
      <c r="EY128" s="78"/>
      <c r="EZ128" s="78"/>
      <c r="FA128" s="78"/>
      <c r="FB128" s="78"/>
      <c r="FC128" s="78"/>
      <c r="FD128" s="78"/>
      <c r="FE128" s="78"/>
      <c r="FF128" s="78"/>
      <c r="FG128" s="78"/>
      <c r="FH128" s="78"/>
      <c r="FI128" s="78"/>
      <c r="FJ128" s="78"/>
      <c r="FK128" s="78"/>
      <c r="FL128" s="78"/>
      <c r="FM128" s="78"/>
      <c r="FN128" s="78"/>
      <c r="FO128" s="78"/>
      <c r="FP128" s="78"/>
      <c r="FQ128" s="78"/>
      <c r="FR128" s="78"/>
      <c r="FS128" s="78"/>
      <c r="FT128" s="78"/>
      <c r="FU128" s="78"/>
      <c r="FV128" s="78"/>
      <c r="FW128" s="78"/>
      <c r="FX128" s="78"/>
      <c r="FY128" s="78">
        <v>43</v>
      </c>
      <c r="FZ128" s="78">
        <v>0</v>
      </c>
    </row>
    <row r="129" spans="1:182" x14ac:dyDescent="0.2">
      <c r="A129" t="s">
        <v>186</v>
      </c>
      <c r="B129" s="35" t="s">
        <v>243</v>
      </c>
      <c r="C129" t="s">
        <v>2</v>
      </c>
      <c r="D129" t="s">
        <v>201</v>
      </c>
      <c r="E129" t="s">
        <v>202</v>
      </c>
      <c r="F129" t="s">
        <v>178</v>
      </c>
      <c r="G129" t="s">
        <v>1</v>
      </c>
      <c r="H129" s="78">
        <v>180</v>
      </c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  <c r="CP129" s="78"/>
      <c r="CQ129" s="78"/>
      <c r="CR129" s="78"/>
      <c r="CS129" s="78"/>
      <c r="CT129" s="78"/>
      <c r="CU129" s="78"/>
      <c r="CV129" s="78"/>
      <c r="CW129" s="78"/>
      <c r="CX129" s="78"/>
      <c r="CY129" s="78"/>
      <c r="CZ129" s="78"/>
      <c r="DA129" s="78"/>
      <c r="DB129" s="78"/>
      <c r="DC129" s="78"/>
      <c r="DD129" s="78"/>
      <c r="DE129" s="78"/>
      <c r="DF129" s="78"/>
      <c r="DG129" s="78"/>
      <c r="DH129" s="78"/>
      <c r="DI129" s="78"/>
      <c r="DJ129" s="78"/>
      <c r="DK129" s="78"/>
      <c r="DL129" s="78"/>
      <c r="DM129" s="78"/>
      <c r="DN129" s="78"/>
      <c r="DO129" s="78"/>
      <c r="DP129" s="78"/>
      <c r="DQ129" s="78"/>
      <c r="DR129" s="78"/>
      <c r="DS129" s="78"/>
      <c r="DT129" s="78"/>
      <c r="DU129" s="78"/>
      <c r="DV129" s="78"/>
      <c r="DW129" s="78"/>
      <c r="DX129" s="78"/>
      <c r="DY129" s="78"/>
      <c r="DZ129" s="78"/>
      <c r="EA129" s="78"/>
      <c r="EB129" s="78"/>
      <c r="EC129" s="78"/>
      <c r="ED129" s="78"/>
      <c r="EE129" s="78"/>
      <c r="EF129" s="78"/>
      <c r="EG129" s="78"/>
      <c r="EH129" s="78"/>
      <c r="EI129" s="78"/>
      <c r="EJ129" s="78"/>
      <c r="EK129" s="78"/>
      <c r="EL129" s="78"/>
      <c r="EM129" s="78"/>
      <c r="EN129" s="78"/>
      <c r="EO129" s="78"/>
      <c r="EP129" s="78"/>
      <c r="EQ129" s="78"/>
      <c r="ER129" s="78"/>
      <c r="ES129" s="78"/>
      <c r="ET129" s="78"/>
      <c r="EU129" s="78"/>
      <c r="EV129" s="78"/>
      <c r="EW129" s="78"/>
      <c r="EX129" s="78"/>
      <c r="EY129" s="78"/>
      <c r="EZ129" s="78"/>
      <c r="FA129" s="78"/>
      <c r="FB129" s="78"/>
      <c r="FC129" s="78"/>
      <c r="FD129" s="78"/>
      <c r="FE129" s="78"/>
      <c r="FF129" s="78"/>
      <c r="FG129" s="78"/>
      <c r="FH129" s="78"/>
      <c r="FI129" s="78"/>
      <c r="FJ129" s="78"/>
      <c r="FK129" s="78"/>
      <c r="FL129" s="78"/>
      <c r="FM129" s="78"/>
      <c r="FN129" s="78"/>
      <c r="FO129" s="78"/>
      <c r="FP129" s="78"/>
      <c r="FQ129" s="78"/>
      <c r="FR129" s="78"/>
      <c r="FS129" s="78"/>
      <c r="FT129" s="78"/>
      <c r="FU129" s="78"/>
      <c r="FV129" s="78"/>
      <c r="FW129" s="78"/>
      <c r="FX129" s="78"/>
      <c r="FY129" s="78">
        <v>19</v>
      </c>
      <c r="FZ129" s="78">
        <v>0</v>
      </c>
    </row>
    <row r="130" spans="1:182" x14ac:dyDescent="0.2">
      <c r="A130" t="s">
        <v>186</v>
      </c>
      <c r="B130" s="35" t="s">
        <v>243</v>
      </c>
      <c r="C130" t="s">
        <v>2</v>
      </c>
      <c r="D130" t="s">
        <v>201</v>
      </c>
      <c r="E130" t="s">
        <v>202</v>
      </c>
      <c r="F130" t="s">
        <v>179</v>
      </c>
      <c r="G130" t="s">
        <v>1</v>
      </c>
      <c r="H130" s="78">
        <v>106</v>
      </c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78"/>
      <c r="CQ130" s="78"/>
      <c r="CR130" s="78"/>
      <c r="CS130" s="78"/>
      <c r="CT130" s="78"/>
      <c r="CU130" s="78"/>
      <c r="CV130" s="78"/>
      <c r="CW130" s="78"/>
      <c r="CX130" s="78"/>
      <c r="CY130" s="78"/>
      <c r="CZ130" s="78"/>
      <c r="DA130" s="78"/>
      <c r="DB130" s="78"/>
      <c r="DC130" s="78"/>
      <c r="DD130" s="78"/>
      <c r="DE130" s="78"/>
      <c r="DF130" s="78"/>
      <c r="DG130" s="78"/>
      <c r="DH130" s="78"/>
      <c r="DI130" s="78"/>
      <c r="DJ130" s="78"/>
      <c r="DK130" s="78"/>
      <c r="DL130" s="78"/>
      <c r="DM130" s="78"/>
      <c r="DN130" s="78"/>
      <c r="DO130" s="78"/>
      <c r="DP130" s="78"/>
      <c r="DQ130" s="78"/>
      <c r="DR130" s="78"/>
      <c r="DS130" s="78"/>
      <c r="DT130" s="78"/>
      <c r="DU130" s="78"/>
      <c r="DV130" s="78"/>
      <c r="DW130" s="78"/>
      <c r="DX130" s="78"/>
      <c r="DY130" s="78"/>
      <c r="DZ130" s="78"/>
      <c r="EA130" s="78"/>
      <c r="EB130" s="78"/>
      <c r="EC130" s="78"/>
      <c r="ED130" s="78"/>
      <c r="EE130" s="78"/>
      <c r="EF130" s="78"/>
      <c r="EG130" s="78"/>
      <c r="EH130" s="78"/>
      <c r="EI130" s="78"/>
      <c r="EJ130" s="78"/>
      <c r="EK130" s="78"/>
      <c r="EL130" s="78"/>
      <c r="EM130" s="78"/>
      <c r="EN130" s="78"/>
      <c r="EO130" s="78"/>
      <c r="EP130" s="78"/>
      <c r="EQ130" s="78"/>
      <c r="ER130" s="78"/>
      <c r="ES130" s="78"/>
      <c r="ET130" s="78"/>
      <c r="EU130" s="78"/>
      <c r="EV130" s="78"/>
      <c r="EW130" s="78"/>
      <c r="EX130" s="78"/>
      <c r="EY130" s="78"/>
      <c r="EZ130" s="78"/>
      <c r="FA130" s="78"/>
      <c r="FB130" s="78"/>
      <c r="FC130" s="78"/>
      <c r="FD130" s="78"/>
      <c r="FE130" s="78"/>
      <c r="FF130" s="78"/>
      <c r="FG130" s="78"/>
      <c r="FH130" s="78"/>
      <c r="FI130" s="78"/>
      <c r="FJ130" s="78"/>
      <c r="FK130" s="78"/>
      <c r="FL130" s="78"/>
      <c r="FM130" s="78"/>
      <c r="FN130" s="78"/>
      <c r="FO130" s="78"/>
      <c r="FP130" s="78"/>
      <c r="FQ130" s="78"/>
      <c r="FR130" s="78"/>
      <c r="FS130" s="78"/>
      <c r="FT130" s="78"/>
      <c r="FU130" s="78"/>
      <c r="FV130" s="78"/>
      <c r="FW130" s="78"/>
      <c r="FX130" s="78"/>
      <c r="FY130" s="78">
        <v>8</v>
      </c>
      <c r="FZ130" s="78">
        <v>0</v>
      </c>
    </row>
    <row r="131" spans="1:182" x14ac:dyDescent="0.2">
      <c r="A131" t="s">
        <v>186</v>
      </c>
      <c r="B131" s="35" t="s">
        <v>243</v>
      </c>
      <c r="C131" t="s">
        <v>2</v>
      </c>
      <c r="D131" t="s">
        <v>201</v>
      </c>
      <c r="E131" t="s">
        <v>202</v>
      </c>
      <c r="F131" t="s">
        <v>180</v>
      </c>
      <c r="G131" t="s">
        <v>1</v>
      </c>
      <c r="H131" s="78">
        <v>1</v>
      </c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78"/>
      <c r="CQ131" s="78"/>
      <c r="CR131" s="78"/>
      <c r="CS131" s="78"/>
      <c r="CT131" s="78"/>
      <c r="CU131" s="78"/>
      <c r="CV131" s="78"/>
      <c r="CW131" s="78"/>
      <c r="CX131" s="78"/>
      <c r="CY131" s="78"/>
      <c r="CZ131" s="78"/>
      <c r="DA131" s="78"/>
      <c r="DB131" s="78"/>
      <c r="DC131" s="78"/>
      <c r="DD131" s="78"/>
      <c r="DE131" s="78"/>
      <c r="DF131" s="78"/>
      <c r="DG131" s="78"/>
      <c r="DH131" s="78"/>
      <c r="DI131" s="78"/>
      <c r="DJ131" s="78"/>
      <c r="DK131" s="78"/>
      <c r="DL131" s="78"/>
      <c r="DM131" s="78"/>
      <c r="DN131" s="78"/>
      <c r="DO131" s="78"/>
      <c r="DP131" s="78"/>
      <c r="DQ131" s="78"/>
      <c r="DR131" s="78"/>
      <c r="DS131" s="78"/>
      <c r="DT131" s="78"/>
      <c r="DU131" s="78"/>
      <c r="DV131" s="78"/>
      <c r="DW131" s="78"/>
      <c r="DX131" s="78"/>
      <c r="DY131" s="78"/>
      <c r="DZ131" s="78"/>
      <c r="EA131" s="78"/>
      <c r="EB131" s="78"/>
      <c r="EC131" s="78"/>
      <c r="ED131" s="78"/>
      <c r="EE131" s="78"/>
      <c r="EF131" s="78"/>
      <c r="EG131" s="78"/>
      <c r="EH131" s="78"/>
      <c r="EI131" s="78"/>
      <c r="EJ131" s="78"/>
      <c r="EK131" s="78"/>
      <c r="EL131" s="78"/>
      <c r="EM131" s="78"/>
      <c r="EN131" s="78"/>
      <c r="EO131" s="78"/>
      <c r="EP131" s="78"/>
      <c r="EQ131" s="78"/>
      <c r="ER131" s="78"/>
      <c r="ES131" s="78"/>
      <c r="ET131" s="78"/>
      <c r="EU131" s="78"/>
      <c r="EV131" s="78"/>
      <c r="EW131" s="78"/>
      <c r="EX131" s="78"/>
      <c r="EY131" s="78"/>
      <c r="EZ131" s="78"/>
      <c r="FA131" s="78"/>
      <c r="FB131" s="78"/>
      <c r="FC131" s="78"/>
      <c r="FD131" s="78"/>
      <c r="FE131" s="78"/>
      <c r="FF131" s="78"/>
      <c r="FG131" s="78"/>
      <c r="FH131" s="78"/>
      <c r="FI131" s="78"/>
      <c r="FJ131" s="78"/>
      <c r="FK131" s="78"/>
      <c r="FL131" s="78"/>
      <c r="FM131" s="78"/>
      <c r="FN131" s="78"/>
      <c r="FO131" s="78"/>
      <c r="FP131" s="78"/>
      <c r="FQ131" s="78"/>
      <c r="FR131" s="78"/>
      <c r="FS131" s="78"/>
      <c r="FT131" s="78"/>
      <c r="FU131" s="78"/>
      <c r="FV131" s="78"/>
      <c r="FW131" s="78"/>
      <c r="FX131" s="78"/>
      <c r="FY131" s="78">
        <v>0</v>
      </c>
      <c r="FZ131" s="78">
        <v>0</v>
      </c>
    </row>
    <row r="132" spans="1:182" x14ac:dyDescent="0.2">
      <c r="A132" t="s">
        <v>186</v>
      </c>
      <c r="B132" s="35" t="s">
        <v>243</v>
      </c>
      <c r="C132" t="s">
        <v>2</v>
      </c>
      <c r="D132" t="s">
        <v>201</v>
      </c>
      <c r="E132" t="s">
        <v>202</v>
      </c>
      <c r="F132" t="s">
        <v>181</v>
      </c>
      <c r="G132" t="s">
        <v>1</v>
      </c>
      <c r="H132" s="78">
        <v>41</v>
      </c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78"/>
      <c r="CQ132" s="78"/>
      <c r="CR132" s="78"/>
      <c r="CS132" s="78"/>
      <c r="CT132" s="78"/>
      <c r="CU132" s="78"/>
      <c r="CV132" s="78"/>
      <c r="CW132" s="78"/>
      <c r="CX132" s="78"/>
      <c r="CY132" s="78"/>
      <c r="CZ132" s="78"/>
      <c r="DA132" s="78"/>
      <c r="DB132" s="78"/>
      <c r="DC132" s="78"/>
      <c r="DD132" s="78"/>
      <c r="DE132" s="78"/>
      <c r="DF132" s="78"/>
      <c r="DG132" s="78"/>
      <c r="DH132" s="78"/>
      <c r="DI132" s="78"/>
      <c r="DJ132" s="78"/>
      <c r="DK132" s="78"/>
      <c r="DL132" s="78"/>
      <c r="DM132" s="78"/>
      <c r="DN132" s="78"/>
      <c r="DO132" s="78"/>
      <c r="DP132" s="78"/>
      <c r="DQ132" s="78"/>
      <c r="DR132" s="78"/>
      <c r="DS132" s="78"/>
      <c r="DT132" s="78"/>
      <c r="DU132" s="78"/>
      <c r="DV132" s="78"/>
      <c r="DW132" s="78"/>
      <c r="DX132" s="78"/>
      <c r="DY132" s="78"/>
      <c r="DZ132" s="78"/>
      <c r="EA132" s="78"/>
      <c r="EB132" s="78"/>
      <c r="EC132" s="78"/>
      <c r="ED132" s="78"/>
      <c r="EE132" s="78"/>
      <c r="EF132" s="78"/>
      <c r="EG132" s="78"/>
      <c r="EH132" s="78"/>
      <c r="EI132" s="78"/>
      <c r="EJ132" s="78"/>
      <c r="EK132" s="78"/>
      <c r="EL132" s="78"/>
      <c r="EM132" s="78"/>
      <c r="EN132" s="78"/>
      <c r="EO132" s="78"/>
      <c r="EP132" s="78"/>
      <c r="EQ132" s="78"/>
      <c r="ER132" s="78"/>
      <c r="ES132" s="78"/>
      <c r="ET132" s="78"/>
      <c r="EU132" s="78"/>
      <c r="EV132" s="78"/>
      <c r="EW132" s="78"/>
      <c r="EX132" s="78"/>
      <c r="EY132" s="78"/>
      <c r="EZ132" s="78"/>
      <c r="FA132" s="78"/>
      <c r="FB132" s="78"/>
      <c r="FC132" s="78"/>
      <c r="FD132" s="78"/>
      <c r="FE132" s="78"/>
      <c r="FF132" s="78"/>
      <c r="FG132" s="78"/>
      <c r="FH132" s="78"/>
      <c r="FI132" s="78"/>
      <c r="FJ132" s="78"/>
      <c r="FK132" s="78"/>
      <c r="FL132" s="78"/>
      <c r="FM132" s="78"/>
      <c r="FN132" s="78"/>
      <c r="FO132" s="78"/>
      <c r="FP132" s="78"/>
      <c r="FQ132" s="78"/>
      <c r="FR132" s="78"/>
      <c r="FS132" s="78"/>
      <c r="FT132" s="78"/>
      <c r="FU132" s="78"/>
      <c r="FV132" s="78"/>
      <c r="FW132" s="78"/>
      <c r="FX132" s="78"/>
      <c r="FY132" s="78">
        <v>1</v>
      </c>
      <c r="FZ132" s="78">
        <v>0</v>
      </c>
    </row>
    <row r="133" spans="1:182" x14ac:dyDescent="0.2">
      <c r="A133" t="s">
        <v>186</v>
      </c>
      <c r="B133" s="35" t="s">
        <v>243</v>
      </c>
      <c r="C133" t="s">
        <v>2</v>
      </c>
      <c r="D133" t="s">
        <v>201</v>
      </c>
      <c r="E133" t="s">
        <v>202</v>
      </c>
      <c r="F133" t="s">
        <v>182</v>
      </c>
      <c r="G133" t="s">
        <v>1</v>
      </c>
      <c r="H133" s="78">
        <v>43</v>
      </c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78"/>
      <c r="CQ133" s="78"/>
      <c r="CR133" s="78"/>
      <c r="CS133" s="78"/>
      <c r="CT133" s="78"/>
      <c r="CU133" s="78"/>
      <c r="CV133" s="78"/>
      <c r="CW133" s="78"/>
      <c r="CX133" s="78"/>
      <c r="CY133" s="78"/>
      <c r="CZ133" s="78"/>
      <c r="DA133" s="78"/>
      <c r="DB133" s="78"/>
      <c r="DC133" s="78"/>
      <c r="DD133" s="78"/>
      <c r="DE133" s="78"/>
      <c r="DF133" s="78"/>
      <c r="DG133" s="78"/>
      <c r="DH133" s="78"/>
      <c r="DI133" s="78"/>
      <c r="DJ133" s="78"/>
      <c r="DK133" s="78"/>
      <c r="DL133" s="78"/>
      <c r="DM133" s="78"/>
      <c r="DN133" s="78"/>
      <c r="DO133" s="78"/>
      <c r="DP133" s="78"/>
      <c r="DQ133" s="78"/>
      <c r="DR133" s="78"/>
      <c r="DS133" s="78"/>
      <c r="DT133" s="78"/>
      <c r="DU133" s="78"/>
      <c r="DV133" s="78"/>
      <c r="DW133" s="78"/>
      <c r="DX133" s="78"/>
      <c r="DY133" s="78"/>
      <c r="DZ133" s="78"/>
      <c r="EA133" s="78"/>
      <c r="EB133" s="78"/>
      <c r="EC133" s="78"/>
      <c r="ED133" s="78"/>
      <c r="EE133" s="78"/>
      <c r="EF133" s="78"/>
      <c r="EG133" s="78"/>
      <c r="EH133" s="78"/>
      <c r="EI133" s="78"/>
      <c r="EJ133" s="78"/>
      <c r="EK133" s="78"/>
      <c r="EL133" s="78"/>
      <c r="EM133" s="78"/>
      <c r="EN133" s="78"/>
      <c r="EO133" s="78"/>
      <c r="EP133" s="78"/>
      <c r="EQ133" s="78"/>
      <c r="ER133" s="78"/>
      <c r="ES133" s="78"/>
      <c r="ET133" s="78"/>
      <c r="EU133" s="78"/>
      <c r="EV133" s="78"/>
      <c r="EW133" s="78"/>
      <c r="EX133" s="78"/>
      <c r="EY133" s="78"/>
      <c r="EZ133" s="78"/>
      <c r="FA133" s="78"/>
      <c r="FB133" s="78"/>
      <c r="FC133" s="78"/>
      <c r="FD133" s="78"/>
      <c r="FE133" s="78"/>
      <c r="FF133" s="78"/>
      <c r="FG133" s="78"/>
      <c r="FH133" s="78"/>
      <c r="FI133" s="78"/>
      <c r="FJ133" s="78"/>
      <c r="FK133" s="78"/>
      <c r="FL133" s="78"/>
      <c r="FM133" s="78"/>
      <c r="FN133" s="78"/>
      <c r="FO133" s="78"/>
      <c r="FP133" s="78"/>
      <c r="FQ133" s="78"/>
      <c r="FR133" s="78"/>
      <c r="FS133" s="78"/>
      <c r="FT133" s="78"/>
      <c r="FU133" s="78"/>
      <c r="FV133" s="78"/>
      <c r="FW133" s="78"/>
      <c r="FX133" s="78"/>
      <c r="FY133" s="78">
        <v>3</v>
      </c>
      <c r="FZ133" s="78">
        <v>0</v>
      </c>
    </row>
    <row r="134" spans="1:182" x14ac:dyDescent="0.2">
      <c r="A134" t="s">
        <v>186</v>
      </c>
      <c r="B134" s="35" t="s">
        <v>243</v>
      </c>
      <c r="C134" t="s">
        <v>2</v>
      </c>
      <c r="D134" t="s">
        <v>201</v>
      </c>
      <c r="E134" t="s">
        <v>202</v>
      </c>
      <c r="F134" t="s">
        <v>183</v>
      </c>
      <c r="G134" t="s">
        <v>1</v>
      </c>
      <c r="H134" s="78">
        <v>132</v>
      </c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78"/>
      <c r="CQ134" s="78"/>
      <c r="CR134" s="78"/>
      <c r="CS134" s="78"/>
      <c r="CT134" s="78"/>
      <c r="CU134" s="78"/>
      <c r="CV134" s="78"/>
      <c r="CW134" s="78"/>
      <c r="CX134" s="78"/>
      <c r="CY134" s="78"/>
      <c r="CZ134" s="78"/>
      <c r="DA134" s="78"/>
      <c r="DB134" s="78"/>
      <c r="DC134" s="78"/>
      <c r="DD134" s="78"/>
      <c r="DE134" s="78"/>
      <c r="DF134" s="78"/>
      <c r="DG134" s="78"/>
      <c r="DH134" s="78"/>
      <c r="DI134" s="78"/>
      <c r="DJ134" s="78"/>
      <c r="DK134" s="78"/>
      <c r="DL134" s="78"/>
      <c r="DM134" s="78"/>
      <c r="DN134" s="78"/>
      <c r="DO134" s="78"/>
      <c r="DP134" s="78"/>
      <c r="DQ134" s="78"/>
      <c r="DR134" s="78"/>
      <c r="DS134" s="78"/>
      <c r="DT134" s="78"/>
      <c r="DU134" s="78"/>
      <c r="DV134" s="78"/>
      <c r="DW134" s="78"/>
      <c r="DX134" s="78"/>
      <c r="DY134" s="78"/>
      <c r="DZ134" s="78"/>
      <c r="EA134" s="78"/>
      <c r="EB134" s="78"/>
      <c r="EC134" s="78"/>
      <c r="ED134" s="78"/>
      <c r="EE134" s="78"/>
      <c r="EF134" s="78"/>
      <c r="EG134" s="78"/>
      <c r="EH134" s="78"/>
      <c r="EI134" s="78"/>
      <c r="EJ134" s="78"/>
      <c r="EK134" s="78"/>
      <c r="EL134" s="78"/>
      <c r="EM134" s="78"/>
      <c r="EN134" s="78"/>
      <c r="EO134" s="78"/>
      <c r="EP134" s="78"/>
      <c r="EQ134" s="78"/>
      <c r="ER134" s="78"/>
      <c r="ES134" s="78"/>
      <c r="ET134" s="78"/>
      <c r="EU134" s="78"/>
      <c r="EV134" s="78"/>
      <c r="EW134" s="78"/>
      <c r="EX134" s="78"/>
      <c r="EY134" s="78"/>
      <c r="EZ134" s="78"/>
      <c r="FA134" s="78"/>
      <c r="FB134" s="78"/>
      <c r="FC134" s="78"/>
      <c r="FD134" s="78"/>
      <c r="FE134" s="78"/>
      <c r="FF134" s="78"/>
      <c r="FG134" s="78"/>
      <c r="FH134" s="78"/>
      <c r="FI134" s="78"/>
      <c r="FJ134" s="78"/>
      <c r="FK134" s="78"/>
      <c r="FL134" s="78"/>
      <c r="FM134" s="78"/>
      <c r="FN134" s="78"/>
      <c r="FO134" s="78"/>
      <c r="FP134" s="78"/>
      <c r="FQ134" s="78"/>
      <c r="FR134" s="78"/>
      <c r="FS134" s="78"/>
      <c r="FT134" s="78"/>
      <c r="FU134" s="78"/>
      <c r="FV134" s="78"/>
      <c r="FW134" s="78"/>
      <c r="FX134" s="78"/>
      <c r="FY134" s="78">
        <v>5</v>
      </c>
      <c r="FZ134" s="78">
        <v>0</v>
      </c>
    </row>
    <row r="135" spans="1:182" x14ac:dyDescent="0.2">
      <c r="A135" t="s">
        <v>186</v>
      </c>
      <c r="B135" s="35" t="s">
        <v>243</v>
      </c>
      <c r="C135" t="s">
        <v>2</v>
      </c>
      <c r="D135" t="s">
        <v>201</v>
      </c>
      <c r="E135" t="s">
        <v>202</v>
      </c>
      <c r="F135" t="s">
        <v>184</v>
      </c>
      <c r="G135" t="s">
        <v>1</v>
      </c>
      <c r="H135" s="78">
        <v>87</v>
      </c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78"/>
      <c r="BS135" s="78"/>
      <c r="BT135" s="78"/>
      <c r="BU135" s="78"/>
      <c r="BV135" s="78"/>
      <c r="BW135" s="78"/>
      <c r="BX135" s="78"/>
      <c r="BY135" s="78"/>
      <c r="BZ135" s="78"/>
      <c r="CA135" s="78"/>
      <c r="CB135" s="78"/>
      <c r="CC135" s="78"/>
      <c r="CD135" s="78"/>
      <c r="CE135" s="78"/>
      <c r="CF135" s="78"/>
      <c r="CG135" s="78"/>
      <c r="CH135" s="78"/>
      <c r="CI135" s="78"/>
      <c r="CJ135" s="78"/>
      <c r="CK135" s="78"/>
      <c r="CL135" s="78"/>
      <c r="CM135" s="78"/>
      <c r="CN135" s="78"/>
      <c r="CO135" s="78"/>
      <c r="CP135" s="78"/>
      <c r="CQ135" s="78"/>
      <c r="CR135" s="78"/>
      <c r="CS135" s="78"/>
      <c r="CT135" s="78"/>
      <c r="CU135" s="78"/>
      <c r="CV135" s="78"/>
      <c r="CW135" s="78"/>
      <c r="CX135" s="78"/>
      <c r="CY135" s="78"/>
      <c r="CZ135" s="78"/>
      <c r="DA135" s="78"/>
      <c r="DB135" s="78"/>
      <c r="DC135" s="78"/>
      <c r="DD135" s="78"/>
      <c r="DE135" s="78"/>
      <c r="DF135" s="78"/>
      <c r="DG135" s="78"/>
      <c r="DH135" s="78"/>
      <c r="DI135" s="78"/>
      <c r="DJ135" s="78"/>
      <c r="DK135" s="78"/>
      <c r="DL135" s="78"/>
      <c r="DM135" s="78"/>
      <c r="DN135" s="78"/>
      <c r="DO135" s="78"/>
      <c r="DP135" s="78"/>
      <c r="DQ135" s="78"/>
      <c r="DR135" s="78"/>
      <c r="DS135" s="78"/>
      <c r="DT135" s="78"/>
      <c r="DU135" s="78"/>
      <c r="DV135" s="78"/>
      <c r="DW135" s="78"/>
      <c r="DX135" s="78"/>
      <c r="DY135" s="78"/>
      <c r="DZ135" s="78"/>
      <c r="EA135" s="78"/>
      <c r="EB135" s="78"/>
      <c r="EC135" s="78"/>
      <c r="ED135" s="78"/>
      <c r="EE135" s="78"/>
      <c r="EF135" s="78"/>
      <c r="EG135" s="78"/>
      <c r="EH135" s="78"/>
      <c r="EI135" s="78"/>
      <c r="EJ135" s="78"/>
      <c r="EK135" s="78"/>
      <c r="EL135" s="78"/>
      <c r="EM135" s="78"/>
      <c r="EN135" s="78"/>
      <c r="EO135" s="78"/>
      <c r="EP135" s="78"/>
      <c r="EQ135" s="78"/>
      <c r="ER135" s="78"/>
      <c r="ES135" s="78"/>
      <c r="ET135" s="78"/>
      <c r="EU135" s="78"/>
      <c r="EV135" s="78"/>
      <c r="EW135" s="78"/>
      <c r="EX135" s="78"/>
      <c r="EY135" s="78"/>
      <c r="EZ135" s="78"/>
      <c r="FA135" s="78"/>
      <c r="FB135" s="78"/>
      <c r="FC135" s="78"/>
      <c r="FD135" s="78"/>
      <c r="FE135" s="78"/>
      <c r="FF135" s="78"/>
      <c r="FG135" s="78"/>
      <c r="FH135" s="78"/>
      <c r="FI135" s="78"/>
      <c r="FJ135" s="78"/>
      <c r="FK135" s="78"/>
      <c r="FL135" s="78"/>
      <c r="FM135" s="78"/>
      <c r="FN135" s="78"/>
      <c r="FO135" s="78"/>
      <c r="FP135" s="78"/>
      <c r="FQ135" s="78"/>
      <c r="FR135" s="78"/>
      <c r="FS135" s="78"/>
      <c r="FT135" s="78"/>
      <c r="FU135" s="78"/>
      <c r="FV135" s="78"/>
      <c r="FW135" s="78"/>
      <c r="FX135" s="78"/>
      <c r="FY135" s="78">
        <v>6</v>
      </c>
      <c r="FZ135" s="78">
        <v>0</v>
      </c>
    </row>
    <row r="136" spans="1:182" x14ac:dyDescent="0.2">
      <c r="A136" t="s">
        <v>186</v>
      </c>
      <c r="B136" s="35" t="s">
        <v>243</v>
      </c>
      <c r="C136" t="s">
        <v>2</v>
      </c>
      <c r="D136" t="s">
        <v>201</v>
      </c>
      <c r="E136" t="s">
        <v>202</v>
      </c>
      <c r="F136" t="s">
        <v>185</v>
      </c>
      <c r="G136" t="s">
        <v>1</v>
      </c>
      <c r="H136" s="78">
        <v>25</v>
      </c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78"/>
      <c r="BO136" s="78"/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78"/>
      <c r="CO136" s="78"/>
      <c r="CP136" s="78"/>
      <c r="CQ136" s="78"/>
      <c r="CR136" s="78"/>
      <c r="CS136" s="78"/>
      <c r="CT136" s="78"/>
      <c r="CU136" s="78"/>
      <c r="CV136" s="78"/>
      <c r="CW136" s="78"/>
      <c r="CX136" s="78"/>
      <c r="CY136" s="78"/>
      <c r="CZ136" s="78"/>
      <c r="DA136" s="78"/>
      <c r="DB136" s="78"/>
      <c r="DC136" s="78"/>
      <c r="DD136" s="78"/>
      <c r="DE136" s="78"/>
      <c r="DF136" s="78"/>
      <c r="DG136" s="78"/>
      <c r="DH136" s="78"/>
      <c r="DI136" s="78"/>
      <c r="DJ136" s="78"/>
      <c r="DK136" s="78"/>
      <c r="DL136" s="78"/>
      <c r="DM136" s="78"/>
      <c r="DN136" s="78"/>
      <c r="DO136" s="78"/>
      <c r="DP136" s="78"/>
      <c r="DQ136" s="78"/>
      <c r="DR136" s="78"/>
      <c r="DS136" s="78"/>
      <c r="DT136" s="78"/>
      <c r="DU136" s="78"/>
      <c r="DV136" s="78"/>
      <c r="DW136" s="78"/>
      <c r="DX136" s="78"/>
      <c r="DY136" s="78"/>
      <c r="DZ136" s="78"/>
      <c r="EA136" s="78"/>
      <c r="EB136" s="78"/>
      <c r="EC136" s="78"/>
      <c r="ED136" s="78"/>
      <c r="EE136" s="78"/>
      <c r="EF136" s="78"/>
      <c r="EG136" s="78"/>
      <c r="EH136" s="78"/>
      <c r="EI136" s="78"/>
      <c r="EJ136" s="78"/>
      <c r="EK136" s="78"/>
      <c r="EL136" s="78"/>
      <c r="EM136" s="78"/>
      <c r="EN136" s="78"/>
      <c r="EO136" s="78"/>
      <c r="EP136" s="78"/>
      <c r="EQ136" s="78"/>
      <c r="ER136" s="78"/>
      <c r="ES136" s="78"/>
      <c r="ET136" s="78"/>
      <c r="EU136" s="78"/>
      <c r="EV136" s="78"/>
      <c r="EW136" s="78"/>
      <c r="EX136" s="78"/>
      <c r="EY136" s="78"/>
      <c r="EZ136" s="78"/>
      <c r="FA136" s="78"/>
      <c r="FB136" s="78"/>
      <c r="FC136" s="78"/>
      <c r="FD136" s="78"/>
      <c r="FE136" s="78"/>
      <c r="FF136" s="78"/>
      <c r="FG136" s="78"/>
      <c r="FH136" s="78"/>
      <c r="FI136" s="78"/>
      <c r="FJ136" s="78"/>
      <c r="FK136" s="78"/>
      <c r="FL136" s="78"/>
      <c r="FM136" s="78"/>
      <c r="FN136" s="78"/>
      <c r="FO136" s="78"/>
      <c r="FP136" s="78"/>
      <c r="FQ136" s="78"/>
      <c r="FR136" s="78"/>
      <c r="FS136" s="78"/>
      <c r="FT136" s="78"/>
      <c r="FU136" s="78"/>
      <c r="FV136" s="78"/>
      <c r="FW136" s="78"/>
      <c r="FX136" s="78"/>
      <c r="FY136" s="78">
        <v>1</v>
      </c>
      <c r="FZ136" s="78">
        <v>0</v>
      </c>
    </row>
    <row r="137" spans="1:182" x14ac:dyDescent="0.2">
      <c r="A137" t="s">
        <v>186</v>
      </c>
      <c r="B137" s="35" t="s">
        <v>243</v>
      </c>
      <c r="C137" t="s">
        <v>2</v>
      </c>
      <c r="D137" t="s">
        <v>201</v>
      </c>
      <c r="E137" t="s">
        <v>203</v>
      </c>
      <c r="F137" t="s">
        <v>1</v>
      </c>
      <c r="G137" t="s">
        <v>1</v>
      </c>
      <c r="H137" s="78">
        <v>742</v>
      </c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78"/>
      <c r="CQ137" s="78"/>
      <c r="CR137" s="78"/>
      <c r="CS137" s="78"/>
      <c r="CT137" s="78"/>
      <c r="CU137" s="78"/>
      <c r="CV137" s="78"/>
      <c r="CW137" s="78"/>
      <c r="CX137" s="78"/>
      <c r="CY137" s="78"/>
      <c r="CZ137" s="78"/>
      <c r="DA137" s="78"/>
      <c r="DB137" s="78"/>
      <c r="DC137" s="78"/>
      <c r="DD137" s="78"/>
      <c r="DE137" s="78"/>
      <c r="DF137" s="78"/>
      <c r="DG137" s="78"/>
      <c r="DH137" s="78"/>
      <c r="DI137" s="78"/>
      <c r="DJ137" s="78"/>
      <c r="DK137" s="78"/>
      <c r="DL137" s="78"/>
      <c r="DM137" s="78"/>
      <c r="DN137" s="78"/>
      <c r="DO137" s="78"/>
      <c r="DP137" s="78"/>
      <c r="DQ137" s="78"/>
      <c r="DR137" s="78"/>
      <c r="DS137" s="78"/>
      <c r="DT137" s="78"/>
      <c r="DU137" s="78"/>
      <c r="DV137" s="78"/>
      <c r="DW137" s="78"/>
      <c r="DX137" s="78"/>
      <c r="DY137" s="78"/>
      <c r="DZ137" s="78"/>
      <c r="EA137" s="78"/>
      <c r="EB137" s="78"/>
      <c r="EC137" s="78"/>
      <c r="ED137" s="78"/>
      <c r="EE137" s="78"/>
      <c r="EF137" s="78"/>
      <c r="EG137" s="78"/>
      <c r="EH137" s="78"/>
      <c r="EI137" s="78"/>
      <c r="EJ137" s="78"/>
      <c r="EK137" s="78"/>
      <c r="EL137" s="78"/>
      <c r="EM137" s="78"/>
      <c r="EN137" s="78"/>
      <c r="EO137" s="78"/>
      <c r="EP137" s="78"/>
      <c r="EQ137" s="78"/>
      <c r="ER137" s="78"/>
      <c r="ES137" s="78"/>
      <c r="ET137" s="78"/>
      <c r="EU137" s="78"/>
      <c r="EV137" s="78"/>
      <c r="EW137" s="78"/>
      <c r="EX137" s="78"/>
      <c r="EY137" s="78"/>
      <c r="EZ137" s="78"/>
      <c r="FA137" s="78"/>
      <c r="FB137" s="78"/>
      <c r="FC137" s="78"/>
      <c r="FD137" s="78"/>
      <c r="FE137" s="78"/>
      <c r="FF137" s="78"/>
      <c r="FG137" s="78"/>
      <c r="FH137" s="78"/>
      <c r="FI137" s="78"/>
      <c r="FJ137" s="78"/>
      <c r="FK137" s="78"/>
      <c r="FL137" s="78"/>
      <c r="FM137" s="78"/>
      <c r="FN137" s="78"/>
      <c r="FO137" s="78"/>
      <c r="FP137" s="78"/>
      <c r="FQ137" s="78"/>
      <c r="FR137" s="78"/>
      <c r="FS137" s="78"/>
      <c r="FT137" s="78"/>
      <c r="FU137" s="78"/>
      <c r="FV137" s="78"/>
      <c r="FW137" s="78"/>
      <c r="FX137" s="78"/>
      <c r="FY137" s="78">
        <v>65</v>
      </c>
      <c r="FZ137" s="78">
        <v>0</v>
      </c>
    </row>
    <row r="138" spans="1:182" x14ac:dyDescent="0.2">
      <c r="A138" t="s">
        <v>186</v>
      </c>
      <c r="B138" s="35" t="s">
        <v>243</v>
      </c>
      <c r="C138" t="s">
        <v>2</v>
      </c>
      <c r="D138" t="s">
        <v>201</v>
      </c>
      <c r="E138" t="s">
        <v>203</v>
      </c>
      <c r="F138" t="s">
        <v>178</v>
      </c>
      <c r="G138" t="s">
        <v>1</v>
      </c>
      <c r="H138" s="78">
        <v>210</v>
      </c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78"/>
      <c r="CQ138" s="78"/>
      <c r="CR138" s="78"/>
      <c r="CS138" s="78"/>
      <c r="CT138" s="78"/>
      <c r="CU138" s="78"/>
      <c r="CV138" s="78"/>
      <c r="CW138" s="78"/>
      <c r="CX138" s="78"/>
      <c r="CY138" s="78"/>
      <c r="CZ138" s="78"/>
      <c r="DA138" s="78"/>
      <c r="DB138" s="78"/>
      <c r="DC138" s="78"/>
      <c r="DD138" s="78"/>
      <c r="DE138" s="78"/>
      <c r="DF138" s="78"/>
      <c r="DG138" s="78"/>
      <c r="DH138" s="78"/>
      <c r="DI138" s="78"/>
      <c r="DJ138" s="78"/>
      <c r="DK138" s="78"/>
      <c r="DL138" s="78"/>
      <c r="DM138" s="78"/>
      <c r="DN138" s="78"/>
      <c r="DO138" s="78"/>
      <c r="DP138" s="78"/>
      <c r="DQ138" s="78"/>
      <c r="DR138" s="78"/>
      <c r="DS138" s="78"/>
      <c r="DT138" s="78"/>
      <c r="DU138" s="78"/>
      <c r="DV138" s="78"/>
      <c r="DW138" s="78"/>
      <c r="DX138" s="78"/>
      <c r="DY138" s="78"/>
      <c r="DZ138" s="78"/>
      <c r="EA138" s="78"/>
      <c r="EB138" s="78"/>
      <c r="EC138" s="78"/>
      <c r="ED138" s="78"/>
      <c r="EE138" s="78"/>
      <c r="EF138" s="78"/>
      <c r="EG138" s="78"/>
      <c r="EH138" s="78"/>
      <c r="EI138" s="78"/>
      <c r="EJ138" s="78"/>
      <c r="EK138" s="78"/>
      <c r="EL138" s="78"/>
      <c r="EM138" s="78"/>
      <c r="EN138" s="78"/>
      <c r="EO138" s="78"/>
      <c r="EP138" s="78"/>
      <c r="EQ138" s="78"/>
      <c r="ER138" s="78"/>
      <c r="ES138" s="78"/>
      <c r="ET138" s="78"/>
      <c r="EU138" s="78"/>
      <c r="EV138" s="78"/>
      <c r="EW138" s="78"/>
      <c r="EX138" s="78"/>
      <c r="EY138" s="78"/>
      <c r="EZ138" s="78"/>
      <c r="FA138" s="78"/>
      <c r="FB138" s="78"/>
      <c r="FC138" s="78"/>
      <c r="FD138" s="78"/>
      <c r="FE138" s="78"/>
      <c r="FF138" s="78"/>
      <c r="FG138" s="78"/>
      <c r="FH138" s="78"/>
      <c r="FI138" s="78"/>
      <c r="FJ138" s="78"/>
      <c r="FK138" s="78"/>
      <c r="FL138" s="78"/>
      <c r="FM138" s="78"/>
      <c r="FN138" s="78"/>
      <c r="FO138" s="78"/>
      <c r="FP138" s="78"/>
      <c r="FQ138" s="78"/>
      <c r="FR138" s="78"/>
      <c r="FS138" s="78"/>
      <c r="FT138" s="78"/>
      <c r="FU138" s="78"/>
      <c r="FV138" s="78"/>
      <c r="FW138" s="78"/>
      <c r="FX138" s="78"/>
      <c r="FY138" s="78">
        <v>26</v>
      </c>
      <c r="FZ138" s="78">
        <v>0</v>
      </c>
    </row>
    <row r="139" spans="1:182" x14ac:dyDescent="0.2">
      <c r="A139" t="s">
        <v>186</v>
      </c>
      <c r="B139" s="35" t="s">
        <v>243</v>
      </c>
      <c r="C139" t="s">
        <v>2</v>
      </c>
      <c r="D139" t="s">
        <v>201</v>
      </c>
      <c r="E139" t="s">
        <v>203</v>
      </c>
      <c r="F139" t="s">
        <v>179</v>
      </c>
      <c r="G139" t="s">
        <v>1</v>
      </c>
      <c r="H139" s="78">
        <v>150</v>
      </c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  <c r="BO139" s="78"/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  <c r="CN139" s="78"/>
      <c r="CO139" s="78"/>
      <c r="CP139" s="78"/>
      <c r="CQ139" s="78"/>
      <c r="CR139" s="78"/>
      <c r="CS139" s="78"/>
      <c r="CT139" s="78"/>
      <c r="CU139" s="78"/>
      <c r="CV139" s="78"/>
      <c r="CW139" s="78"/>
      <c r="CX139" s="78"/>
      <c r="CY139" s="78"/>
      <c r="CZ139" s="78"/>
      <c r="DA139" s="78"/>
      <c r="DB139" s="78"/>
      <c r="DC139" s="78"/>
      <c r="DD139" s="78"/>
      <c r="DE139" s="78"/>
      <c r="DF139" s="78"/>
      <c r="DG139" s="78"/>
      <c r="DH139" s="78"/>
      <c r="DI139" s="78"/>
      <c r="DJ139" s="78"/>
      <c r="DK139" s="78"/>
      <c r="DL139" s="78"/>
      <c r="DM139" s="78"/>
      <c r="DN139" s="78"/>
      <c r="DO139" s="78"/>
      <c r="DP139" s="78"/>
      <c r="DQ139" s="78"/>
      <c r="DR139" s="78"/>
      <c r="DS139" s="78"/>
      <c r="DT139" s="78"/>
      <c r="DU139" s="78"/>
      <c r="DV139" s="78"/>
      <c r="DW139" s="78"/>
      <c r="DX139" s="78"/>
      <c r="DY139" s="78"/>
      <c r="DZ139" s="78"/>
      <c r="EA139" s="78"/>
      <c r="EB139" s="78"/>
      <c r="EC139" s="78"/>
      <c r="ED139" s="78"/>
      <c r="EE139" s="78"/>
      <c r="EF139" s="78"/>
      <c r="EG139" s="78"/>
      <c r="EH139" s="78"/>
      <c r="EI139" s="78"/>
      <c r="EJ139" s="78"/>
      <c r="EK139" s="78"/>
      <c r="EL139" s="78"/>
      <c r="EM139" s="78"/>
      <c r="EN139" s="78"/>
      <c r="EO139" s="78"/>
      <c r="EP139" s="78"/>
      <c r="EQ139" s="78"/>
      <c r="ER139" s="78"/>
      <c r="ES139" s="78"/>
      <c r="ET139" s="78"/>
      <c r="EU139" s="78"/>
      <c r="EV139" s="78"/>
      <c r="EW139" s="78"/>
      <c r="EX139" s="78"/>
      <c r="EY139" s="78"/>
      <c r="EZ139" s="78"/>
      <c r="FA139" s="78"/>
      <c r="FB139" s="78"/>
      <c r="FC139" s="78"/>
      <c r="FD139" s="78"/>
      <c r="FE139" s="78"/>
      <c r="FF139" s="78"/>
      <c r="FG139" s="78"/>
      <c r="FH139" s="78"/>
      <c r="FI139" s="78"/>
      <c r="FJ139" s="78"/>
      <c r="FK139" s="78"/>
      <c r="FL139" s="78"/>
      <c r="FM139" s="78"/>
      <c r="FN139" s="78"/>
      <c r="FO139" s="78"/>
      <c r="FP139" s="78"/>
      <c r="FQ139" s="78"/>
      <c r="FR139" s="78"/>
      <c r="FS139" s="78"/>
      <c r="FT139" s="78"/>
      <c r="FU139" s="78"/>
      <c r="FV139" s="78"/>
      <c r="FW139" s="78"/>
      <c r="FX139" s="78"/>
      <c r="FY139" s="78">
        <v>14</v>
      </c>
      <c r="FZ139" s="78">
        <v>0</v>
      </c>
    </row>
    <row r="140" spans="1:182" x14ac:dyDescent="0.2">
      <c r="A140" t="s">
        <v>186</v>
      </c>
      <c r="B140" s="35" t="s">
        <v>243</v>
      </c>
      <c r="C140" t="s">
        <v>2</v>
      </c>
      <c r="D140" t="s">
        <v>201</v>
      </c>
      <c r="E140" t="s">
        <v>203</v>
      </c>
      <c r="F140" t="s">
        <v>180</v>
      </c>
      <c r="G140" t="s">
        <v>1</v>
      </c>
      <c r="H140" s="78">
        <v>2</v>
      </c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78"/>
      <c r="BO140" s="78"/>
      <c r="BP140" s="78"/>
      <c r="BQ140" s="78"/>
      <c r="BR140" s="78"/>
      <c r="BS140" s="78"/>
      <c r="BT140" s="78"/>
      <c r="BU140" s="78"/>
      <c r="BV140" s="78"/>
      <c r="BW140" s="78"/>
      <c r="BX140" s="78"/>
      <c r="BY140" s="78"/>
      <c r="BZ140" s="78"/>
      <c r="CA140" s="78"/>
      <c r="CB140" s="78"/>
      <c r="CC140" s="78"/>
      <c r="CD140" s="78"/>
      <c r="CE140" s="78"/>
      <c r="CF140" s="78"/>
      <c r="CG140" s="78"/>
      <c r="CH140" s="78"/>
      <c r="CI140" s="78"/>
      <c r="CJ140" s="78"/>
      <c r="CK140" s="78"/>
      <c r="CL140" s="78"/>
      <c r="CM140" s="78"/>
      <c r="CN140" s="78"/>
      <c r="CO140" s="78"/>
      <c r="CP140" s="78"/>
      <c r="CQ140" s="78"/>
      <c r="CR140" s="78"/>
      <c r="CS140" s="78"/>
      <c r="CT140" s="78"/>
      <c r="CU140" s="78"/>
      <c r="CV140" s="78"/>
      <c r="CW140" s="78"/>
      <c r="CX140" s="78"/>
      <c r="CY140" s="78"/>
      <c r="CZ140" s="78"/>
      <c r="DA140" s="78"/>
      <c r="DB140" s="78"/>
      <c r="DC140" s="78"/>
      <c r="DD140" s="78"/>
      <c r="DE140" s="78"/>
      <c r="DF140" s="78"/>
      <c r="DG140" s="78"/>
      <c r="DH140" s="78"/>
      <c r="DI140" s="78"/>
      <c r="DJ140" s="78"/>
      <c r="DK140" s="78"/>
      <c r="DL140" s="78"/>
      <c r="DM140" s="78"/>
      <c r="DN140" s="78"/>
      <c r="DO140" s="78"/>
      <c r="DP140" s="78"/>
      <c r="DQ140" s="78"/>
      <c r="DR140" s="78"/>
      <c r="DS140" s="78"/>
      <c r="DT140" s="78"/>
      <c r="DU140" s="78"/>
      <c r="DV140" s="78"/>
      <c r="DW140" s="78"/>
      <c r="DX140" s="78"/>
      <c r="DY140" s="78"/>
      <c r="DZ140" s="78"/>
      <c r="EA140" s="78"/>
      <c r="EB140" s="78"/>
      <c r="EC140" s="78"/>
      <c r="ED140" s="78"/>
      <c r="EE140" s="78"/>
      <c r="EF140" s="78"/>
      <c r="EG140" s="78"/>
      <c r="EH140" s="78"/>
      <c r="EI140" s="78"/>
      <c r="EJ140" s="78"/>
      <c r="EK140" s="78"/>
      <c r="EL140" s="78"/>
      <c r="EM140" s="78"/>
      <c r="EN140" s="78"/>
      <c r="EO140" s="78"/>
      <c r="EP140" s="78"/>
      <c r="EQ140" s="78"/>
      <c r="ER140" s="78"/>
      <c r="ES140" s="78"/>
      <c r="ET140" s="78"/>
      <c r="EU140" s="78"/>
      <c r="EV140" s="78"/>
      <c r="EW140" s="78"/>
      <c r="EX140" s="78"/>
      <c r="EY140" s="78"/>
      <c r="EZ140" s="78"/>
      <c r="FA140" s="78"/>
      <c r="FB140" s="78"/>
      <c r="FC140" s="78"/>
      <c r="FD140" s="78"/>
      <c r="FE140" s="78"/>
      <c r="FF140" s="78"/>
      <c r="FG140" s="78"/>
      <c r="FH140" s="78"/>
      <c r="FI140" s="78"/>
      <c r="FJ140" s="78"/>
      <c r="FK140" s="78"/>
      <c r="FL140" s="78"/>
      <c r="FM140" s="78"/>
      <c r="FN140" s="78"/>
      <c r="FO140" s="78"/>
      <c r="FP140" s="78"/>
      <c r="FQ140" s="78"/>
      <c r="FR140" s="78"/>
      <c r="FS140" s="78"/>
      <c r="FT140" s="78"/>
      <c r="FU140" s="78"/>
      <c r="FV140" s="78"/>
      <c r="FW140" s="78"/>
      <c r="FX140" s="78"/>
      <c r="FY140" s="78">
        <v>0</v>
      </c>
      <c r="FZ140" s="78">
        <v>0</v>
      </c>
    </row>
    <row r="141" spans="1:182" x14ac:dyDescent="0.2">
      <c r="A141" t="s">
        <v>186</v>
      </c>
      <c r="B141" s="35" t="s">
        <v>243</v>
      </c>
      <c r="C141" t="s">
        <v>2</v>
      </c>
      <c r="D141" t="s">
        <v>201</v>
      </c>
      <c r="E141" t="s">
        <v>203</v>
      </c>
      <c r="F141" t="s">
        <v>181</v>
      </c>
      <c r="G141" t="s">
        <v>1</v>
      </c>
      <c r="H141" s="78">
        <v>46</v>
      </c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78"/>
      <c r="BO141" s="78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78"/>
      <c r="CQ141" s="78"/>
      <c r="CR141" s="78"/>
      <c r="CS141" s="78"/>
      <c r="CT141" s="78"/>
      <c r="CU141" s="78"/>
      <c r="CV141" s="78"/>
      <c r="CW141" s="78"/>
      <c r="CX141" s="78"/>
      <c r="CY141" s="78"/>
      <c r="CZ141" s="78"/>
      <c r="DA141" s="78"/>
      <c r="DB141" s="78"/>
      <c r="DC141" s="78"/>
      <c r="DD141" s="78"/>
      <c r="DE141" s="78"/>
      <c r="DF141" s="78"/>
      <c r="DG141" s="78"/>
      <c r="DH141" s="78"/>
      <c r="DI141" s="78"/>
      <c r="DJ141" s="78"/>
      <c r="DK141" s="78"/>
      <c r="DL141" s="78"/>
      <c r="DM141" s="78"/>
      <c r="DN141" s="78"/>
      <c r="DO141" s="78"/>
      <c r="DP141" s="78"/>
      <c r="DQ141" s="78"/>
      <c r="DR141" s="78"/>
      <c r="DS141" s="78"/>
      <c r="DT141" s="78"/>
      <c r="DU141" s="78"/>
      <c r="DV141" s="78"/>
      <c r="DW141" s="78"/>
      <c r="DX141" s="78"/>
      <c r="DY141" s="78"/>
      <c r="DZ141" s="78"/>
      <c r="EA141" s="78"/>
      <c r="EB141" s="78"/>
      <c r="EC141" s="78"/>
      <c r="ED141" s="78"/>
      <c r="EE141" s="78"/>
      <c r="EF141" s="78"/>
      <c r="EG141" s="78"/>
      <c r="EH141" s="78"/>
      <c r="EI141" s="78"/>
      <c r="EJ141" s="78"/>
      <c r="EK141" s="78"/>
      <c r="EL141" s="78"/>
      <c r="EM141" s="78"/>
      <c r="EN141" s="78"/>
      <c r="EO141" s="78"/>
      <c r="EP141" s="78"/>
      <c r="EQ141" s="78"/>
      <c r="ER141" s="78"/>
      <c r="ES141" s="78"/>
      <c r="ET141" s="78"/>
      <c r="EU141" s="78"/>
      <c r="EV141" s="78"/>
      <c r="EW141" s="78"/>
      <c r="EX141" s="78"/>
      <c r="EY141" s="78"/>
      <c r="EZ141" s="78"/>
      <c r="FA141" s="78"/>
      <c r="FB141" s="78"/>
      <c r="FC141" s="78"/>
      <c r="FD141" s="78"/>
      <c r="FE141" s="78"/>
      <c r="FF141" s="78"/>
      <c r="FG141" s="78"/>
      <c r="FH141" s="78"/>
      <c r="FI141" s="78"/>
      <c r="FJ141" s="78"/>
      <c r="FK141" s="78"/>
      <c r="FL141" s="78"/>
      <c r="FM141" s="78"/>
      <c r="FN141" s="78"/>
      <c r="FO141" s="78"/>
      <c r="FP141" s="78"/>
      <c r="FQ141" s="78"/>
      <c r="FR141" s="78"/>
      <c r="FS141" s="78"/>
      <c r="FT141" s="78"/>
      <c r="FU141" s="78"/>
      <c r="FV141" s="78"/>
      <c r="FW141" s="78"/>
      <c r="FX141" s="78"/>
      <c r="FY141" s="78">
        <v>1</v>
      </c>
      <c r="FZ141" s="78">
        <v>0</v>
      </c>
    </row>
    <row r="142" spans="1:182" x14ac:dyDescent="0.2">
      <c r="A142" t="s">
        <v>186</v>
      </c>
      <c r="B142" s="35" t="s">
        <v>243</v>
      </c>
      <c r="C142" t="s">
        <v>2</v>
      </c>
      <c r="D142" t="s">
        <v>201</v>
      </c>
      <c r="E142" t="s">
        <v>203</v>
      </c>
      <c r="F142" t="s">
        <v>182</v>
      </c>
      <c r="G142" t="s">
        <v>1</v>
      </c>
      <c r="H142" s="78">
        <v>42</v>
      </c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  <c r="BO142" s="78"/>
      <c r="BP142" s="78"/>
      <c r="BQ142" s="78"/>
      <c r="BR142" s="78"/>
      <c r="BS142" s="78"/>
      <c r="BT142" s="78"/>
      <c r="BU142" s="78"/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  <c r="CN142" s="78"/>
      <c r="CO142" s="78"/>
      <c r="CP142" s="78"/>
      <c r="CQ142" s="78"/>
      <c r="CR142" s="78"/>
      <c r="CS142" s="78"/>
      <c r="CT142" s="78"/>
      <c r="CU142" s="78"/>
      <c r="CV142" s="78"/>
      <c r="CW142" s="78"/>
      <c r="CX142" s="78"/>
      <c r="CY142" s="78"/>
      <c r="CZ142" s="78"/>
      <c r="DA142" s="78"/>
      <c r="DB142" s="78"/>
      <c r="DC142" s="78"/>
      <c r="DD142" s="78"/>
      <c r="DE142" s="78"/>
      <c r="DF142" s="78"/>
      <c r="DG142" s="78"/>
      <c r="DH142" s="78"/>
      <c r="DI142" s="78"/>
      <c r="DJ142" s="78"/>
      <c r="DK142" s="78"/>
      <c r="DL142" s="78"/>
      <c r="DM142" s="78"/>
      <c r="DN142" s="78"/>
      <c r="DO142" s="78"/>
      <c r="DP142" s="78"/>
      <c r="DQ142" s="78"/>
      <c r="DR142" s="78"/>
      <c r="DS142" s="78"/>
      <c r="DT142" s="78"/>
      <c r="DU142" s="78"/>
      <c r="DV142" s="78"/>
      <c r="DW142" s="78"/>
      <c r="DX142" s="78"/>
      <c r="DY142" s="78"/>
      <c r="DZ142" s="78"/>
      <c r="EA142" s="78"/>
      <c r="EB142" s="78"/>
      <c r="EC142" s="78"/>
      <c r="ED142" s="78"/>
      <c r="EE142" s="78"/>
      <c r="EF142" s="78"/>
      <c r="EG142" s="78"/>
      <c r="EH142" s="78"/>
      <c r="EI142" s="78"/>
      <c r="EJ142" s="78"/>
      <c r="EK142" s="78"/>
      <c r="EL142" s="78"/>
      <c r="EM142" s="78"/>
      <c r="EN142" s="78"/>
      <c r="EO142" s="78"/>
      <c r="EP142" s="78"/>
      <c r="EQ142" s="78"/>
      <c r="ER142" s="78"/>
      <c r="ES142" s="78"/>
      <c r="ET142" s="78"/>
      <c r="EU142" s="78"/>
      <c r="EV142" s="78"/>
      <c r="EW142" s="78"/>
      <c r="EX142" s="78"/>
      <c r="EY142" s="78"/>
      <c r="EZ142" s="78"/>
      <c r="FA142" s="78"/>
      <c r="FB142" s="78"/>
      <c r="FC142" s="78"/>
      <c r="FD142" s="78"/>
      <c r="FE142" s="78"/>
      <c r="FF142" s="78"/>
      <c r="FG142" s="78"/>
      <c r="FH142" s="78"/>
      <c r="FI142" s="78"/>
      <c r="FJ142" s="78"/>
      <c r="FK142" s="78"/>
      <c r="FL142" s="78"/>
      <c r="FM142" s="78"/>
      <c r="FN142" s="78"/>
      <c r="FO142" s="78"/>
      <c r="FP142" s="78"/>
      <c r="FQ142" s="78"/>
      <c r="FR142" s="78"/>
      <c r="FS142" s="78"/>
      <c r="FT142" s="78"/>
      <c r="FU142" s="78"/>
      <c r="FV142" s="78"/>
      <c r="FW142" s="78"/>
      <c r="FX142" s="78"/>
      <c r="FY142" s="78">
        <v>5</v>
      </c>
      <c r="FZ142" s="78">
        <v>0</v>
      </c>
    </row>
    <row r="143" spans="1:182" x14ac:dyDescent="0.2">
      <c r="A143" t="s">
        <v>186</v>
      </c>
      <c r="B143" s="35" t="s">
        <v>243</v>
      </c>
      <c r="C143" t="s">
        <v>2</v>
      </c>
      <c r="D143" t="s">
        <v>201</v>
      </c>
      <c r="E143" t="s">
        <v>203</v>
      </c>
      <c r="F143" t="s">
        <v>183</v>
      </c>
      <c r="G143" t="s">
        <v>1</v>
      </c>
      <c r="H143" s="78">
        <v>162</v>
      </c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  <c r="BO143" s="78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78"/>
      <c r="CQ143" s="78"/>
      <c r="CR143" s="78"/>
      <c r="CS143" s="78"/>
      <c r="CT143" s="78"/>
      <c r="CU143" s="78"/>
      <c r="CV143" s="78"/>
      <c r="CW143" s="78"/>
      <c r="CX143" s="78"/>
      <c r="CY143" s="78"/>
      <c r="CZ143" s="78"/>
      <c r="DA143" s="78"/>
      <c r="DB143" s="78"/>
      <c r="DC143" s="78"/>
      <c r="DD143" s="78"/>
      <c r="DE143" s="78"/>
      <c r="DF143" s="78"/>
      <c r="DG143" s="78"/>
      <c r="DH143" s="78"/>
      <c r="DI143" s="78"/>
      <c r="DJ143" s="78"/>
      <c r="DK143" s="78"/>
      <c r="DL143" s="78"/>
      <c r="DM143" s="78"/>
      <c r="DN143" s="78"/>
      <c r="DO143" s="78"/>
      <c r="DP143" s="78"/>
      <c r="DQ143" s="78"/>
      <c r="DR143" s="78"/>
      <c r="DS143" s="78"/>
      <c r="DT143" s="78"/>
      <c r="DU143" s="78"/>
      <c r="DV143" s="78"/>
      <c r="DW143" s="78"/>
      <c r="DX143" s="78"/>
      <c r="DY143" s="78"/>
      <c r="DZ143" s="78"/>
      <c r="EA143" s="78"/>
      <c r="EB143" s="78"/>
      <c r="EC143" s="78"/>
      <c r="ED143" s="78"/>
      <c r="EE143" s="78"/>
      <c r="EF143" s="78"/>
      <c r="EG143" s="78"/>
      <c r="EH143" s="78"/>
      <c r="EI143" s="78"/>
      <c r="EJ143" s="78"/>
      <c r="EK143" s="78"/>
      <c r="EL143" s="78"/>
      <c r="EM143" s="78"/>
      <c r="EN143" s="78"/>
      <c r="EO143" s="78"/>
      <c r="EP143" s="78"/>
      <c r="EQ143" s="78"/>
      <c r="ER143" s="78"/>
      <c r="ES143" s="78"/>
      <c r="ET143" s="78"/>
      <c r="EU143" s="78"/>
      <c r="EV143" s="78"/>
      <c r="EW143" s="78"/>
      <c r="EX143" s="78"/>
      <c r="EY143" s="78"/>
      <c r="EZ143" s="78"/>
      <c r="FA143" s="78"/>
      <c r="FB143" s="78"/>
      <c r="FC143" s="78"/>
      <c r="FD143" s="78"/>
      <c r="FE143" s="78"/>
      <c r="FF143" s="78"/>
      <c r="FG143" s="78"/>
      <c r="FH143" s="78"/>
      <c r="FI143" s="78"/>
      <c r="FJ143" s="78"/>
      <c r="FK143" s="78"/>
      <c r="FL143" s="78"/>
      <c r="FM143" s="78"/>
      <c r="FN143" s="78"/>
      <c r="FO143" s="78"/>
      <c r="FP143" s="78"/>
      <c r="FQ143" s="78"/>
      <c r="FR143" s="78"/>
      <c r="FS143" s="78"/>
      <c r="FT143" s="78"/>
      <c r="FU143" s="78"/>
      <c r="FV143" s="78"/>
      <c r="FW143" s="78"/>
      <c r="FX143" s="78"/>
      <c r="FY143" s="78">
        <v>8</v>
      </c>
      <c r="FZ143" s="78">
        <v>0</v>
      </c>
    </row>
    <row r="144" spans="1:182" x14ac:dyDescent="0.2">
      <c r="A144" t="s">
        <v>186</v>
      </c>
      <c r="B144" s="35" t="s">
        <v>243</v>
      </c>
      <c r="C144" t="s">
        <v>2</v>
      </c>
      <c r="D144" t="s">
        <v>201</v>
      </c>
      <c r="E144" t="s">
        <v>203</v>
      </c>
      <c r="F144" t="s">
        <v>184</v>
      </c>
      <c r="G144" t="s">
        <v>1</v>
      </c>
      <c r="H144" s="78">
        <v>102</v>
      </c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  <c r="BO144" s="78"/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78"/>
      <c r="CQ144" s="78"/>
      <c r="CR144" s="78"/>
      <c r="CS144" s="78"/>
      <c r="CT144" s="78"/>
      <c r="CU144" s="78"/>
      <c r="CV144" s="78"/>
      <c r="CW144" s="78"/>
      <c r="CX144" s="78"/>
      <c r="CY144" s="78"/>
      <c r="CZ144" s="78"/>
      <c r="DA144" s="78"/>
      <c r="DB144" s="78"/>
      <c r="DC144" s="78"/>
      <c r="DD144" s="78"/>
      <c r="DE144" s="78"/>
      <c r="DF144" s="78"/>
      <c r="DG144" s="78"/>
      <c r="DH144" s="78"/>
      <c r="DI144" s="78"/>
      <c r="DJ144" s="78"/>
      <c r="DK144" s="78"/>
      <c r="DL144" s="78"/>
      <c r="DM144" s="78"/>
      <c r="DN144" s="78"/>
      <c r="DO144" s="78"/>
      <c r="DP144" s="78"/>
      <c r="DQ144" s="78"/>
      <c r="DR144" s="78"/>
      <c r="DS144" s="78"/>
      <c r="DT144" s="78"/>
      <c r="DU144" s="78"/>
      <c r="DV144" s="78"/>
      <c r="DW144" s="78"/>
      <c r="DX144" s="78"/>
      <c r="DY144" s="78"/>
      <c r="DZ144" s="78"/>
      <c r="EA144" s="78"/>
      <c r="EB144" s="78"/>
      <c r="EC144" s="78"/>
      <c r="ED144" s="78"/>
      <c r="EE144" s="78"/>
      <c r="EF144" s="78"/>
      <c r="EG144" s="78"/>
      <c r="EH144" s="78"/>
      <c r="EI144" s="78"/>
      <c r="EJ144" s="78"/>
      <c r="EK144" s="78"/>
      <c r="EL144" s="78"/>
      <c r="EM144" s="78"/>
      <c r="EN144" s="78"/>
      <c r="EO144" s="78"/>
      <c r="EP144" s="78"/>
      <c r="EQ144" s="78"/>
      <c r="ER144" s="78"/>
      <c r="ES144" s="78"/>
      <c r="ET144" s="78"/>
      <c r="EU144" s="78"/>
      <c r="EV144" s="78"/>
      <c r="EW144" s="78"/>
      <c r="EX144" s="78"/>
      <c r="EY144" s="78"/>
      <c r="EZ144" s="78"/>
      <c r="FA144" s="78"/>
      <c r="FB144" s="78"/>
      <c r="FC144" s="78"/>
      <c r="FD144" s="78"/>
      <c r="FE144" s="78"/>
      <c r="FF144" s="78"/>
      <c r="FG144" s="78"/>
      <c r="FH144" s="78"/>
      <c r="FI144" s="78"/>
      <c r="FJ144" s="78"/>
      <c r="FK144" s="78"/>
      <c r="FL144" s="78"/>
      <c r="FM144" s="78"/>
      <c r="FN144" s="78"/>
      <c r="FO144" s="78"/>
      <c r="FP144" s="78"/>
      <c r="FQ144" s="78"/>
      <c r="FR144" s="78"/>
      <c r="FS144" s="78"/>
      <c r="FT144" s="78"/>
      <c r="FU144" s="78"/>
      <c r="FV144" s="78"/>
      <c r="FW144" s="78"/>
      <c r="FX144" s="78"/>
      <c r="FY144" s="78">
        <v>10</v>
      </c>
      <c r="FZ144" s="78">
        <v>0</v>
      </c>
    </row>
    <row r="145" spans="1:182" x14ac:dyDescent="0.2">
      <c r="A145" t="s">
        <v>186</v>
      </c>
      <c r="B145" s="35" t="s">
        <v>243</v>
      </c>
      <c r="C145" t="s">
        <v>2</v>
      </c>
      <c r="D145" t="s">
        <v>201</v>
      </c>
      <c r="E145" t="s">
        <v>203</v>
      </c>
      <c r="F145" t="s">
        <v>185</v>
      </c>
      <c r="G145" t="s">
        <v>1</v>
      </c>
      <c r="H145" s="78">
        <v>28</v>
      </c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78"/>
      <c r="BO145" s="78"/>
      <c r="BP145" s="78"/>
      <c r="BQ145" s="78"/>
      <c r="BR145" s="78"/>
      <c r="BS145" s="78"/>
      <c r="BT145" s="78"/>
      <c r="BU145" s="78"/>
      <c r="BV145" s="78"/>
      <c r="BW145" s="78"/>
      <c r="BX145" s="78"/>
      <c r="BY145" s="78"/>
      <c r="BZ145" s="78"/>
      <c r="CA145" s="78"/>
      <c r="CB145" s="78"/>
      <c r="CC145" s="78"/>
      <c r="CD145" s="78"/>
      <c r="CE145" s="78"/>
      <c r="CF145" s="78"/>
      <c r="CG145" s="78"/>
      <c r="CH145" s="78"/>
      <c r="CI145" s="78"/>
      <c r="CJ145" s="78"/>
      <c r="CK145" s="78"/>
      <c r="CL145" s="78"/>
      <c r="CM145" s="78"/>
      <c r="CN145" s="78"/>
      <c r="CO145" s="78"/>
      <c r="CP145" s="78"/>
      <c r="CQ145" s="78"/>
      <c r="CR145" s="78"/>
      <c r="CS145" s="78"/>
      <c r="CT145" s="78"/>
      <c r="CU145" s="78"/>
      <c r="CV145" s="78"/>
      <c r="CW145" s="78"/>
      <c r="CX145" s="78"/>
      <c r="CY145" s="78"/>
      <c r="CZ145" s="78"/>
      <c r="DA145" s="78"/>
      <c r="DB145" s="78"/>
      <c r="DC145" s="78"/>
      <c r="DD145" s="78"/>
      <c r="DE145" s="78"/>
      <c r="DF145" s="78"/>
      <c r="DG145" s="78"/>
      <c r="DH145" s="78"/>
      <c r="DI145" s="78"/>
      <c r="DJ145" s="78"/>
      <c r="DK145" s="78"/>
      <c r="DL145" s="78"/>
      <c r="DM145" s="78"/>
      <c r="DN145" s="78"/>
      <c r="DO145" s="78"/>
      <c r="DP145" s="78"/>
      <c r="DQ145" s="78"/>
      <c r="DR145" s="78"/>
      <c r="DS145" s="78"/>
      <c r="DT145" s="78"/>
      <c r="DU145" s="78"/>
      <c r="DV145" s="78"/>
      <c r="DW145" s="78"/>
      <c r="DX145" s="78"/>
      <c r="DY145" s="78"/>
      <c r="DZ145" s="78"/>
      <c r="EA145" s="78"/>
      <c r="EB145" s="78"/>
      <c r="EC145" s="78"/>
      <c r="ED145" s="78"/>
      <c r="EE145" s="78"/>
      <c r="EF145" s="78"/>
      <c r="EG145" s="78"/>
      <c r="EH145" s="78"/>
      <c r="EI145" s="78"/>
      <c r="EJ145" s="78"/>
      <c r="EK145" s="78"/>
      <c r="EL145" s="78"/>
      <c r="EM145" s="78"/>
      <c r="EN145" s="78"/>
      <c r="EO145" s="78"/>
      <c r="EP145" s="78"/>
      <c r="EQ145" s="78"/>
      <c r="ER145" s="78"/>
      <c r="ES145" s="78"/>
      <c r="ET145" s="78"/>
      <c r="EU145" s="78"/>
      <c r="EV145" s="78"/>
      <c r="EW145" s="78"/>
      <c r="EX145" s="78"/>
      <c r="EY145" s="78"/>
      <c r="EZ145" s="78"/>
      <c r="FA145" s="78"/>
      <c r="FB145" s="78"/>
      <c r="FC145" s="78"/>
      <c r="FD145" s="78"/>
      <c r="FE145" s="78"/>
      <c r="FF145" s="78"/>
      <c r="FG145" s="78"/>
      <c r="FH145" s="78"/>
      <c r="FI145" s="78"/>
      <c r="FJ145" s="78"/>
      <c r="FK145" s="78"/>
      <c r="FL145" s="78"/>
      <c r="FM145" s="78"/>
      <c r="FN145" s="78"/>
      <c r="FO145" s="78"/>
      <c r="FP145" s="78"/>
      <c r="FQ145" s="78"/>
      <c r="FR145" s="78"/>
      <c r="FS145" s="78"/>
      <c r="FT145" s="78"/>
      <c r="FU145" s="78"/>
      <c r="FV145" s="78"/>
      <c r="FW145" s="78"/>
      <c r="FX145" s="78"/>
      <c r="FY145" s="78">
        <v>1</v>
      </c>
      <c r="FZ145" s="78">
        <v>0</v>
      </c>
    </row>
    <row r="146" spans="1:182" x14ac:dyDescent="0.2">
      <c r="A146" t="s">
        <v>186</v>
      </c>
      <c r="B146" s="35" t="s">
        <v>243</v>
      </c>
      <c r="C146" t="s">
        <v>2</v>
      </c>
      <c r="D146" t="s">
        <v>201</v>
      </c>
      <c r="E146" t="s">
        <v>204</v>
      </c>
      <c r="F146" t="s">
        <v>1</v>
      </c>
      <c r="G146" t="s">
        <v>1</v>
      </c>
      <c r="H146" s="78">
        <v>846</v>
      </c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  <c r="BM146" s="78"/>
      <c r="BN146" s="78"/>
      <c r="BO146" s="78"/>
      <c r="BP146" s="78"/>
      <c r="BQ146" s="78"/>
      <c r="BR146" s="78"/>
      <c r="BS146" s="78"/>
      <c r="BT146" s="78"/>
      <c r="BU146" s="78"/>
      <c r="BV146" s="78"/>
      <c r="BW146" s="78"/>
      <c r="BX146" s="78"/>
      <c r="BY146" s="78"/>
      <c r="BZ146" s="78"/>
      <c r="CA146" s="78"/>
      <c r="CB146" s="78"/>
      <c r="CC146" s="78"/>
      <c r="CD146" s="78"/>
      <c r="CE146" s="78"/>
      <c r="CF146" s="78"/>
      <c r="CG146" s="78"/>
      <c r="CH146" s="78"/>
      <c r="CI146" s="78"/>
      <c r="CJ146" s="78"/>
      <c r="CK146" s="78"/>
      <c r="CL146" s="78"/>
      <c r="CM146" s="78"/>
      <c r="CN146" s="78"/>
      <c r="CO146" s="78"/>
      <c r="CP146" s="78"/>
      <c r="CQ146" s="78"/>
      <c r="CR146" s="78"/>
      <c r="CS146" s="78"/>
      <c r="CT146" s="78"/>
      <c r="CU146" s="78"/>
      <c r="CV146" s="78"/>
      <c r="CW146" s="78"/>
      <c r="CX146" s="78"/>
      <c r="CY146" s="78"/>
      <c r="CZ146" s="78"/>
      <c r="DA146" s="78"/>
      <c r="DB146" s="78"/>
      <c r="DC146" s="78"/>
      <c r="DD146" s="78"/>
      <c r="DE146" s="78"/>
      <c r="DF146" s="78"/>
      <c r="DG146" s="78"/>
      <c r="DH146" s="78"/>
      <c r="DI146" s="78"/>
      <c r="DJ146" s="78"/>
      <c r="DK146" s="78"/>
      <c r="DL146" s="78"/>
      <c r="DM146" s="78"/>
      <c r="DN146" s="78"/>
      <c r="DO146" s="78"/>
      <c r="DP146" s="78"/>
      <c r="DQ146" s="78"/>
      <c r="DR146" s="78"/>
      <c r="DS146" s="78"/>
      <c r="DT146" s="78"/>
      <c r="DU146" s="78"/>
      <c r="DV146" s="78"/>
      <c r="DW146" s="78"/>
      <c r="DX146" s="78"/>
      <c r="DY146" s="78"/>
      <c r="DZ146" s="78"/>
      <c r="EA146" s="78"/>
      <c r="EB146" s="78"/>
      <c r="EC146" s="78"/>
      <c r="ED146" s="78"/>
      <c r="EE146" s="78"/>
      <c r="EF146" s="78"/>
      <c r="EG146" s="78"/>
      <c r="EH146" s="78"/>
      <c r="EI146" s="78"/>
      <c r="EJ146" s="78"/>
      <c r="EK146" s="78"/>
      <c r="EL146" s="78"/>
      <c r="EM146" s="78"/>
      <c r="EN146" s="78"/>
      <c r="EO146" s="78"/>
      <c r="EP146" s="78"/>
      <c r="EQ146" s="78"/>
      <c r="ER146" s="78"/>
      <c r="ES146" s="78"/>
      <c r="ET146" s="78"/>
      <c r="EU146" s="78"/>
      <c r="EV146" s="78"/>
      <c r="EW146" s="78"/>
      <c r="EX146" s="78"/>
      <c r="EY146" s="78"/>
      <c r="EZ146" s="78"/>
      <c r="FA146" s="78"/>
      <c r="FB146" s="78"/>
      <c r="FC146" s="78"/>
      <c r="FD146" s="78"/>
      <c r="FE146" s="78"/>
      <c r="FF146" s="78"/>
      <c r="FG146" s="78"/>
      <c r="FH146" s="78"/>
      <c r="FI146" s="78"/>
      <c r="FJ146" s="78"/>
      <c r="FK146" s="78"/>
      <c r="FL146" s="78"/>
      <c r="FM146" s="78"/>
      <c r="FN146" s="78"/>
      <c r="FO146" s="78"/>
      <c r="FP146" s="78"/>
      <c r="FQ146" s="78"/>
      <c r="FR146" s="78"/>
      <c r="FS146" s="78"/>
      <c r="FT146" s="78"/>
      <c r="FU146" s="78"/>
      <c r="FV146" s="78"/>
      <c r="FW146" s="78"/>
      <c r="FX146" s="78"/>
      <c r="FY146" s="78">
        <v>75</v>
      </c>
      <c r="FZ146" s="78">
        <v>0</v>
      </c>
    </row>
    <row r="147" spans="1:182" x14ac:dyDescent="0.2">
      <c r="A147" t="s">
        <v>186</v>
      </c>
      <c r="B147" s="35" t="s">
        <v>243</v>
      </c>
      <c r="C147" t="s">
        <v>2</v>
      </c>
      <c r="D147" t="s">
        <v>201</v>
      </c>
      <c r="E147" t="s">
        <v>204</v>
      </c>
      <c r="F147" t="s">
        <v>178</v>
      </c>
      <c r="G147" t="s">
        <v>1</v>
      </c>
      <c r="H147" s="78">
        <v>236</v>
      </c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78"/>
      <c r="BO147" s="78"/>
      <c r="BP147" s="78"/>
      <c r="BQ147" s="78"/>
      <c r="BR147" s="78"/>
      <c r="BS147" s="78"/>
      <c r="BT147" s="78"/>
      <c r="BU147" s="78"/>
      <c r="BV147" s="78"/>
      <c r="BW147" s="78"/>
      <c r="BX147" s="78"/>
      <c r="BY147" s="78"/>
      <c r="BZ147" s="78"/>
      <c r="CA147" s="78"/>
      <c r="CB147" s="78"/>
      <c r="CC147" s="78"/>
      <c r="CD147" s="78"/>
      <c r="CE147" s="78"/>
      <c r="CF147" s="78"/>
      <c r="CG147" s="78"/>
      <c r="CH147" s="78"/>
      <c r="CI147" s="78"/>
      <c r="CJ147" s="78"/>
      <c r="CK147" s="78"/>
      <c r="CL147" s="78"/>
      <c r="CM147" s="78"/>
      <c r="CN147" s="78"/>
      <c r="CO147" s="78"/>
      <c r="CP147" s="78"/>
      <c r="CQ147" s="78"/>
      <c r="CR147" s="78"/>
      <c r="CS147" s="78"/>
      <c r="CT147" s="78"/>
      <c r="CU147" s="78"/>
      <c r="CV147" s="78"/>
      <c r="CW147" s="78"/>
      <c r="CX147" s="78"/>
      <c r="CY147" s="78"/>
      <c r="CZ147" s="78"/>
      <c r="DA147" s="78"/>
      <c r="DB147" s="78"/>
      <c r="DC147" s="78"/>
      <c r="DD147" s="78"/>
      <c r="DE147" s="78"/>
      <c r="DF147" s="78"/>
      <c r="DG147" s="78"/>
      <c r="DH147" s="78"/>
      <c r="DI147" s="78"/>
      <c r="DJ147" s="78"/>
      <c r="DK147" s="78"/>
      <c r="DL147" s="78"/>
      <c r="DM147" s="78"/>
      <c r="DN147" s="78"/>
      <c r="DO147" s="78"/>
      <c r="DP147" s="78"/>
      <c r="DQ147" s="78"/>
      <c r="DR147" s="78"/>
      <c r="DS147" s="78"/>
      <c r="DT147" s="78"/>
      <c r="DU147" s="78"/>
      <c r="DV147" s="78"/>
      <c r="DW147" s="78"/>
      <c r="DX147" s="78"/>
      <c r="DY147" s="78"/>
      <c r="DZ147" s="78"/>
      <c r="EA147" s="78"/>
      <c r="EB147" s="78"/>
      <c r="EC147" s="78"/>
      <c r="ED147" s="78"/>
      <c r="EE147" s="78"/>
      <c r="EF147" s="78"/>
      <c r="EG147" s="78"/>
      <c r="EH147" s="78"/>
      <c r="EI147" s="78"/>
      <c r="EJ147" s="78"/>
      <c r="EK147" s="78"/>
      <c r="EL147" s="78"/>
      <c r="EM147" s="78"/>
      <c r="EN147" s="78"/>
      <c r="EO147" s="78"/>
      <c r="EP147" s="78"/>
      <c r="EQ147" s="78"/>
      <c r="ER147" s="78"/>
      <c r="ES147" s="78"/>
      <c r="ET147" s="78"/>
      <c r="EU147" s="78"/>
      <c r="EV147" s="78"/>
      <c r="EW147" s="78"/>
      <c r="EX147" s="78"/>
      <c r="EY147" s="78"/>
      <c r="EZ147" s="78"/>
      <c r="FA147" s="78"/>
      <c r="FB147" s="78"/>
      <c r="FC147" s="78"/>
      <c r="FD147" s="78"/>
      <c r="FE147" s="78"/>
      <c r="FF147" s="78"/>
      <c r="FG147" s="78"/>
      <c r="FH147" s="78"/>
      <c r="FI147" s="78"/>
      <c r="FJ147" s="78"/>
      <c r="FK147" s="78"/>
      <c r="FL147" s="78"/>
      <c r="FM147" s="78"/>
      <c r="FN147" s="78"/>
      <c r="FO147" s="78"/>
      <c r="FP147" s="78"/>
      <c r="FQ147" s="78"/>
      <c r="FR147" s="78"/>
      <c r="FS147" s="78"/>
      <c r="FT147" s="78"/>
      <c r="FU147" s="78"/>
      <c r="FV147" s="78"/>
      <c r="FW147" s="78"/>
      <c r="FX147" s="78"/>
      <c r="FY147" s="78">
        <v>31</v>
      </c>
      <c r="FZ147" s="78">
        <v>0</v>
      </c>
    </row>
    <row r="148" spans="1:182" x14ac:dyDescent="0.2">
      <c r="A148" t="s">
        <v>186</v>
      </c>
      <c r="B148" s="35" t="s">
        <v>243</v>
      </c>
      <c r="C148" t="s">
        <v>2</v>
      </c>
      <c r="D148" t="s">
        <v>201</v>
      </c>
      <c r="E148" t="s">
        <v>204</v>
      </c>
      <c r="F148" t="s">
        <v>179</v>
      </c>
      <c r="G148" t="s">
        <v>1</v>
      </c>
      <c r="H148" s="78">
        <v>170</v>
      </c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78"/>
      <c r="BO148" s="78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8"/>
      <c r="CA148" s="78"/>
      <c r="CB148" s="78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8"/>
      <c r="CO148" s="78"/>
      <c r="CP148" s="78"/>
      <c r="CQ148" s="78"/>
      <c r="CR148" s="78"/>
      <c r="CS148" s="78"/>
      <c r="CT148" s="78"/>
      <c r="CU148" s="78"/>
      <c r="CV148" s="78"/>
      <c r="CW148" s="78"/>
      <c r="CX148" s="78"/>
      <c r="CY148" s="78"/>
      <c r="CZ148" s="78"/>
      <c r="DA148" s="78"/>
      <c r="DB148" s="78"/>
      <c r="DC148" s="78"/>
      <c r="DD148" s="78"/>
      <c r="DE148" s="78"/>
      <c r="DF148" s="78"/>
      <c r="DG148" s="78"/>
      <c r="DH148" s="78"/>
      <c r="DI148" s="78"/>
      <c r="DJ148" s="78"/>
      <c r="DK148" s="78"/>
      <c r="DL148" s="78"/>
      <c r="DM148" s="78"/>
      <c r="DN148" s="78"/>
      <c r="DO148" s="78"/>
      <c r="DP148" s="78"/>
      <c r="DQ148" s="78"/>
      <c r="DR148" s="78"/>
      <c r="DS148" s="78"/>
      <c r="DT148" s="78"/>
      <c r="DU148" s="78"/>
      <c r="DV148" s="78"/>
      <c r="DW148" s="78"/>
      <c r="DX148" s="78"/>
      <c r="DY148" s="78"/>
      <c r="DZ148" s="78"/>
      <c r="EA148" s="78"/>
      <c r="EB148" s="78"/>
      <c r="EC148" s="78"/>
      <c r="ED148" s="78"/>
      <c r="EE148" s="78"/>
      <c r="EF148" s="78"/>
      <c r="EG148" s="78"/>
      <c r="EH148" s="78"/>
      <c r="EI148" s="78"/>
      <c r="EJ148" s="78"/>
      <c r="EK148" s="78"/>
      <c r="EL148" s="78"/>
      <c r="EM148" s="78"/>
      <c r="EN148" s="78"/>
      <c r="EO148" s="78"/>
      <c r="EP148" s="78"/>
      <c r="EQ148" s="78"/>
      <c r="ER148" s="78"/>
      <c r="ES148" s="78"/>
      <c r="ET148" s="78"/>
      <c r="EU148" s="78"/>
      <c r="EV148" s="78"/>
      <c r="EW148" s="78"/>
      <c r="EX148" s="78"/>
      <c r="EY148" s="78"/>
      <c r="EZ148" s="78"/>
      <c r="FA148" s="78"/>
      <c r="FB148" s="78"/>
      <c r="FC148" s="78"/>
      <c r="FD148" s="78"/>
      <c r="FE148" s="78"/>
      <c r="FF148" s="78"/>
      <c r="FG148" s="78"/>
      <c r="FH148" s="78"/>
      <c r="FI148" s="78"/>
      <c r="FJ148" s="78"/>
      <c r="FK148" s="78"/>
      <c r="FL148" s="78"/>
      <c r="FM148" s="78"/>
      <c r="FN148" s="78"/>
      <c r="FO148" s="78"/>
      <c r="FP148" s="78"/>
      <c r="FQ148" s="78"/>
      <c r="FR148" s="78"/>
      <c r="FS148" s="78"/>
      <c r="FT148" s="78"/>
      <c r="FU148" s="78"/>
      <c r="FV148" s="78"/>
      <c r="FW148" s="78"/>
      <c r="FX148" s="78"/>
      <c r="FY148" s="78">
        <v>16</v>
      </c>
      <c r="FZ148" s="78">
        <v>0</v>
      </c>
    </row>
    <row r="149" spans="1:182" x14ac:dyDescent="0.2">
      <c r="A149" t="s">
        <v>186</v>
      </c>
      <c r="B149" s="35" t="s">
        <v>243</v>
      </c>
      <c r="C149" t="s">
        <v>2</v>
      </c>
      <c r="D149" t="s">
        <v>201</v>
      </c>
      <c r="E149" t="s">
        <v>204</v>
      </c>
      <c r="F149" t="s">
        <v>180</v>
      </c>
      <c r="G149" t="s">
        <v>1</v>
      </c>
      <c r="H149" s="78">
        <v>2</v>
      </c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78"/>
      <c r="BO149" s="78"/>
      <c r="BP149" s="78"/>
      <c r="BQ149" s="78"/>
      <c r="BR149" s="78"/>
      <c r="BS149" s="78"/>
      <c r="BT149" s="78"/>
      <c r="BU149" s="78"/>
      <c r="BV149" s="78"/>
      <c r="BW149" s="78"/>
      <c r="BX149" s="78"/>
      <c r="BY149" s="78"/>
      <c r="BZ149" s="78"/>
      <c r="CA149" s="78"/>
      <c r="CB149" s="78"/>
      <c r="CC149" s="78"/>
      <c r="CD149" s="78"/>
      <c r="CE149" s="78"/>
      <c r="CF149" s="78"/>
      <c r="CG149" s="78"/>
      <c r="CH149" s="78"/>
      <c r="CI149" s="78"/>
      <c r="CJ149" s="78"/>
      <c r="CK149" s="78"/>
      <c r="CL149" s="78"/>
      <c r="CM149" s="78"/>
      <c r="CN149" s="78"/>
      <c r="CO149" s="78"/>
      <c r="CP149" s="78"/>
      <c r="CQ149" s="78"/>
      <c r="CR149" s="78"/>
      <c r="CS149" s="78"/>
      <c r="CT149" s="78"/>
      <c r="CU149" s="78"/>
      <c r="CV149" s="78"/>
      <c r="CW149" s="78"/>
      <c r="CX149" s="78"/>
      <c r="CY149" s="78"/>
      <c r="CZ149" s="78"/>
      <c r="DA149" s="78"/>
      <c r="DB149" s="78"/>
      <c r="DC149" s="78"/>
      <c r="DD149" s="78"/>
      <c r="DE149" s="78"/>
      <c r="DF149" s="78"/>
      <c r="DG149" s="78"/>
      <c r="DH149" s="78"/>
      <c r="DI149" s="78"/>
      <c r="DJ149" s="78"/>
      <c r="DK149" s="78"/>
      <c r="DL149" s="78"/>
      <c r="DM149" s="78"/>
      <c r="DN149" s="78"/>
      <c r="DO149" s="78"/>
      <c r="DP149" s="78"/>
      <c r="DQ149" s="78"/>
      <c r="DR149" s="78"/>
      <c r="DS149" s="78"/>
      <c r="DT149" s="78"/>
      <c r="DU149" s="78"/>
      <c r="DV149" s="78"/>
      <c r="DW149" s="78"/>
      <c r="DX149" s="78"/>
      <c r="DY149" s="78"/>
      <c r="DZ149" s="78"/>
      <c r="EA149" s="78"/>
      <c r="EB149" s="78"/>
      <c r="EC149" s="78"/>
      <c r="ED149" s="78"/>
      <c r="EE149" s="78"/>
      <c r="EF149" s="78"/>
      <c r="EG149" s="78"/>
      <c r="EH149" s="78"/>
      <c r="EI149" s="78"/>
      <c r="EJ149" s="78"/>
      <c r="EK149" s="78"/>
      <c r="EL149" s="78"/>
      <c r="EM149" s="78"/>
      <c r="EN149" s="78"/>
      <c r="EO149" s="78"/>
      <c r="EP149" s="78"/>
      <c r="EQ149" s="78"/>
      <c r="ER149" s="78"/>
      <c r="ES149" s="78"/>
      <c r="ET149" s="78"/>
      <c r="EU149" s="78"/>
      <c r="EV149" s="78"/>
      <c r="EW149" s="78"/>
      <c r="EX149" s="78"/>
      <c r="EY149" s="78"/>
      <c r="EZ149" s="78"/>
      <c r="FA149" s="78"/>
      <c r="FB149" s="78"/>
      <c r="FC149" s="78"/>
      <c r="FD149" s="78"/>
      <c r="FE149" s="78"/>
      <c r="FF149" s="78"/>
      <c r="FG149" s="78"/>
      <c r="FH149" s="78"/>
      <c r="FI149" s="78"/>
      <c r="FJ149" s="78"/>
      <c r="FK149" s="78"/>
      <c r="FL149" s="78"/>
      <c r="FM149" s="78"/>
      <c r="FN149" s="78"/>
      <c r="FO149" s="78"/>
      <c r="FP149" s="78"/>
      <c r="FQ149" s="78"/>
      <c r="FR149" s="78"/>
      <c r="FS149" s="78"/>
      <c r="FT149" s="78"/>
      <c r="FU149" s="78"/>
      <c r="FV149" s="78"/>
      <c r="FW149" s="78"/>
      <c r="FX149" s="78"/>
      <c r="FY149" s="78">
        <v>0</v>
      </c>
      <c r="FZ149" s="78">
        <v>0</v>
      </c>
    </row>
    <row r="150" spans="1:182" x14ac:dyDescent="0.2">
      <c r="A150" t="s">
        <v>186</v>
      </c>
      <c r="B150" s="35" t="s">
        <v>243</v>
      </c>
      <c r="C150" t="s">
        <v>2</v>
      </c>
      <c r="D150" t="s">
        <v>201</v>
      </c>
      <c r="E150" t="s">
        <v>204</v>
      </c>
      <c r="F150" t="s">
        <v>181</v>
      </c>
      <c r="G150" t="s">
        <v>1</v>
      </c>
      <c r="H150" s="78">
        <v>55</v>
      </c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78"/>
      <c r="BO150" s="78"/>
      <c r="BP150" s="78"/>
      <c r="BQ150" s="78"/>
      <c r="BR150" s="78"/>
      <c r="BS150" s="78"/>
      <c r="BT150" s="78"/>
      <c r="BU150" s="78"/>
      <c r="BV150" s="78"/>
      <c r="BW150" s="78"/>
      <c r="BX150" s="78"/>
      <c r="BY150" s="78"/>
      <c r="BZ150" s="78"/>
      <c r="CA150" s="78"/>
      <c r="CB150" s="78"/>
      <c r="CC150" s="78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78"/>
      <c r="CO150" s="78"/>
      <c r="CP150" s="78"/>
      <c r="CQ150" s="78"/>
      <c r="CR150" s="78"/>
      <c r="CS150" s="78"/>
      <c r="CT150" s="78"/>
      <c r="CU150" s="78"/>
      <c r="CV150" s="78"/>
      <c r="CW150" s="78"/>
      <c r="CX150" s="78"/>
      <c r="CY150" s="78"/>
      <c r="CZ150" s="78"/>
      <c r="DA150" s="78"/>
      <c r="DB150" s="78"/>
      <c r="DC150" s="78"/>
      <c r="DD150" s="78"/>
      <c r="DE150" s="78"/>
      <c r="DF150" s="78"/>
      <c r="DG150" s="78"/>
      <c r="DH150" s="78"/>
      <c r="DI150" s="78"/>
      <c r="DJ150" s="78"/>
      <c r="DK150" s="78"/>
      <c r="DL150" s="78"/>
      <c r="DM150" s="78"/>
      <c r="DN150" s="78"/>
      <c r="DO150" s="78"/>
      <c r="DP150" s="78"/>
      <c r="DQ150" s="78"/>
      <c r="DR150" s="78"/>
      <c r="DS150" s="78"/>
      <c r="DT150" s="78"/>
      <c r="DU150" s="78"/>
      <c r="DV150" s="78"/>
      <c r="DW150" s="78"/>
      <c r="DX150" s="78"/>
      <c r="DY150" s="78"/>
      <c r="DZ150" s="78"/>
      <c r="EA150" s="78"/>
      <c r="EB150" s="78"/>
      <c r="EC150" s="78"/>
      <c r="ED150" s="78"/>
      <c r="EE150" s="78"/>
      <c r="EF150" s="78"/>
      <c r="EG150" s="78"/>
      <c r="EH150" s="78"/>
      <c r="EI150" s="78"/>
      <c r="EJ150" s="78"/>
      <c r="EK150" s="78"/>
      <c r="EL150" s="78"/>
      <c r="EM150" s="78"/>
      <c r="EN150" s="78"/>
      <c r="EO150" s="78"/>
      <c r="EP150" s="78"/>
      <c r="EQ150" s="78"/>
      <c r="ER150" s="78"/>
      <c r="ES150" s="78"/>
      <c r="ET150" s="78"/>
      <c r="EU150" s="78"/>
      <c r="EV150" s="78"/>
      <c r="EW150" s="78"/>
      <c r="EX150" s="78"/>
      <c r="EY150" s="78"/>
      <c r="EZ150" s="78"/>
      <c r="FA150" s="78"/>
      <c r="FB150" s="78"/>
      <c r="FC150" s="78"/>
      <c r="FD150" s="78"/>
      <c r="FE150" s="78"/>
      <c r="FF150" s="78"/>
      <c r="FG150" s="78"/>
      <c r="FH150" s="78"/>
      <c r="FI150" s="78"/>
      <c r="FJ150" s="78"/>
      <c r="FK150" s="78"/>
      <c r="FL150" s="78"/>
      <c r="FM150" s="78"/>
      <c r="FN150" s="78"/>
      <c r="FO150" s="78"/>
      <c r="FP150" s="78"/>
      <c r="FQ150" s="78"/>
      <c r="FR150" s="78"/>
      <c r="FS150" s="78"/>
      <c r="FT150" s="78"/>
      <c r="FU150" s="78"/>
      <c r="FV150" s="78"/>
      <c r="FW150" s="78"/>
      <c r="FX150" s="78"/>
      <c r="FY150" s="78">
        <v>1</v>
      </c>
      <c r="FZ150" s="78">
        <v>0</v>
      </c>
    </row>
    <row r="151" spans="1:182" x14ac:dyDescent="0.2">
      <c r="A151" t="s">
        <v>186</v>
      </c>
      <c r="B151" s="35" t="s">
        <v>243</v>
      </c>
      <c r="C151" t="s">
        <v>2</v>
      </c>
      <c r="D151" t="s">
        <v>201</v>
      </c>
      <c r="E151" t="s">
        <v>204</v>
      </c>
      <c r="F151" t="s">
        <v>182</v>
      </c>
      <c r="G151" t="s">
        <v>1</v>
      </c>
      <c r="H151" s="78">
        <v>61</v>
      </c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78"/>
      <c r="BO151" s="78"/>
      <c r="BP151" s="78"/>
      <c r="BQ151" s="78"/>
      <c r="BR151" s="78"/>
      <c r="BS151" s="78"/>
      <c r="BT151" s="78"/>
      <c r="BU151" s="78"/>
      <c r="BV151" s="78"/>
      <c r="BW151" s="78"/>
      <c r="BX151" s="78"/>
      <c r="BY151" s="78"/>
      <c r="BZ151" s="78"/>
      <c r="CA151" s="78"/>
      <c r="CB151" s="78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8"/>
      <c r="CN151" s="78"/>
      <c r="CO151" s="78"/>
      <c r="CP151" s="78"/>
      <c r="CQ151" s="78"/>
      <c r="CR151" s="78"/>
      <c r="CS151" s="78"/>
      <c r="CT151" s="78"/>
      <c r="CU151" s="78"/>
      <c r="CV151" s="78"/>
      <c r="CW151" s="78"/>
      <c r="CX151" s="78"/>
      <c r="CY151" s="78"/>
      <c r="CZ151" s="78"/>
      <c r="DA151" s="78"/>
      <c r="DB151" s="78"/>
      <c r="DC151" s="78"/>
      <c r="DD151" s="78"/>
      <c r="DE151" s="78"/>
      <c r="DF151" s="78"/>
      <c r="DG151" s="78"/>
      <c r="DH151" s="78"/>
      <c r="DI151" s="78"/>
      <c r="DJ151" s="78"/>
      <c r="DK151" s="78"/>
      <c r="DL151" s="78"/>
      <c r="DM151" s="78"/>
      <c r="DN151" s="78"/>
      <c r="DO151" s="78"/>
      <c r="DP151" s="78"/>
      <c r="DQ151" s="78"/>
      <c r="DR151" s="78"/>
      <c r="DS151" s="78"/>
      <c r="DT151" s="78"/>
      <c r="DU151" s="78"/>
      <c r="DV151" s="78"/>
      <c r="DW151" s="78"/>
      <c r="DX151" s="78"/>
      <c r="DY151" s="78"/>
      <c r="DZ151" s="78"/>
      <c r="EA151" s="78"/>
      <c r="EB151" s="78"/>
      <c r="EC151" s="78"/>
      <c r="ED151" s="78"/>
      <c r="EE151" s="78"/>
      <c r="EF151" s="78"/>
      <c r="EG151" s="78"/>
      <c r="EH151" s="78"/>
      <c r="EI151" s="78"/>
      <c r="EJ151" s="78"/>
      <c r="EK151" s="78"/>
      <c r="EL151" s="78"/>
      <c r="EM151" s="78"/>
      <c r="EN151" s="78"/>
      <c r="EO151" s="78"/>
      <c r="EP151" s="78"/>
      <c r="EQ151" s="78"/>
      <c r="ER151" s="78"/>
      <c r="ES151" s="78"/>
      <c r="ET151" s="78"/>
      <c r="EU151" s="78"/>
      <c r="EV151" s="78"/>
      <c r="EW151" s="78"/>
      <c r="EX151" s="78"/>
      <c r="EY151" s="78"/>
      <c r="EZ151" s="78"/>
      <c r="FA151" s="78"/>
      <c r="FB151" s="78"/>
      <c r="FC151" s="78"/>
      <c r="FD151" s="78"/>
      <c r="FE151" s="78"/>
      <c r="FF151" s="78"/>
      <c r="FG151" s="78"/>
      <c r="FH151" s="78"/>
      <c r="FI151" s="78"/>
      <c r="FJ151" s="78"/>
      <c r="FK151" s="78"/>
      <c r="FL151" s="78"/>
      <c r="FM151" s="78"/>
      <c r="FN151" s="78"/>
      <c r="FO151" s="78"/>
      <c r="FP151" s="78"/>
      <c r="FQ151" s="78"/>
      <c r="FR151" s="78"/>
      <c r="FS151" s="78"/>
      <c r="FT151" s="78"/>
      <c r="FU151" s="78"/>
      <c r="FV151" s="78"/>
      <c r="FW151" s="78"/>
      <c r="FX151" s="78"/>
      <c r="FY151" s="78">
        <v>5</v>
      </c>
      <c r="FZ151" s="78">
        <v>0</v>
      </c>
    </row>
    <row r="152" spans="1:182" x14ac:dyDescent="0.2">
      <c r="A152" t="s">
        <v>186</v>
      </c>
      <c r="B152" s="35" t="s">
        <v>243</v>
      </c>
      <c r="C152" t="s">
        <v>2</v>
      </c>
      <c r="D152" t="s">
        <v>201</v>
      </c>
      <c r="E152" t="s">
        <v>204</v>
      </c>
      <c r="F152" t="s">
        <v>183</v>
      </c>
      <c r="G152" t="s">
        <v>1</v>
      </c>
      <c r="H152" s="78">
        <v>178</v>
      </c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78"/>
      <c r="BO152" s="78"/>
      <c r="BP152" s="78"/>
      <c r="BQ152" s="78"/>
      <c r="BR152" s="78"/>
      <c r="BS152" s="78"/>
      <c r="BT152" s="78"/>
      <c r="BU152" s="78"/>
      <c r="BV152" s="78"/>
      <c r="BW152" s="78"/>
      <c r="BX152" s="78"/>
      <c r="BY152" s="78"/>
      <c r="BZ152" s="78"/>
      <c r="CA152" s="78"/>
      <c r="CB152" s="78"/>
      <c r="CC152" s="78"/>
      <c r="CD152" s="78"/>
      <c r="CE152" s="78"/>
      <c r="CF152" s="78"/>
      <c r="CG152" s="78"/>
      <c r="CH152" s="78"/>
      <c r="CI152" s="78"/>
      <c r="CJ152" s="78"/>
      <c r="CK152" s="78"/>
      <c r="CL152" s="78"/>
      <c r="CM152" s="78"/>
      <c r="CN152" s="78"/>
      <c r="CO152" s="78"/>
      <c r="CP152" s="78"/>
      <c r="CQ152" s="78"/>
      <c r="CR152" s="78"/>
      <c r="CS152" s="78"/>
      <c r="CT152" s="78"/>
      <c r="CU152" s="78"/>
      <c r="CV152" s="78"/>
      <c r="CW152" s="78"/>
      <c r="CX152" s="78"/>
      <c r="CY152" s="78"/>
      <c r="CZ152" s="78"/>
      <c r="DA152" s="78"/>
      <c r="DB152" s="78"/>
      <c r="DC152" s="78"/>
      <c r="DD152" s="78"/>
      <c r="DE152" s="78"/>
      <c r="DF152" s="78"/>
      <c r="DG152" s="78"/>
      <c r="DH152" s="78"/>
      <c r="DI152" s="78"/>
      <c r="DJ152" s="78"/>
      <c r="DK152" s="78"/>
      <c r="DL152" s="78"/>
      <c r="DM152" s="78"/>
      <c r="DN152" s="78"/>
      <c r="DO152" s="78"/>
      <c r="DP152" s="78"/>
      <c r="DQ152" s="78"/>
      <c r="DR152" s="78"/>
      <c r="DS152" s="78"/>
      <c r="DT152" s="78"/>
      <c r="DU152" s="78"/>
      <c r="DV152" s="78"/>
      <c r="DW152" s="78"/>
      <c r="DX152" s="78"/>
      <c r="DY152" s="78"/>
      <c r="DZ152" s="78"/>
      <c r="EA152" s="78"/>
      <c r="EB152" s="78"/>
      <c r="EC152" s="78"/>
      <c r="ED152" s="78"/>
      <c r="EE152" s="78"/>
      <c r="EF152" s="78"/>
      <c r="EG152" s="78"/>
      <c r="EH152" s="78"/>
      <c r="EI152" s="78"/>
      <c r="EJ152" s="78"/>
      <c r="EK152" s="78"/>
      <c r="EL152" s="78"/>
      <c r="EM152" s="78"/>
      <c r="EN152" s="78"/>
      <c r="EO152" s="78"/>
      <c r="EP152" s="78"/>
      <c r="EQ152" s="78"/>
      <c r="ER152" s="78"/>
      <c r="ES152" s="78"/>
      <c r="ET152" s="78"/>
      <c r="EU152" s="78"/>
      <c r="EV152" s="78"/>
      <c r="EW152" s="78"/>
      <c r="EX152" s="78"/>
      <c r="EY152" s="78"/>
      <c r="EZ152" s="78"/>
      <c r="FA152" s="78"/>
      <c r="FB152" s="78"/>
      <c r="FC152" s="78"/>
      <c r="FD152" s="78"/>
      <c r="FE152" s="78"/>
      <c r="FF152" s="78"/>
      <c r="FG152" s="78"/>
      <c r="FH152" s="78"/>
      <c r="FI152" s="78"/>
      <c r="FJ152" s="78"/>
      <c r="FK152" s="78"/>
      <c r="FL152" s="78"/>
      <c r="FM152" s="78"/>
      <c r="FN152" s="78"/>
      <c r="FO152" s="78"/>
      <c r="FP152" s="78"/>
      <c r="FQ152" s="78"/>
      <c r="FR152" s="78"/>
      <c r="FS152" s="78"/>
      <c r="FT152" s="78"/>
      <c r="FU152" s="78"/>
      <c r="FV152" s="78"/>
      <c r="FW152" s="78"/>
      <c r="FX152" s="78"/>
      <c r="FY152" s="78">
        <v>10</v>
      </c>
      <c r="FZ152" s="78">
        <v>0</v>
      </c>
    </row>
    <row r="153" spans="1:182" x14ac:dyDescent="0.2">
      <c r="A153" t="s">
        <v>186</v>
      </c>
      <c r="B153" s="35" t="s">
        <v>243</v>
      </c>
      <c r="C153" t="s">
        <v>2</v>
      </c>
      <c r="D153" t="s">
        <v>201</v>
      </c>
      <c r="E153" t="s">
        <v>204</v>
      </c>
      <c r="F153" t="s">
        <v>184</v>
      </c>
      <c r="G153" t="s">
        <v>1</v>
      </c>
      <c r="H153" s="78">
        <v>114</v>
      </c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  <c r="BN153" s="78"/>
      <c r="BO153" s="78"/>
      <c r="BP153" s="78"/>
      <c r="BQ153" s="78"/>
      <c r="BR153" s="78"/>
      <c r="BS153" s="78"/>
      <c r="BT153" s="78"/>
      <c r="BU153" s="78"/>
      <c r="BV153" s="78"/>
      <c r="BW153" s="78"/>
      <c r="BX153" s="78"/>
      <c r="BY153" s="78"/>
      <c r="BZ153" s="78"/>
      <c r="CA153" s="78"/>
      <c r="CB153" s="78"/>
      <c r="CC153" s="78"/>
      <c r="CD153" s="78"/>
      <c r="CE153" s="78"/>
      <c r="CF153" s="78"/>
      <c r="CG153" s="78"/>
      <c r="CH153" s="78"/>
      <c r="CI153" s="78"/>
      <c r="CJ153" s="78"/>
      <c r="CK153" s="78"/>
      <c r="CL153" s="78"/>
      <c r="CM153" s="78"/>
      <c r="CN153" s="78"/>
      <c r="CO153" s="78"/>
      <c r="CP153" s="78"/>
      <c r="CQ153" s="78"/>
      <c r="CR153" s="78"/>
      <c r="CS153" s="78"/>
      <c r="CT153" s="78"/>
      <c r="CU153" s="78"/>
      <c r="CV153" s="78"/>
      <c r="CW153" s="78"/>
      <c r="CX153" s="78"/>
      <c r="CY153" s="78"/>
      <c r="CZ153" s="78"/>
      <c r="DA153" s="78"/>
      <c r="DB153" s="78"/>
      <c r="DC153" s="78"/>
      <c r="DD153" s="78"/>
      <c r="DE153" s="78"/>
      <c r="DF153" s="78"/>
      <c r="DG153" s="78"/>
      <c r="DH153" s="78"/>
      <c r="DI153" s="78"/>
      <c r="DJ153" s="78"/>
      <c r="DK153" s="78"/>
      <c r="DL153" s="78"/>
      <c r="DM153" s="78"/>
      <c r="DN153" s="78"/>
      <c r="DO153" s="78"/>
      <c r="DP153" s="78"/>
      <c r="DQ153" s="78"/>
      <c r="DR153" s="78"/>
      <c r="DS153" s="78"/>
      <c r="DT153" s="78"/>
      <c r="DU153" s="78"/>
      <c r="DV153" s="78"/>
      <c r="DW153" s="78"/>
      <c r="DX153" s="78"/>
      <c r="DY153" s="78"/>
      <c r="DZ153" s="78"/>
      <c r="EA153" s="78"/>
      <c r="EB153" s="78"/>
      <c r="EC153" s="78"/>
      <c r="ED153" s="78"/>
      <c r="EE153" s="78"/>
      <c r="EF153" s="78"/>
      <c r="EG153" s="78"/>
      <c r="EH153" s="78"/>
      <c r="EI153" s="78"/>
      <c r="EJ153" s="78"/>
      <c r="EK153" s="78"/>
      <c r="EL153" s="78"/>
      <c r="EM153" s="78"/>
      <c r="EN153" s="78"/>
      <c r="EO153" s="78"/>
      <c r="EP153" s="78"/>
      <c r="EQ153" s="78"/>
      <c r="ER153" s="78"/>
      <c r="ES153" s="78"/>
      <c r="ET153" s="78"/>
      <c r="EU153" s="78"/>
      <c r="EV153" s="78"/>
      <c r="EW153" s="78"/>
      <c r="EX153" s="78"/>
      <c r="EY153" s="78"/>
      <c r="EZ153" s="78"/>
      <c r="FA153" s="78"/>
      <c r="FB153" s="78"/>
      <c r="FC153" s="78"/>
      <c r="FD153" s="78"/>
      <c r="FE153" s="78"/>
      <c r="FF153" s="78"/>
      <c r="FG153" s="78"/>
      <c r="FH153" s="78"/>
      <c r="FI153" s="78"/>
      <c r="FJ153" s="78"/>
      <c r="FK153" s="78"/>
      <c r="FL153" s="78"/>
      <c r="FM153" s="78"/>
      <c r="FN153" s="78"/>
      <c r="FO153" s="78"/>
      <c r="FP153" s="78"/>
      <c r="FQ153" s="78"/>
      <c r="FR153" s="78"/>
      <c r="FS153" s="78"/>
      <c r="FT153" s="78"/>
      <c r="FU153" s="78"/>
      <c r="FV153" s="78"/>
      <c r="FW153" s="78"/>
      <c r="FX153" s="78"/>
      <c r="FY153" s="78">
        <v>11</v>
      </c>
      <c r="FZ153" s="78">
        <v>0</v>
      </c>
    </row>
    <row r="154" spans="1:182" x14ac:dyDescent="0.2">
      <c r="A154" t="s">
        <v>186</v>
      </c>
      <c r="B154" s="35" t="s">
        <v>243</v>
      </c>
      <c r="C154" t="s">
        <v>2</v>
      </c>
      <c r="D154" t="s">
        <v>201</v>
      </c>
      <c r="E154" t="s">
        <v>204</v>
      </c>
      <c r="F154" t="s">
        <v>185</v>
      </c>
      <c r="G154" t="s">
        <v>1</v>
      </c>
      <c r="H154" s="78">
        <v>30</v>
      </c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78"/>
      <c r="BO154" s="78"/>
      <c r="BP154" s="78"/>
      <c r="BQ154" s="78"/>
      <c r="BR154" s="78"/>
      <c r="BS154" s="78"/>
      <c r="BT154" s="78"/>
      <c r="BU154" s="78"/>
      <c r="BV154" s="78"/>
      <c r="BW154" s="78"/>
      <c r="BX154" s="78"/>
      <c r="BY154" s="78"/>
      <c r="BZ154" s="78"/>
      <c r="CA154" s="78"/>
      <c r="CB154" s="78"/>
      <c r="CC154" s="78"/>
      <c r="CD154" s="78"/>
      <c r="CE154" s="78"/>
      <c r="CF154" s="78"/>
      <c r="CG154" s="78"/>
      <c r="CH154" s="78"/>
      <c r="CI154" s="78"/>
      <c r="CJ154" s="78"/>
      <c r="CK154" s="78"/>
      <c r="CL154" s="78"/>
      <c r="CM154" s="78"/>
      <c r="CN154" s="78"/>
      <c r="CO154" s="78"/>
      <c r="CP154" s="78"/>
      <c r="CQ154" s="78"/>
      <c r="CR154" s="78"/>
      <c r="CS154" s="78"/>
      <c r="CT154" s="78"/>
      <c r="CU154" s="78"/>
      <c r="CV154" s="78"/>
      <c r="CW154" s="78"/>
      <c r="CX154" s="78"/>
      <c r="CY154" s="78"/>
      <c r="CZ154" s="78"/>
      <c r="DA154" s="78"/>
      <c r="DB154" s="78"/>
      <c r="DC154" s="78"/>
      <c r="DD154" s="78"/>
      <c r="DE154" s="78"/>
      <c r="DF154" s="78"/>
      <c r="DG154" s="78"/>
      <c r="DH154" s="78"/>
      <c r="DI154" s="78"/>
      <c r="DJ154" s="78"/>
      <c r="DK154" s="78"/>
      <c r="DL154" s="78"/>
      <c r="DM154" s="78"/>
      <c r="DN154" s="78"/>
      <c r="DO154" s="78"/>
      <c r="DP154" s="78"/>
      <c r="DQ154" s="78"/>
      <c r="DR154" s="78"/>
      <c r="DS154" s="78"/>
      <c r="DT154" s="78"/>
      <c r="DU154" s="78"/>
      <c r="DV154" s="78"/>
      <c r="DW154" s="78"/>
      <c r="DX154" s="78"/>
      <c r="DY154" s="78"/>
      <c r="DZ154" s="78"/>
      <c r="EA154" s="78"/>
      <c r="EB154" s="78"/>
      <c r="EC154" s="78"/>
      <c r="ED154" s="78"/>
      <c r="EE154" s="78"/>
      <c r="EF154" s="78"/>
      <c r="EG154" s="78"/>
      <c r="EH154" s="78"/>
      <c r="EI154" s="78"/>
      <c r="EJ154" s="78"/>
      <c r="EK154" s="78"/>
      <c r="EL154" s="78"/>
      <c r="EM154" s="78"/>
      <c r="EN154" s="78"/>
      <c r="EO154" s="78"/>
      <c r="EP154" s="78"/>
      <c r="EQ154" s="78"/>
      <c r="ER154" s="78"/>
      <c r="ES154" s="78"/>
      <c r="ET154" s="78"/>
      <c r="EU154" s="78"/>
      <c r="EV154" s="78"/>
      <c r="EW154" s="78"/>
      <c r="EX154" s="78"/>
      <c r="EY154" s="78"/>
      <c r="EZ154" s="78"/>
      <c r="FA154" s="78"/>
      <c r="FB154" s="78"/>
      <c r="FC154" s="78"/>
      <c r="FD154" s="78"/>
      <c r="FE154" s="78"/>
      <c r="FF154" s="78"/>
      <c r="FG154" s="78"/>
      <c r="FH154" s="78"/>
      <c r="FI154" s="78"/>
      <c r="FJ154" s="78"/>
      <c r="FK154" s="78"/>
      <c r="FL154" s="78"/>
      <c r="FM154" s="78"/>
      <c r="FN154" s="78"/>
      <c r="FO154" s="78"/>
      <c r="FP154" s="78"/>
      <c r="FQ154" s="78"/>
      <c r="FR154" s="78"/>
      <c r="FS154" s="78"/>
      <c r="FT154" s="78"/>
      <c r="FU154" s="78"/>
      <c r="FV154" s="78"/>
      <c r="FW154" s="78"/>
      <c r="FX154" s="78"/>
      <c r="FY154" s="78">
        <v>1</v>
      </c>
      <c r="FZ154" s="78">
        <v>0</v>
      </c>
    </row>
    <row r="155" spans="1:182" x14ac:dyDescent="0.2">
      <c r="A155" t="s">
        <v>186</v>
      </c>
      <c r="B155" s="35" t="s">
        <v>243</v>
      </c>
      <c r="C155" t="s">
        <v>2</v>
      </c>
      <c r="D155" t="s">
        <v>201</v>
      </c>
      <c r="E155" t="s">
        <v>205</v>
      </c>
      <c r="F155" t="s">
        <v>1</v>
      </c>
      <c r="G155" t="s">
        <v>1</v>
      </c>
      <c r="H155" s="78">
        <v>1084</v>
      </c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78"/>
      <c r="BO155" s="78"/>
      <c r="BP155" s="78"/>
      <c r="BQ155" s="78"/>
      <c r="BR155" s="78"/>
      <c r="BS155" s="78"/>
      <c r="BT155" s="78"/>
      <c r="BU155" s="78"/>
      <c r="BV155" s="78"/>
      <c r="BW155" s="78"/>
      <c r="BX155" s="78"/>
      <c r="BY155" s="78"/>
      <c r="BZ155" s="78"/>
      <c r="CA155" s="78"/>
      <c r="CB155" s="78"/>
      <c r="CC155" s="78"/>
      <c r="CD155" s="78"/>
      <c r="CE155" s="78"/>
      <c r="CF155" s="78"/>
      <c r="CG155" s="78"/>
      <c r="CH155" s="78"/>
      <c r="CI155" s="78"/>
      <c r="CJ155" s="78"/>
      <c r="CK155" s="78"/>
      <c r="CL155" s="78"/>
      <c r="CM155" s="78"/>
      <c r="CN155" s="78"/>
      <c r="CO155" s="78"/>
      <c r="CP155" s="78"/>
      <c r="CQ155" s="78"/>
      <c r="CR155" s="78"/>
      <c r="CS155" s="78"/>
      <c r="CT155" s="78"/>
      <c r="CU155" s="78"/>
      <c r="CV155" s="78"/>
      <c r="CW155" s="78"/>
      <c r="CX155" s="78"/>
      <c r="CY155" s="78"/>
      <c r="CZ155" s="78"/>
      <c r="DA155" s="78"/>
      <c r="DB155" s="78"/>
      <c r="DC155" s="78"/>
      <c r="DD155" s="78"/>
      <c r="DE155" s="78"/>
      <c r="DF155" s="78"/>
      <c r="DG155" s="78"/>
      <c r="DH155" s="78"/>
      <c r="DI155" s="78"/>
      <c r="DJ155" s="78"/>
      <c r="DK155" s="78"/>
      <c r="DL155" s="78"/>
      <c r="DM155" s="78"/>
      <c r="DN155" s="78"/>
      <c r="DO155" s="78"/>
      <c r="DP155" s="78"/>
      <c r="DQ155" s="78"/>
      <c r="DR155" s="78"/>
      <c r="DS155" s="78"/>
      <c r="DT155" s="78"/>
      <c r="DU155" s="78"/>
      <c r="DV155" s="78"/>
      <c r="DW155" s="78"/>
      <c r="DX155" s="78"/>
      <c r="DY155" s="78"/>
      <c r="DZ155" s="78"/>
      <c r="EA155" s="78"/>
      <c r="EB155" s="78"/>
      <c r="EC155" s="78"/>
      <c r="ED155" s="78"/>
      <c r="EE155" s="78"/>
      <c r="EF155" s="78"/>
      <c r="EG155" s="78"/>
      <c r="EH155" s="78"/>
      <c r="EI155" s="78"/>
      <c r="EJ155" s="78"/>
      <c r="EK155" s="78"/>
      <c r="EL155" s="78"/>
      <c r="EM155" s="78"/>
      <c r="EN155" s="78"/>
      <c r="EO155" s="78"/>
      <c r="EP155" s="78"/>
      <c r="EQ155" s="78"/>
      <c r="ER155" s="78"/>
      <c r="ES155" s="78"/>
      <c r="ET155" s="78"/>
      <c r="EU155" s="78"/>
      <c r="EV155" s="78"/>
      <c r="EW155" s="78"/>
      <c r="EX155" s="78"/>
      <c r="EY155" s="78"/>
      <c r="EZ155" s="78"/>
      <c r="FA155" s="78"/>
      <c r="FB155" s="78"/>
      <c r="FC155" s="78"/>
      <c r="FD155" s="78"/>
      <c r="FE155" s="78"/>
      <c r="FF155" s="78"/>
      <c r="FG155" s="78"/>
      <c r="FH155" s="78"/>
      <c r="FI155" s="78"/>
      <c r="FJ155" s="78"/>
      <c r="FK155" s="78"/>
      <c r="FL155" s="78"/>
      <c r="FM155" s="78"/>
      <c r="FN155" s="78"/>
      <c r="FO155" s="78"/>
      <c r="FP155" s="78"/>
      <c r="FQ155" s="78"/>
      <c r="FR155" s="78"/>
      <c r="FS155" s="78"/>
      <c r="FT155" s="78"/>
      <c r="FU155" s="78"/>
      <c r="FV155" s="78"/>
      <c r="FW155" s="78"/>
      <c r="FX155" s="78"/>
      <c r="FY155" s="78">
        <v>80</v>
      </c>
      <c r="FZ155" s="78">
        <v>0</v>
      </c>
    </row>
    <row r="156" spans="1:182" x14ac:dyDescent="0.2">
      <c r="A156" t="s">
        <v>186</v>
      </c>
      <c r="B156" s="35" t="s">
        <v>243</v>
      </c>
      <c r="C156" t="s">
        <v>2</v>
      </c>
      <c r="D156" t="s">
        <v>201</v>
      </c>
      <c r="E156" t="s">
        <v>205</v>
      </c>
      <c r="F156" t="s">
        <v>178</v>
      </c>
      <c r="G156" t="s">
        <v>1</v>
      </c>
      <c r="H156" s="78">
        <v>318</v>
      </c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78"/>
      <c r="BA156" s="78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8"/>
      <c r="BM156" s="78"/>
      <c r="BN156" s="78"/>
      <c r="BO156" s="78"/>
      <c r="BP156" s="78"/>
      <c r="BQ156" s="78"/>
      <c r="BR156" s="78"/>
      <c r="BS156" s="78"/>
      <c r="BT156" s="78"/>
      <c r="BU156" s="78"/>
      <c r="BV156" s="78"/>
      <c r="BW156" s="78"/>
      <c r="BX156" s="78"/>
      <c r="BY156" s="78"/>
      <c r="BZ156" s="78"/>
      <c r="CA156" s="78"/>
      <c r="CB156" s="78"/>
      <c r="CC156" s="78"/>
      <c r="CD156" s="78"/>
      <c r="CE156" s="78"/>
      <c r="CF156" s="78"/>
      <c r="CG156" s="78"/>
      <c r="CH156" s="78"/>
      <c r="CI156" s="78"/>
      <c r="CJ156" s="78"/>
      <c r="CK156" s="78"/>
      <c r="CL156" s="78"/>
      <c r="CM156" s="78"/>
      <c r="CN156" s="78"/>
      <c r="CO156" s="78"/>
      <c r="CP156" s="78"/>
      <c r="CQ156" s="78"/>
      <c r="CR156" s="78"/>
      <c r="CS156" s="78"/>
      <c r="CT156" s="78"/>
      <c r="CU156" s="78"/>
      <c r="CV156" s="78"/>
      <c r="CW156" s="78"/>
      <c r="CX156" s="78"/>
      <c r="CY156" s="78"/>
      <c r="CZ156" s="78"/>
      <c r="DA156" s="78"/>
      <c r="DB156" s="78"/>
      <c r="DC156" s="78"/>
      <c r="DD156" s="78"/>
      <c r="DE156" s="78"/>
      <c r="DF156" s="78"/>
      <c r="DG156" s="78"/>
      <c r="DH156" s="78"/>
      <c r="DI156" s="78"/>
      <c r="DJ156" s="78"/>
      <c r="DK156" s="78"/>
      <c r="DL156" s="78"/>
      <c r="DM156" s="78"/>
      <c r="DN156" s="78"/>
      <c r="DO156" s="78"/>
      <c r="DP156" s="78"/>
      <c r="DQ156" s="78"/>
      <c r="DR156" s="78"/>
      <c r="DS156" s="78"/>
      <c r="DT156" s="78"/>
      <c r="DU156" s="78"/>
      <c r="DV156" s="78"/>
      <c r="DW156" s="78"/>
      <c r="DX156" s="78"/>
      <c r="DY156" s="78"/>
      <c r="DZ156" s="78"/>
      <c r="EA156" s="78"/>
      <c r="EB156" s="78"/>
      <c r="EC156" s="78"/>
      <c r="ED156" s="78"/>
      <c r="EE156" s="78"/>
      <c r="EF156" s="78"/>
      <c r="EG156" s="78"/>
      <c r="EH156" s="78"/>
      <c r="EI156" s="78"/>
      <c r="EJ156" s="78"/>
      <c r="EK156" s="78"/>
      <c r="EL156" s="78"/>
      <c r="EM156" s="78"/>
      <c r="EN156" s="78"/>
      <c r="EO156" s="78"/>
      <c r="EP156" s="78"/>
      <c r="EQ156" s="78"/>
      <c r="ER156" s="78"/>
      <c r="ES156" s="78"/>
      <c r="ET156" s="78"/>
      <c r="EU156" s="78"/>
      <c r="EV156" s="78"/>
      <c r="EW156" s="78"/>
      <c r="EX156" s="78"/>
      <c r="EY156" s="78"/>
      <c r="EZ156" s="78"/>
      <c r="FA156" s="78"/>
      <c r="FB156" s="78"/>
      <c r="FC156" s="78"/>
      <c r="FD156" s="78"/>
      <c r="FE156" s="78"/>
      <c r="FF156" s="78"/>
      <c r="FG156" s="78"/>
      <c r="FH156" s="78"/>
      <c r="FI156" s="78"/>
      <c r="FJ156" s="78"/>
      <c r="FK156" s="78"/>
      <c r="FL156" s="78"/>
      <c r="FM156" s="78"/>
      <c r="FN156" s="78"/>
      <c r="FO156" s="78"/>
      <c r="FP156" s="78"/>
      <c r="FQ156" s="78"/>
      <c r="FR156" s="78"/>
      <c r="FS156" s="78"/>
      <c r="FT156" s="78"/>
      <c r="FU156" s="78"/>
      <c r="FV156" s="78"/>
      <c r="FW156" s="78"/>
      <c r="FX156" s="78"/>
      <c r="FY156" s="78">
        <v>33</v>
      </c>
      <c r="FZ156" s="78">
        <v>0</v>
      </c>
    </row>
    <row r="157" spans="1:182" x14ac:dyDescent="0.2">
      <c r="A157" t="s">
        <v>186</v>
      </c>
      <c r="B157" s="35" t="s">
        <v>243</v>
      </c>
      <c r="C157" t="s">
        <v>2</v>
      </c>
      <c r="D157" t="s">
        <v>201</v>
      </c>
      <c r="E157" t="s">
        <v>205</v>
      </c>
      <c r="F157" t="s">
        <v>179</v>
      </c>
      <c r="G157" t="s">
        <v>1</v>
      </c>
      <c r="H157" s="78">
        <v>204</v>
      </c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  <c r="BM157" s="78"/>
      <c r="BN157" s="78"/>
      <c r="BO157" s="78"/>
      <c r="BP157" s="78"/>
      <c r="BQ157" s="78"/>
      <c r="BR157" s="78"/>
      <c r="BS157" s="78"/>
      <c r="BT157" s="78"/>
      <c r="BU157" s="78"/>
      <c r="BV157" s="78"/>
      <c r="BW157" s="78"/>
      <c r="BX157" s="78"/>
      <c r="BY157" s="78"/>
      <c r="BZ157" s="78"/>
      <c r="CA157" s="78"/>
      <c r="CB157" s="78"/>
      <c r="CC157" s="78"/>
      <c r="CD157" s="78"/>
      <c r="CE157" s="78"/>
      <c r="CF157" s="78"/>
      <c r="CG157" s="78"/>
      <c r="CH157" s="78"/>
      <c r="CI157" s="78"/>
      <c r="CJ157" s="78"/>
      <c r="CK157" s="78"/>
      <c r="CL157" s="78"/>
      <c r="CM157" s="78"/>
      <c r="CN157" s="78"/>
      <c r="CO157" s="78"/>
      <c r="CP157" s="78"/>
      <c r="CQ157" s="78"/>
      <c r="CR157" s="78"/>
      <c r="CS157" s="78"/>
      <c r="CT157" s="78"/>
      <c r="CU157" s="78"/>
      <c r="CV157" s="78"/>
      <c r="CW157" s="78"/>
      <c r="CX157" s="78"/>
      <c r="CY157" s="78"/>
      <c r="CZ157" s="78"/>
      <c r="DA157" s="78"/>
      <c r="DB157" s="78"/>
      <c r="DC157" s="78"/>
      <c r="DD157" s="78"/>
      <c r="DE157" s="78"/>
      <c r="DF157" s="78"/>
      <c r="DG157" s="78"/>
      <c r="DH157" s="78"/>
      <c r="DI157" s="78"/>
      <c r="DJ157" s="78"/>
      <c r="DK157" s="78"/>
      <c r="DL157" s="78"/>
      <c r="DM157" s="78"/>
      <c r="DN157" s="78"/>
      <c r="DO157" s="78"/>
      <c r="DP157" s="78"/>
      <c r="DQ157" s="78"/>
      <c r="DR157" s="78"/>
      <c r="DS157" s="78"/>
      <c r="DT157" s="78"/>
      <c r="DU157" s="78"/>
      <c r="DV157" s="78"/>
      <c r="DW157" s="78"/>
      <c r="DX157" s="78"/>
      <c r="DY157" s="78"/>
      <c r="DZ157" s="78"/>
      <c r="EA157" s="78"/>
      <c r="EB157" s="78"/>
      <c r="EC157" s="78"/>
      <c r="ED157" s="78"/>
      <c r="EE157" s="78"/>
      <c r="EF157" s="78"/>
      <c r="EG157" s="78"/>
      <c r="EH157" s="78"/>
      <c r="EI157" s="78"/>
      <c r="EJ157" s="78"/>
      <c r="EK157" s="78"/>
      <c r="EL157" s="78"/>
      <c r="EM157" s="78"/>
      <c r="EN157" s="78"/>
      <c r="EO157" s="78"/>
      <c r="EP157" s="78"/>
      <c r="EQ157" s="78"/>
      <c r="ER157" s="78"/>
      <c r="ES157" s="78"/>
      <c r="ET157" s="78"/>
      <c r="EU157" s="78"/>
      <c r="EV157" s="78"/>
      <c r="EW157" s="78"/>
      <c r="EX157" s="78"/>
      <c r="EY157" s="78"/>
      <c r="EZ157" s="78"/>
      <c r="FA157" s="78"/>
      <c r="FB157" s="78"/>
      <c r="FC157" s="78"/>
      <c r="FD157" s="78"/>
      <c r="FE157" s="78"/>
      <c r="FF157" s="78"/>
      <c r="FG157" s="78"/>
      <c r="FH157" s="78"/>
      <c r="FI157" s="78"/>
      <c r="FJ157" s="78"/>
      <c r="FK157" s="78"/>
      <c r="FL157" s="78"/>
      <c r="FM157" s="78"/>
      <c r="FN157" s="78"/>
      <c r="FO157" s="78"/>
      <c r="FP157" s="78"/>
      <c r="FQ157" s="78"/>
      <c r="FR157" s="78"/>
      <c r="FS157" s="78"/>
      <c r="FT157" s="78"/>
      <c r="FU157" s="78"/>
      <c r="FV157" s="78"/>
      <c r="FW157" s="78"/>
      <c r="FX157" s="78"/>
      <c r="FY157" s="78">
        <v>16</v>
      </c>
      <c r="FZ157" s="78">
        <v>0</v>
      </c>
    </row>
    <row r="158" spans="1:182" x14ac:dyDescent="0.2">
      <c r="A158" t="s">
        <v>186</v>
      </c>
      <c r="B158" s="35" t="s">
        <v>243</v>
      </c>
      <c r="C158" t="s">
        <v>2</v>
      </c>
      <c r="D158" t="s">
        <v>201</v>
      </c>
      <c r="E158" t="s">
        <v>205</v>
      </c>
      <c r="F158" t="s">
        <v>180</v>
      </c>
      <c r="G158" t="s">
        <v>1</v>
      </c>
      <c r="H158" s="78">
        <v>3</v>
      </c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8"/>
      <c r="BM158" s="78"/>
      <c r="BN158" s="78"/>
      <c r="BO158" s="78"/>
      <c r="BP158" s="78"/>
      <c r="BQ158" s="78"/>
      <c r="BR158" s="78"/>
      <c r="BS158" s="78"/>
      <c r="BT158" s="78"/>
      <c r="BU158" s="78"/>
      <c r="BV158" s="78"/>
      <c r="BW158" s="78"/>
      <c r="BX158" s="78"/>
      <c r="BY158" s="78"/>
      <c r="BZ158" s="78"/>
      <c r="CA158" s="78"/>
      <c r="CB158" s="78"/>
      <c r="CC158" s="78"/>
      <c r="CD158" s="78"/>
      <c r="CE158" s="78"/>
      <c r="CF158" s="78"/>
      <c r="CG158" s="78"/>
      <c r="CH158" s="78"/>
      <c r="CI158" s="78"/>
      <c r="CJ158" s="78"/>
      <c r="CK158" s="78"/>
      <c r="CL158" s="78"/>
      <c r="CM158" s="78"/>
      <c r="CN158" s="78"/>
      <c r="CO158" s="78"/>
      <c r="CP158" s="78"/>
      <c r="CQ158" s="78"/>
      <c r="CR158" s="78"/>
      <c r="CS158" s="78"/>
      <c r="CT158" s="78"/>
      <c r="CU158" s="78"/>
      <c r="CV158" s="78"/>
      <c r="CW158" s="78"/>
      <c r="CX158" s="78"/>
      <c r="CY158" s="78"/>
      <c r="CZ158" s="78"/>
      <c r="DA158" s="78"/>
      <c r="DB158" s="78"/>
      <c r="DC158" s="78"/>
      <c r="DD158" s="78"/>
      <c r="DE158" s="78"/>
      <c r="DF158" s="78"/>
      <c r="DG158" s="78"/>
      <c r="DH158" s="78"/>
      <c r="DI158" s="78"/>
      <c r="DJ158" s="78"/>
      <c r="DK158" s="78"/>
      <c r="DL158" s="78"/>
      <c r="DM158" s="78"/>
      <c r="DN158" s="78"/>
      <c r="DO158" s="78"/>
      <c r="DP158" s="78"/>
      <c r="DQ158" s="78"/>
      <c r="DR158" s="78"/>
      <c r="DS158" s="78"/>
      <c r="DT158" s="78"/>
      <c r="DU158" s="78"/>
      <c r="DV158" s="78"/>
      <c r="DW158" s="78"/>
      <c r="DX158" s="78"/>
      <c r="DY158" s="78"/>
      <c r="DZ158" s="78"/>
      <c r="EA158" s="78"/>
      <c r="EB158" s="78"/>
      <c r="EC158" s="78"/>
      <c r="ED158" s="78"/>
      <c r="EE158" s="78"/>
      <c r="EF158" s="78"/>
      <c r="EG158" s="78"/>
      <c r="EH158" s="78"/>
      <c r="EI158" s="78"/>
      <c r="EJ158" s="78"/>
      <c r="EK158" s="78"/>
      <c r="EL158" s="78"/>
      <c r="EM158" s="78"/>
      <c r="EN158" s="78"/>
      <c r="EO158" s="78"/>
      <c r="EP158" s="78"/>
      <c r="EQ158" s="78"/>
      <c r="ER158" s="78"/>
      <c r="ES158" s="78"/>
      <c r="ET158" s="78"/>
      <c r="EU158" s="78"/>
      <c r="EV158" s="78"/>
      <c r="EW158" s="78"/>
      <c r="EX158" s="78"/>
      <c r="EY158" s="78"/>
      <c r="EZ158" s="78"/>
      <c r="FA158" s="78"/>
      <c r="FB158" s="78"/>
      <c r="FC158" s="78"/>
      <c r="FD158" s="78"/>
      <c r="FE158" s="78"/>
      <c r="FF158" s="78"/>
      <c r="FG158" s="78"/>
      <c r="FH158" s="78"/>
      <c r="FI158" s="78"/>
      <c r="FJ158" s="78"/>
      <c r="FK158" s="78"/>
      <c r="FL158" s="78"/>
      <c r="FM158" s="78"/>
      <c r="FN158" s="78"/>
      <c r="FO158" s="78"/>
      <c r="FP158" s="78"/>
      <c r="FQ158" s="78"/>
      <c r="FR158" s="78"/>
      <c r="FS158" s="78"/>
      <c r="FT158" s="78"/>
      <c r="FU158" s="78"/>
      <c r="FV158" s="78"/>
      <c r="FW158" s="78"/>
      <c r="FX158" s="78"/>
      <c r="FY158" s="78">
        <v>0</v>
      </c>
      <c r="FZ158" s="78">
        <v>0</v>
      </c>
    </row>
    <row r="159" spans="1:182" x14ac:dyDescent="0.2">
      <c r="A159" t="s">
        <v>186</v>
      </c>
      <c r="B159" s="35" t="s">
        <v>243</v>
      </c>
      <c r="C159" t="s">
        <v>2</v>
      </c>
      <c r="D159" t="s">
        <v>201</v>
      </c>
      <c r="E159" t="s">
        <v>205</v>
      </c>
      <c r="F159" t="s">
        <v>181</v>
      </c>
      <c r="G159" t="s">
        <v>1</v>
      </c>
      <c r="H159" s="78">
        <v>65</v>
      </c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78"/>
      <c r="BQ159" s="78"/>
      <c r="BR159" s="78"/>
      <c r="BS159" s="78"/>
      <c r="BT159" s="78"/>
      <c r="BU159" s="78"/>
      <c r="BV159" s="78"/>
      <c r="BW159" s="78"/>
      <c r="BX159" s="78"/>
      <c r="BY159" s="78"/>
      <c r="BZ159" s="78"/>
      <c r="CA159" s="78"/>
      <c r="CB159" s="78"/>
      <c r="CC159" s="78"/>
      <c r="CD159" s="78"/>
      <c r="CE159" s="78"/>
      <c r="CF159" s="78"/>
      <c r="CG159" s="78"/>
      <c r="CH159" s="78"/>
      <c r="CI159" s="78"/>
      <c r="CJ159" s="78"/>
      <c r="CK159" s="78"/>
      <c r="CL159" s="78"/>
      <c r="CM159" s="78"/>
      <c r="CN159" s="78"/>
      <c r="CO159" s="78"/>
      <c r="CP159" s="78"/>
      <c r="CQ159" s="78"/>
      <c r="CR159" s="78"/>
      <c r="CS159" s="78"/>
      <c r="CT159" s="78"/>
      <c r="CU159" s="78"/>
      <c r="CV159" s="78"/>
      <c r="CW159" s="78"/>
      <c r="CX159" s="78"/>
      <c r="CY159" s="78"/>
      <c r="CZ159" s="78"/>
      <c r="DA159" s="78"/>
      <c r="DB159" s="78"/>
      <c r="DC159" s="78"/>
      <c r="DD159" s="78"/>
      <c r="DE159" s="78"/>
      <c r="DF159" s="78"/>
      <c r="DG159" s="78"/>
      <c r="DH159" s="78"/>
      <c r="DI159" s="78"/>
      <c r="DJ159" s="78"/>
      <c r="DK159" s="78"/>
      <c r="DL159" s="78"/>
      <c r="DM159" s="78"/>
      <c r="DN159" s="78"/>
      <c r="DO159" s="78"/>
      <c r="DP159" s="78"/>
      <c r="DQ159" s="78"/>
      <c r="DR159" s="78"/>
      <c r="DS159" s="78"/>
      <c r="DT159" s="78"/>
      <c r="DU159" s="78"/>
      <c r="DV159" s="78"/>
      <c r="DW159" s="78"/>
      <c r="DX159" s="78"/>
      <c r="DY159" s="78"/>
      <c r="DZ159" s="78"/>
      <c r="EA159" s="78"/>
      <c r="EB159" s="78"/>
      <c r="EC159" s="78"/>
      <c r="ED159" s="78"/>
      <c r="EE159" s="78"/>
      <c r="EF159" s="78"/>
      <c r="EG159" s="78"/>
      <c r="EH159" s="78"/>
      <c r="EI159" s="78"/>
      <c r="EJ159" s="78"/>
      <c r="EK159" s="78"/>
      <c r="EL159" s="78"/>
      <c r="EM159" s="78"/>
      <c r="EN159" s="78"/>
      <c r="EO159" s="78"/>
      <c r="EP159" s="78"/>
      <c r="EQ159" s="78"/>
      <c r="ER159" s="78"/>
      <c r="ES159" s="78"/>
      <c r="ET159" s="78"/>
      <c r="EU159" s="78"/>
      <c r="EV159" s="78"/>
      <c r="EW159" s="78"/>
      <c r="EX159" s="78"/>
      <c r="EY159" s="78"/>
      <c r="EZ159" s="78"/>
      <c r="FA159" s="78"/>
      <c r="FB159" s="78"/>
      <c r="FC159" s="78"/>
      <c r="FD159" s="78"/>
      <c r="FE159" s="78"/>
      <c r="FF159" s="78"/>
      <c r="FG159" s="78"/>
      <c r="FH159" s="78"/>
      <c r="FI159" s="78"/>
      <c r="FJ159" s="78"/>
      <c r="FK159" s="78"/>
      <c r="FL159" s="78"/>
      <c r="FM159" s="78"/>
      <c r="FN159" s="78"/>
      <c r="FO159" s="78"/>
      <c r="FP159" s="78"/>
      <c r="FQ159" s="78"/>
      <c r="FR159" s="78"/>
      <c r="FS159" s="78"/>
      <c r="FT159" s="78"/>
      <c r="FU159" s="78"/>
      <c r="FV159" s="78"/>
      <c r="FW159" s="78"/>
      <c r="FX159" s="78"/>
      <c r="FY159" s="78">
        <v>2</v>
      </c>
      <c r="FZ159" s="78">
        <v>0</v>
      </c>
    </row>
    <row r="160" spans="1:182" x14ac:dyDescent="0.2">
      <c r="A160" t="s">
        <v>186</v>
      </c>
      <c r="B160" s="35" t="s">
        <v>243</v>
      </c>
      <c r="C160" t="s">
        <v>2</v>
      </c>
      <c r="D160" t="s">
        <v>201</v>
      </c>
      <c r="E160" t="s">
        <v>205</v>
      </c>
      <c r="F160" t="s">
        <v>182</v>
      </c>
      <c r="G160" t="s">
        <v>1</v>
      </c>
      <c r="H160" s="78">
        <v>80</v>
      </c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78"/>
      <c r="BQ160" s="78"/>
      <c r="BR160" s="78"/>
      <c r="BS160" s="78"/>
      <c r="BT160" s="78"/>
      <c r="BU160" s="78"/>
      <c r="BV160" s="78"/>
      <c r="BW160" s="78"/>
      <c r="BX160" s="78"/>
      <c r="BY160" s="78"/>
      <c r="BZ160" s="78"/>
      <c r="CA160" s="78"/>
      <c r="CB160" s="78"/>
      <c r="CC160" s="78"/>
      <c r="CD160" s="78"/>
      <c r="CE160" s="78"/>
      <c r="CF160" s="78"/>
      <c r="CG160" s="78"/>
      <c r="CH160" s="78"/>
      <c r="CI160" s="78"/>
      <c r="CJ160" s="78"/>
      <c r="CK160" s="78"/>
      <c r="CL160" s="78"/>
      <c r="CM160" s="78"/>
      <c r="CN160" s="78"/>
      <c r="CO160" s="78"/>
      <c r="CP160" s="78"/>
      <c r="CQ160" s="78"/>
      <c r="CR160" s="78"/>
      <c r="CS160" s="78"/>
      <c r="CT160" s="78"/>
      <c r="CU160" s="78"/>
      <c r="CV160" s="78"/>
      <c r="CW160" s="78"/>
      <c r="CX160" s="78"/>
      <c r="CY160" s="78"/>
      <c r="CZ160" s="78"/>
      <c r="DA160" s="78"/>
      <c r="DB160" s="78"/>
      <c r="DC160" s="78"/>
      <c r="DD160" s="78"/>
      <c r="DE160" s="78"/>
      <c r="DF160" s="78"/>
      <c r="DG160" s="78"/>
      <c r="DH160" s="78"/>
      <c r="DI160" s="78"/>
      <c r="DJ160" s="78"/>
      <c r="DK160" s="78"/>
      <c r="DL160" s="78"/>
      <c r="DM160" s="78"/>
      <c r="DN160" s="78"/>
      <c r="DO160" s="78"/>
      <c r="DP160" s="78"/>
      <c r="DQ160" s="78"/>
      <c r="DR160" s="78"/>
      <c r="DS160" s="78"/>
      <c r="DT160" s="78"/>
      <c r="DU160" s="78"/>
      <c r="DV160" s="78"/>
      <c r="DW160" s="78"/>
      <c r="DX160" s="78"/>
      <c r="DY160" s="78"/>
      <c r="DZ160" s="78"/>
      <c r="EA160" s="78"/>
      <c r="EB160" s="78"/>
      <c r="EC160" s="78"/>
      <c r="ED160" s="78"/>
      <c r="EE160" s="78"/>
      <c r="EF160" s="78"/>
      <c r="EG160" s="78"/>
      <c r="EH160" s="78"/>
      <c r="EI160" s="78"/>
      <c r="EJ160" s="78"/>
      <c r="EK160" s="78"/>
      <c r="EL160" s="78"/>
      <c r="EM160" s="78"/>
      <c r="EN160" s="78"/>
      <c r="EO160" s="78"/>
      <c r="EP160" s="78"/>
      <c r="EQ160" s="78"/>
      <c r="ER160" s="78"/>
      <c r="ES160" s="78"/>
      <c r="ET160" s="78"/>
      <c r="EU160" s="78"/>
      <c r="EV160" s="78"/>
      <c r="EW160" s="78"/>
      <c r="EX160" s="78"/>
      <c r="EY160" s="78"/>
      <c r="EZ160" s="78"/>
      <c r="FA160" s="78"/>
      <c r="FB160" s="78"/>
      <c r="FC160" s="78"/>
      <c r="FD160" s="78"/>
      <c r="FE160" s="78"/>
      <c r="FF160" s="78"/>
      <c r="FG160" s="78"/>
      <c r="FH160" s="78"/>
      <c r="FI160" s="78"/>
      <c r="FJ160" s="78"/>
      <c r="FK160" s="78"/>
      <c r="FL160" s="78"/>
      <c r="FM160" s="78"/>
      <c r="FN160" s="78"/>
      <c r="FO160" s="78"/>
      <c r="FP160" s="78"/>
      <c r="FQ160" s="78"/>
      <c r="FR160" s="78"/>
      <c r="FS160" s="78"/>
      <c r="FT160" s="78"/>
      <c r="FU160" s="78"/>
      <c r="FV160" s="78"/>
      <c r="FW160" s="78"/>
      <c r="FX160" s="78"/>
      <c r="FY160" s="78">
        <v>5</v>
      </c>
      <c r="FZ160" s="78">
        <v>0</v>
      </c>
    </row>
    <row r="161" spans="1:182" x14ac:dyDescent="0.2">
      <c r="A161" t="s">
        <v>186</v>
      </c>
      <c r="B161" s="35" t="s">
        <v>243</v>
      </c>
      <c r="C161" t="s">
        <v>2</v>
      </c>
      <c r="D161" t="s">
        <v>201</v>
      </c>
      <c r="E161" t="s">
        <v>205</v>
      </c>
      <c r="F161" t="s">
        <v>183</v>
      </c>
      <c r="G161" t="s">
        <v>1</v>
      </c>
      <c r="H161" s="78">
        <v>230</v>
      </c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78"/>
      <c r="BO161" s="78"/>
      <c r="BP161" s="78"/>
      <c r="BQ161" s="78"/>
      <c r="BR161" s="78"/>
      <c r="BS161" s="78"/>
      <c r="BT161" s="78"/>
      <c r="BU161" s="78"/>
      <c r="BV161" s="78"/>
      <c r="BW161" s="78"/>
      <c r="BX161" s="78"/>
      <c r="BY161" s="78"/>
      <c r="BZ161" s="78"/>
      <c r="CA161" s="78"/>
      <c r="CB161" s="78"/>
      <c r="CC161" s="78"/>
      <c r="CD161" s="78"/>
      <c r="CE161" s="78"/>
      <c r="CF161" s="78"/>
      <c r="CG161" s="78"/>
      <c r="CH161" s="78"/>
      <c r="CI161" s="78"/>
      <c r="CJ161" s="78"/>
      <c r="CK161" s="78"/>
      <c r="CL161" s="78"/>
      <c r="CM161" s="78"/>
      <c r="CN161" s="78"/>
      <c r="CO161" s="78"/>
      <c r="CP161" s="78"/>
      <c r="CQ161" s="78"/>
      <c r="CR161" s="78"/>
      <c r="CS161" s="78"/>
      <c r="CT161" s="78"/>
      <c r="CU161" s="78"/>
      <c r="CV161" s="78"/>
      <c r="CW161" s="78"/>
      <c r="CX161" s="78"/>
      <c r="CY161" s="78"/>
      <c r="CZ161" s="78"/>
      <c r="DA161" s="78"/>
      <c r="DB161" s="78"/>
      <c r="DC161" s="78"/>
      <c r="DD161" s="78"/>
      <c r="DE161" s="78"/>
      <c r="DF161" s="78"/>
      <c r="DG161" s="78"/>
      <c r="DH161" s="78"/>
      <c r="DI161" s="78"/>
      <c r="DJ161" s="78"/>
      <c r="DK161" s="78"/>
      <c r="DL161" s="78"/>
      <c r="DM161" s="78"/>
      <c r="DN161" s="78"/>
      <c r="DO161" s="78"/>
      <c r="DP161" s="78"/>
      <c r="DQ161" s="78"/>
      <c r="DR161" s="78"/>
      <c r="DS161" s="78"/>
      <c r="DT161" s="78"/>
      <c r="DU161" s="78"/>
      <c r="DV161" s="78"/>
      <c r="DW161" s="78"/>
      <c r="DX161" s="78"/>
      <c r="DY161" s="78"/>
      <c r="DZ161" s="78"/>
      <c r="EA161" s="78"/>
      <c r="EB161" s="78"/>
      <c r="EC161" s="78"/>
      <c r="ED161" s="78"/>
      <c r="EE161" s="78"/>
      <c r="EF161" s="78"/>
      <c r="EG161" s="78"/>
      <c r="EH161" s="78"/>
      <c r="EI161" s="78"/>
      <c r="EJ161" s="78"/>
      <c r="EK161" s="78"/>
      <c r="EL161" s="78"/>
      <c r="EM161" s="78"/>
      <c r="EN161" s="78"/>
      <c r="EO161" s="78"/>
      <c r="EP161" s="78"/>
      <c r="EQ161" s="78"/>
      <c r="ER161" s="78"/>
      <c r="ES161" s="78"/>
      <c r="ET161" s="78"/>
      <c r="EU161" s="78"/>
      <c r="EV161" s="78"/>
      <c r="EW161" s="78"/>
      <c r="EX161" s="78"/>
      <c r="EY161" s="78"/>
      <c r="EZ161" s="78"/>
      <c r="FA161" s="78"/>
      <c r="FB161" s="78"/>
      <c r="FC161" s="78"/>
      <c r="FD161" s="78"/>
      <c r="FE161" s="78"/>
      <c r="FF161" s="78"/>
      <c r="FG161" s="78"/>
      <c r="FH161" s="78"/>
      <c r="FI161" s="78"/>
      <c r="FJ161" s="78"/>
      <c r="FK161" s="78"/>
      <c r="FL161" s="78"/>
      <c r="FM161" s="78"/>
      <c r="FN161" s="78"/>
      <c r="FO161" s="78"/>
      <c r="FP161" s="78"/>
      <c r="FQ161" s="78"/>
      <c r="FR161" s="78"/>
      <c r="FS161" s="78"/>
      <c r="FT161" s="78"/>
      <c r="FU161" s="78"/>
      <c r="FV161" s="78"/>
      <c r="FW161" s="78"/>
      <c r="FX161" s="78"/>
      <c r="FY161" s="78">
        <v>12</v>
      </c>
      <c r="FZ161" s="78">
        <v>0</v>
      </c>
    </row>
    <row r="162" spans="1:182" x14ac:dyDescent="0.2">
      <c r="A162" t="s">
        <v>186</v>
      </c>
      <c r="B162" s="35" t="s">
        <v>243</v>
      </c>
      <c r="C162" t="s">
        <v>2</v>
      </c>
      <c r="D162" t="s">
        <v>201</v>
      </c>
      <c r="E162" t="s">
        <v>205</v>
      </c>
      <c r="F162" t="s">
        <v>184</v>
      </c>
      <c r="G162" t="s">
        <v>1</v>
      </c>
      <c r="H162" s="78">
        <v>140</v>
      </c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  <c r="BD162" s="78"/>
      <c r="BE162" s="78"/>
      <c r="BF162" s="78"/>
      <c r="BG162" s="78"/>
      <c r="BH162" s="78"/>
      <c r="BI162" s="78"/>
      <c r="BJ162" s="78"/>
      <c r="BK162" s="78"/>
      <c r="BL162" s="78"/>
      <c r="BM162" s="78"/>
      <c r="BN162" s="78"/>
      <c r="BO162" s="78"/>
      <c r="BP162" s="78"/>
      <c r="BQ162" s="78"/>
      <c r="BR162" s="78"/>
      <c r="BS162" s="78"/>
      <c r="BT162" s="78"/>
      <c r="BU162" s="78"/>
      <c r="BV162" s="78"/>
      <c r="BW162" s="78"/>
      <c r="BX162" s="78"/>
      <c r="BY162" s="78"/>
      <c r="BZ162" s="78"/>
      <c r="CA162" s="78"/>
      <c r="CB162" s="78"/>
      <c r="CC162" s="78"/>
      <c r="CD162" s="78"/>
      <c r="CE162" s="78"/>
      <c r="CF162" s="78"/>
      <c r="CG162" s="78"/>
      <c r="CH162" s="78"/>
      <c r="CI162" s="78"/>
      <c r="CJ162" s="78"/>
      <c r="CK162" s="78"/>
      <c r="CL162" s="78"/>
      <c r="CM162" s="78"/>
      <c r="CN162" s="78"/>
      <c r="CO162" s="78"/>
      <c r="CP162" s="78"/>
      <c r="CQ162" s="78"/>
      <c r="CR162" s="78"/>
      <c r="CS162" s="78"/>
      <c r="CT162" s="78"/>
      <c r="CU162" s="78"/>
      <c r="CV162" s="78"/>
      <c r="CW162" s="78"/>
      <c r="CX162" s="78"/>
      <c r="CY162" s="78"/>
      <c r="CZ162" s="78"/>
      <c r="DA162" s="78"/>
      <c r="DB162" s="78"/>
      <c r="DC162" s="78"/>
      <c r="DD162" s="78"/>
      <c r="DE162" s="78"/>
      <c r="DF162" s="78"/>
      <c r="DG162" s="78"/>
      <c r="DH162" s="78"/>
      <c r="DI162" s="78"/>
      <c r="DJ162" s="78"/>
      <c r="DK162" s="78"/>
      <c r="DL162" s="78"/>
      <c r="DM162" s="78"/>
      <c r="DN162" s="78"/>
      <c r="DO162" s="78"/>
      <c r="DP162" s="78"/>
      <c r="DQ162" s="78"/>
      <c r="DR162" s="78"/>
      <c r="DS162" s="78"/>
      <c r="DT162" s="78"/>
      <c r="DU162" s="78"/>
      <c r="DV162" s="78"/>
      <c r="DW162" s="78"/>
      <c r="DX162" s="78"/>
      <c r="DY162" s="78"/>
      <c r="DZ162" s="78"/>
      <c r="EA162" s="78"/>
      <c r="EB162" s="78"/>
      <c r="EC162" s="78"/>
      <c r="ED162" s="78"/>
      <c r="EE162" s="78"/>
      <c r="EF162" s="78"/>
      <c r="EG162" s="78"/>
      <c r="EH162" s="78"/>
      <c r="EI162" s="78"/>
      <c r="EJ162" s="78"/>
      <c r="EK162" s="78"/>
      <c r="EL162" s="78"/>
      <c r="EM162" s="78"/>
      <c r="EN162" s="78"/>
      <c r="EO162" s="78"/>
      <c r="EP162" s="78"/>
      <c r="EQ162" s="78"/>
      <c r="ER162" s="78"/>
      <c r="ES162" s="78"/>
      <c r="ET162" s="78"/>
      <c r="EU162" s="78"/>
      <c r="EV162" s="78"/>
      <c r="EW162" s="78"/>
      <c r="EX162" s="78"/>
      <c r="EY162" s="78"/>
      <c r="EZ162" s="78"/>
      <c r="FA162" s="78"/>
      <c r="FB162" s="78"/>
      <c r="FC162" s="78"/>
      <c r="FD162" s="78"/>
      <c r="FE162" s="78"/>
      <c r="FF162" s="78"/>
      <c r="FG162" s="78"/>
      <c r="FH162" s="78"/>
      <c r="FI162" s="78"/>
      <c r="FJ162" s="78"/>
      <c r="FK162" s="78"/>
      <c r="FL162" s="78"/>
      <c r="FM162" s="78"/>
      <c r="FN162" s="78"/>
      <c r="FO162" s="78"/>
      <c r="FP162" s="78"/>
      <c r="FQ162" s="78"/>
      <c r="FR162" s="78"/>
      <c r="FS162" s="78"/>
      <c r="FT162" s="78"/>
      <c r="FU162" s="78"/>
      <c r="FV162" s="78"/>
      <c r="FW162" s="78"/>
      <c r="FX162" s="78"/>
      <c r="FY162" s="78">
        <v>11</v>
      </c>
      <c r="FZ162" s="78">
        <v>0</v>
      </c>
    </row>
    <row r="163" spans="1:182" x14ac:dyDescent="0.2">
      <c r="A163" t="s">
        <v>186</v>
      </c>
      <c r="B163" s="35" t="s">
        <v>243</v>
      </c>
      <c r="C163" t="s">
        <v>2</v>
      </c>
      <c r="D163" t="s">
        <v>201</v>
      </c>
      <c r="E163" t="s">
        <v>205</v>
      </c>
      <c r="F163" t="s">
        <v>185</v>
      </c>
      <c r="G163" t="s">
        <v>1</v>
      </c>
      <c r="H163" s="78">
        <v>44</v>
      </c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  <c r="BD163" s="78"/>
      <c r="BE163" s="78"/>
      <c r="BF163" s="78"/>
      <c r="BG163" s="78"/>
      <c r="BH163" s="78"/>
      <c r="BI163" s="78"/>
      <c r="BJ163" s="78"/>
      <c r="BK163" s="78"/>
      <c r="BL163" s="78"/>
      <c r="BM163" s="78"/>
      <c r="BN163" s="78"/>
      <c r="BO163" s="78"/>
      <c r="BP163" s="78"/>
      <c r="BQ163" s="78"/>
      <c r="BR163" s="78"/>
      <c r="BS163" s="78"/>
      <c r="BT163" s="78"/>
      <c r="BU163" s="78"/>
      <c r="BV163" s="78"/>
      <c r="BW163" s="78"/>
      <c r="BX163" s="78"/>
      <c r="BY163" s="78"/>
      <c r="BZ163" s="78"/>
      <c r="CA163" s="78"/>
      <c r="CB163" s="78"/>
      <c r="CC163" s="78"/>
      <c r="CD163" s="78"/>
      <c r="CE163" s="78"/>
      <c r="CF163" s="78"/>
      <c r="CG163" s="78"/>
      <c r="CH163" s="78"/>
      <c r="CI163" s="78"/>
      <c r="CJ163" s="78"/>
      <c r="CK163" s="78"/>
      <c r="CL163" s="78"/>
      <c r="CM163" s="78"/>
      <c r="CN163" s="78"/>
      <c r="CO163" s="78"/>
      <c r="CP163" s="78"/>
      <c r="CQ163" s="78"/>
      <c r="CR163" s="78"/>
      <c r="CS163" s="78"/>
      <c r="CT163" s="78"/>
      <c r="CU163" s="78"/>
      <c r="CV163" s="78"/>
      <c r="CW163" s="78"/>
      <c r="CX163" s="78"/>
      <c r="CY163" s="78"/>
      <c r="CZ163" s="78"/>
      <c r="DA163" s="78"/>
      <c r="DB163" s="78"/>
      <c r="DC163" s="78"/>
      <c r="DD163" s="78"/>
      <c r="DE163" s="78"/>
      <c r="DF163" s="78"/>
      <c r="DG163" s="78"/>
      <c r="DH163" s="78"/>
      <c r="DI163" s="78"/>
      <c r="DJ163" s="78"/>
      <c r="DK163" s="78"/>
      <c r="DL163" s="78"/>
      <c r="DM163" s="78"/>
      <c r="DN163" s="78"/>
      <c r="DO163" s="78"/>
      <c r="DP163" s="78"/>
      <c r="DQ163" s="78"/>
      <c r="DR163" s="78"/>
      <c r="DS163" s="78"/>
      <c r="DT163" s="78"/>
      <c r="DU163" s="78"/>
      <c r="DV163" s="78"/>
      <c r="DW163" s="78"/>
      <c r="DX163" s="78"/>
      <c r="DY163" s="78"/>
      <c r="DZ163" s="78"/>
      <c r="EA163" s="78"/>
      <c r="EB163" s="78"/>
      <c r="EC163" s="78"/>
      <c r="ED163" s="78"/>
      <c r="EE163" s="78"/>
      <c r="EF163" s="78"/>
      <c r="EG163" s="78"/>
      <c r="EH163" s="78"/>
      <c r="EI163" s="78"/>
      <c r="EJ163" s="78"/>
      <c r="EK163" s="78"/>
      <c r="EL163" s="78"/>
      <c r="EM163" s="78"/>
      <c r="EN163" s="78"/>
      <c r="EO163" s="78"/>
      <c r="EP163" s="78"/>
      <c r="EQ163" s="78"/>
      <c r="ER163" s="78"/>
      <c r="ES163" s="78"/>
      <c r="ET163" s="78"/>
      <c r="EU163" s="78"/>
      <c r="EV163" s="78"/>
      <c r="EW163" s="78"/>
      <c r="EX163" s="78"/>
      <c r="EY163" s="78"/>
      <c r="EZ163" s="78"/>
      <c r="FA163" s="78"/>
      <c r="FB163" s="78"/>
      <c r="FC163" s="78"/>
      <c r="FD163" s="78"/>
      <c r="FE163" s="78"/>
      <c r="FF163" s="78"/>
      <c r="FG163" s="78"/>
      <c r="FH163" s="78"/>
      <c r="FI163" s="78"/>
      <c r="FJ163" s="78"/>
      <c r="FK163" s="78"/>
      <c r="FL163" s="78"/>
      <c r="FM163" s="78"/>
      <c r="FN163" s="78"/>
      <c r="FO163" s="78"/>
      <c r="FP163" s="78"/>
      <c r="FQ163" s="78"/>
      <c r="FR163" s="78"/>
      <c r="FS163" s="78"/>
      <c r="FT163" s="78"/>
      <c r="FU163" s="78"/>
      <c r="FV163" s="78"/>
      <c r="FW163" s="78"/>
      <c r="FX163" s="78"/>
      <c r="FY163" s="78">
        <v>1</v>
      </c>
      <c r="FZ163" s="78">
        <v>0</v>
      </c>
    </row>
    <row r="164" spans="1:182" x14ac:dyDescent="0.2">
      <c r="A164" t="s">
        <v>186</v>
      </c>
      <c r="B164" s="35" t="s">
        <v>243</v>
      </c>
      <c r="C164" t="s">
        <v>2</v>
      </c>
      <c r="D164" t="s">
        <v>201</v>
      </c>
      <c r="E164" t="s">
        <v>206</v>
      </c>
      <c r="F164" t="s">
        <v>1</v>
      </c>
      <c r="G164" t="s">
        <v>1</v>
      </c>
      <c r="H164" s="78">
        <v>1264</v>
      </c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  <c r="BD164" s="78"/>
      <c r="BE164" s="78"/>
      <c r="BF164" s="78"/>
      <c r="BG164" s="78"/>
      <c r="BH164" s="78"/>
      <c r="BI164" s="78"/>
      <c r="BJ164" s="78"/>
      <c r="BK164" s="78"/>
      <c r="BL164" s="78"/>
      <c r="BM164" s="78"/>
      <c r="BN164" s="78"/>
      <c r="BO164" s="78"/>
      <c r="BP164" s="78"/>
      <c r="BQ164" s="78"/>
      <c r="BR164" s="78"/>
      <c r="BS164" s="78"/>
      <c r="BT164" s="78"/>
      <c r="BU164" s="78"/>
      <c r="BV164" s="78"/>
      <c r="BW164" s="78"/>
      <c r="BX164" s="78"/>
      <c r="BY164" s="78"/>
      <c r="BZ164" s="78"/>
      <c r="CA164" s="78"/>
      <c r="CB164" s="78"/>
      <c r="CC164" s="78"/>
      <c r="CD164" s="78"/>
      <c r="CE164" s="78"/>
      <c r="CF164" s="78"/>
      <c r="CG164" s="78"/>
      <c r="CH164" s="78"/>
      <c r="CI164" s="78"/>
      <c r="CJ164" s="78"/>
      <c r="CK164" s="78"/>
      <c r="CL164" s="78"/>
      <c r="CM164" s="78"/>
      <c r="CN164" s="78"/>
      <c r="CO164" s="78"/>
      <c r="CP164" s="78"/>
      <c r="CQ164" s="78"/>
      <c r="CR164" s="78"/>
      <c r="CS164" s="78"/>
      <c r="CT164" s="78"/>
      <c r="CU164" s="78"/>
      <c r="CV164" s="78"/>
      <c r="CW164" s="78"/>
      <c r="CX164" s="78"/>
      <c r="CY164" s="78"/>
      <c r="CZ164" s="78"/>
      <c r="DA164" s="78"/>
      <c r="DB164" s="78"/>
      <c r="DC164" s="78"/>
      <c r="DD164" s="78"/>
      <c r="DE164" s="78"/>
      <c r="DF164" s="78"/>
      <c r="DG164" s="78"/>
      <c r="DH164" s="78"/>
      <c r="DI164" s="78"/>
      <c r="DJ164" s="78"/>
      <c r="DK164" s="78"/>
      <c r="DL164" s="78"/>
      <c r="DM164" s="78"/>
      <c r="DN164" s="78"/>
      <c r="DO164" s="78"/>
      <c r="DP164" s="78"/>
      <c r="DQ164" s="78"/>
      <c r="DR164" s="78"/>
      <c r="DS164" s="78"/>
      <c r="DT164" s="78"/>
      <c r="DU164" s="78"/>
      <c r="DV164" s="78"/>
      <c r="DW164" s="78"/>
      <c r="DX164" s="78"/>
      <c r="DY164" s="78"/>
      <c r="DZ164" s="78"/>
      <c r="EA164" s="78"/>
      <c r="EB164" s="78"/>
      <c r="EC164" s="78"/>
      <c r="ED164" s="78"/>
      <c r="EE164" s="78"/>
      <c r="EF164" s="78"/>
      <c r="EG164" s="78"/>
      <c r="EH164" s="78"/>
      <c r="EI164" s="78"/>
      <c r="EJ164" s="78"/>
      <c r="EK164" s="78"/>
      <c r="EL164" s="78"/>
      <c r="EM164" s="78"/>
      <c r="EN164" s="78"/>
      <c r="EO164" s="78"/>
      <c r="EP164" s="78"/>
      <c r="EQ164" s="78"/>
      <c r="ER164" s="78"/>
      <c r="ES164" s="78"/>
      <c r="ET164" s="78"/>
      <c r="EU164" s="78"/>
      <c r="EV164" s="78"/>
      <c r="EW164" s="78"/>
      <c r="EX164" s="78"/>
      <c r="EY164" s="78"/>
      <c r="EZ164" s="78"/>
      <c r="FA164" s="78"/>
      <c r="FB164" s="78"/>
      <c r="FC164" s="78"/>
      <c r="FD164" s="78"/>
      <c r="FE164" s="78"/>
      <c r="FF164" s="78"/>
      <c r="FG164" s="78"/>
      <c r="FH164" s="78"/>
      <c r="FI164" s="78"/>
      <c r="FJ164" s="78"/>
      <c r="FK164" s="78"/>
      <c r="FL164" s="78"/>
      <c r="FM164" s="78"/>
      <c r="FN164" s="78"/>
      <c r="FO164" s="78"/>
      <c r="FP164" s="78"/>
      <c r="FQ164" s="78"/>
      <c r="FR164" s="78"/>
      <c r="FS164" s="78"/>
      <c r="FT164" s="78"/>
      <c r="FU164" s="78"/>
      <c r="FV164" s="78"/>
      <c r="FW164" s="78"/>
      <c r="FX164" s="78"/>
      <c r="FY164" s="78">
        <v>94</v>
      </c>
      <c r="FZ164" s="78">
        <v>0</v>
      </c>
    </row>
    <row r="165" spans="1:182" x14ac:dyDescent="0.2">
      <c r="A165" t="s">
        <v>186</v>
      </c>
      <c r="B165" s="35" t="s">
        <v>243</v>
      </c>
      <c r="C165" t="s">
        <v>2</v>
      </c>
      <c r="D165" t="s">
        <v>201</v>
      </c>
      <c r="E165" t="s">
        <v>206</v>
      </c>
      <c r="F165" t="s">
        <v>178</v>
      </c>
      <c r="G165" t="s">
        <v>1</v>
      </c>
      <c r="H165" s="78">
        <v>366</v>
      </c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  <c r="BD165" s="78"/>
      <c r="BE165" s="78"/>
      <c r="BF165" s="78"/>
      <c r="BG165" s="78"/>
      <c r="BH165" s="78"/>
      <c r="BI165" s="78"/>
      <c r="BJ165" s="78"/>
      <c r="BK165" s="78"/>
      <c r="BL165" s="78"/>
      <c r="BM165" s="78"/>
      <c r="BN165" s="78"/>
      <c r="BO165" s="78"/>
      <c r="BP165" s="78"/>
      <c r="BQ165" s="78"/>
      <c r="BR165" s="78"/>
      <c r="BS165" s="78"/>
      <c r="BT165" s="78"/>
      <c r="BU165" s="78"/>
      <c r="BV165" s="78"/>
      <c r="BW165" s="78"/>
      <c r="BX165" s="78"/>
      <c r="BY165" s="78"/>
      <c r="BZ165" s="78"/>
      <c r="CA165" s="78"/>
      <c r="CB165" s="78"/>
      <c r="CC165" s="78"/>
      <c r="CD165" s="78"/>
      <c r="CE165" s="78"/>
      <c r="CF165" s="78"/>
      <c r="CG165" s="78"/>
      <c r="CH165" s="78"/>
      <c r="CI165" s="78"/>
      <c r="CJ165" s="78"/>
      <c r="CK165" s="78"/>
      <c r="CL165" s="78"/>
      <c r="CM165" s="78"/>
      <c r="CN165" s="78"/>
      <c r="CO165" s="78"/>
      <c r="CP165" s="78"/>
      <c r="CQ165" s="78"/>
      <c r="CR165" s="78"/>
      <c r="CS165" s="78"/>
      <c r="CT165" s="78"/>
      <c r="CU165" s="78"/>
      <c r="CV165" s="78"/>
      <c r="CW165" s="78"/>
      <c r="CX165" s="78"/>
      <c r="CY165" s="78"/>
      <c r="CZ165" s="78"/>
      <c r="DA165" s="78"/>
      <c r="DB165" s="78"/>
      <c r="DC165" s="78"/>
      <c r="DD165" s="78"/>
      <c r="DE165" s="78"/>
      <c r="DF165" s="78"/>
      <c r="DG165" s="78"/>
      <c r="DH165" s="78"/>
      <c r="DI165" s="78"/>
      <c r="DJ165" s="78"/>
      <c r="DK165" s="78"/>
      <c r="DL165" s="78"/>
      <c r="DM165" s="78"/>
      <c r="DN165" s="78"/>
      <c r="DO165" s="78"/>
      <c r="DP165" s="78"/>
      <c r="DQ165" s="78"/>
      <c r="DR165" s="78"/>
      <c r="DS165" s="78"/>
      <c r="DT165" s="78"/>
      <c r="DU165" s="78"/>
      <c r="DV165" s="78"/>
      <c r="DW165" s="78"/>
      <c r="DX165" s="78"/>
      <c r="DY165" s="78"/>
      <c r="DZ165" s="78"/>
      <c r="EA165" s="78"/>
      <c r="EB165" s="78"/>
      <c r="EC165" s="78"/>
      <c r="ED165" s="78"/>
      <c r="EE165" s="78"/>
      <c r="EF165" s="78"/>
      <c r="EG165" s="78"/>
      <c r="EH165" s="78"/>
      <c r="EI165" s="78"/>
      <c r="EJ165" s="78"/>
      <c r="EK165" s="78"/>
      <c r="EL165" s="78"/>
      <c r="EM165" s="78"/>
      <c r="EN165" s="78"/>
      <c r="EO165" s="78"/>
      <c r="EP165" s="78"/>
      <c r="EQ165" s="78"/>
      <c r="ER165" s="78"/>
      <c r="ES165" s="78"/>
      <c r="ET165" s="78"/>
      <c r="EU165" s="78"/>
      <c r="EV165" s="78"/>
      <c r="EW165" s="78"/>
      <c r="EX165" s="78"/>
      <c r="EY165" s="78"/>
      <c r="EZ165" s="78"/>
      <c r="FA165" s="78"/>
      <c r="FB165" s="78"/>
      <c r="FC165" s="78"/>
      <c r="FD165" s="78"/>
      <c r="FE165" s="78"/>
      <c r="FF165" s="78"/>
      <c r="FG165" s="78"/>
      <c r="FH165" s="78"/>
      <c r="FI165" s="78"/>
      <c r="FJ165" s="78"/>
      <c r="FK165" s="78"/>
      <c r="FL165" s="78"/>
      <c r="FM165" s="78"/>
      <c r="FN165" s="78"/>
      <c r="FO165" s="78"/>
      <c r="FP165" s="78"/>
      <c r="FQ165" s="78"/>
      <c r="FR165" s="78"/>
      <c r="FS165" s="78"/>
      <c r="FT165" s="78"/>
      <c r="FU165" s="78"/>
      <c r="FV165" s="78"/>
      <c r="FW165" s="78"/>
      <c r="FX165" s="78"/>
      <c r="FY165" s="78">
        <v>40</v>
      </c>
      <c r="FZ165" s="78">
        <v>0</v>
      </c>
    </row>
    <row r="166" spans="1:182" x14ac:dyDescent="0.2">
      <c r="A166" t="s">
        <v>186</v>
      </c>
      <c r="B166" s="35" t="s">
        <v>243</v>
      </c>
      <c r="C166" t="s">
        <v>2</v>
      </c>
      <c r="D166" t="s">
        <v>201</v>
      </c>
      <c r="E166" t="s">
        <v>206</v>
      </c>
      <c r="F166" t="s">
        <v>179</v>
      </c>
      <c r="G166" t="s">
        <v>1</v>
      </c>
      <c r="H166" s="78">
        <v>234</v>
      </c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  <c r="BD166" s="78"/>
      <c r="BE166" s="78"/>
      <c r="BF166" s="78"/>
      <c r="BG166" s="78"/>
      <c r="BH166" s="78"/>
      <c r="BI166" s="78"/>
      <c r="BJ166" s="78"/>
      <c r="BK166" s="78"/>
      <c r="BL166" s="78"/>
      <c r="BM166" s="78"/>
      <c r="BN166" s="78"/>
      <c r="BO166" s="78"/>
      <c r="BP166" s="78"/>
      <c r="BQ166" s="78"/>
      <c r="BR166" s="78"/>
      <c r="BS166" s="78"/>
      <c r="BT166" s="78"/>
      <c r="BU166" s="78"/>
      <c r="BV166" s="78"/>
      <c r="BW166" s="78"/>
      <c r="BX166" s="78"/>
      <c r="BY166" s="78"/>
      <c r="BZ166" s="78"/>
      <c r="CA166" s="78"/>
      <c r="CB166" s="78"/>
      <c r="CC166" s="78"/>
      <c r="CD166" s="78"/>
      <c r="CE166" s="78"/>
      <c r="CF166" s="78"/>
      <c r="CG166" s="78"/>
      <c r="CH166" s="78"/>
      <c r="CI166" s="78"/>
      <c r="CJ166" s="78"/>
      <c r="CK166" s="78"/>
      <c r="CL166" s="78"/>
      <c r="CM166" s="78"/>
      <c r="CN166" s="78"/>
      <c r="CO166" s="78"/>
      <c r="CP166" s="78"/>
      <c r="CQ166" s="78"/>
      <c r="CR166" s="78"/>
      <c r="CS166" s="78"/>
      <c r="CT166" s="78"/>
      <c r="CU166" s="78"/>
      <c r="CV166" s="78"/>
      <c r="CW166" s="78"/>
      <c r="CX166" s="78"/>
      <c r="CY166" s="78"/>
      <c r="CZ166" s="78"/>
      <c r="DA166" s="78"/>
      <c r="DB166" s="78"/>
      <c r="DC166" s="78"/>
      <c r="DD166" s="78"/>
      <c r="DE166" s="78"/>
      <c r="DF166" s="78"/>
      <c r="DG166" s="78"/>
      <c r="DH166" s="78"/>
      <c r="DI166" s="78"/>
      <c r="DJ166" s="78"/>
      <c r="DK166" s="78"/>
      <c r="DL166" s="78"/>
      <c r="DM166" s="78"/>
      <c r="DN166" s="78"/>
      <c r="DO166" s="78"/>
      <c r="DP166" s="78"/>
      <c r="DQ166" s="78"/>
      <c r="DR166" s="78"/>
      <c r="DS166" s="78"/>
      <c r="DT166" s="78"/>
      <c r="DU166" s="78"/>
      <c r="DV166" s="78"/>
      <c r="DW166" s="78"/>
      <c r="DX166" s="78"/>
      <c r="DY166" s="78"/>
      <c r="DZ166" s="78"/>
      <c r="EA166" s="78"/>
      <c r="EB166" s="78"/>
      <c r="EC166" s="78"/>
      <c r="ED166" s="78"/>
      <c r="EE166" s="78"/>
      <c r="EF166" s="78"/>
      <c r="EG166" s="78"/>
      <c r="EH166" s="78"/>
      <c r="EI166" s="78"/>
      <c r="EJ166" s="78"/>
      <c r="EK166" s="78"/>
      <c r="EL166" s="78"/>
      <c r="EM166" s="78"/>
      <c r="EN166" s="78"/>
      <c r="EO166" s="78"/>
      <c r="EP166" s="78"/>
      <c r="EQ166" s="78"/>
      <c r="ER166" s="78"/>
      <c r="ES166" s="78"/>
      <c r="ET166" s="78"/>
      <c r="EU166" s="78"/>
      <c r="EV166" s="78"/>
      <c r="EW166" s="78"/>
      <c r="EX166" s="78"/>
      <c r="EY166" s="78"/>
      <c r="EZ166" s="78"/>
      <c r="FA166" s="78"/>
      <c r="FB166" s="78"/>
      <c r="FC166" s="78"/>
      <c r="FD166" s="78"/>
      <c r="FE166" s="78"/>
      <c r="FF166" s="78"/>
      <c r="FG166" s="78"/>
      <c r="FH166" s="78"/>
      <c r="FI166" s="78"/>
      <c r="FJ166" s="78"/>
      <c r="FK166" s="78"/>
      <c r="FL166" s="78"/>
      <c r="FM166" s="78"/>
      <c r="FN166" s="78"/>
      <c r="FO166" s="78"/>
      <c r="FP166" s="78"/>
      <c r="FQ166" s="78"/>
      <c r="FR166" s="78"/>
      <c r="FS166" s="78"/>
      <c r="FT166" s="78"/>
      <c r="FU166" s="78"/>
      <c r="FV166" s="78"/>
      <c r="FW166" s="78"/>
      <c r="FX166" s="78"/>
      <c r="FY166" s="78">
        <v>19</v>
      </c>
      <c r="FZ166" s="78">
        <v>0</v>
      </c>
    </row>
    <row r="167" spans="1:182" x14ac:dyDescent="0.2">
      <c r="A167" t="s">
        <v>186</v>
      </c>
      <c r="B167" s="35" t="s">
        <v>243</v>
      </c>
      <c r="C167" t="s">
        <v>2</v>
      </c>
      <c r="D167" t="s">
        <v>201</v>
      </c>
      <c r="E167" t="s">
        <v>206</v>
      </c>
      <c r="F167" t="s">
        <v>180</v>
      </c>
      <c r="G167" t="s">
        <v>1</v>
      </c>
      <c r="H167" s="78">
        <v>4</v>
      </c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  <c r="BB167" s="78"/>
      <c r="BC167" s="78"/>
      <c r="BD167" s="78"/>
      <c r="BE167" s="78"/>
      <c r="BF167" s="78"/>
      <c r="BG167" s="78"/>
      <c r="BH167" s="78"/>
      <c r="BI167" s="78"/>
      <c r="BJ167" s="78"/>
      <c r="BK167" s="78"/>
      <c r="BL167" s="78"/>
      <c r="BM167" s="78"/>
      <c r="BN167" s="78"/>
      <c r="BO167" s="78"/>
      <c r="BP167" s="78"/>
      <c r="BQ167" s="78"/>
      <c r="BR167" s="78"/>
      <c r="BS167" s="78"/>
      <c r="BT167" s="78"/>
      <c r="BU167" s="78"/>
      <c r="BV167" s="78"/>
      <c r="BW167" s="78"/>
      <c r="BX167" s="78"/>
      <c r="BY167" s="78"/>
      <c r="BZ167" s="78"/>
      <c r="CA167" s="78"/>
      <c r="CB167" s="78"/>
      <c r="CC167" s="78"/>
      <c r="CD167" s="78"/>
      <c r="CE167" s="78"/>
      <c r="CF167" s="78"/>
      <c r="CG167" s="78"/>
      <c r="CH167" s="78"/>
      <c r="CI167" s="78"/>
      <c r="CJ167" s="78"/>
      <c r="CK167" s="78"/>
      <c r="CL167" s="78"/>
      <c r="CM167" s="78"/>
      <c r="CN167" s="78"/>
      <c r="CO167" s="78"/>
      <c r="CP167" s="78"/>
      <c r="CQ167" s="78"/>
      <c r="CR167" s="78"/>
      <c r="CS167" s="78"/>
      <c r="CT167" s="78"/>
      <c r="CU167" s="78"/>
      <c r="CV167" s="78"/>
      <c r="CW167" s="78"/>
      <c r="CX167" s="78"/>
      <c r="CY167" s="78"/>
      <c r="CZ167" s="78"/>
      <c r="DA167" s="78"/>
      <c r="DB167" s="78"/>
      <c r="DC167" s="78"/>
      <c r="DD167" s="78"/>
      <c r="DE167" s="78"/>
      <c r="DF167" s="78"/>
      <c r="DG167" s="78"/>
      <c r="DH167" s="78"/>
      <c r="DI167" s="78"/>
      <c r="DJ167" s="78"/>
      <c r="DK167" s="78"/>
      <c r="DL167" s="78"/>
      <c r="DM167" s="78"/>
      <c r="DN167" s="78"/>
      <c r="DO167" s="78"/>
      <c r="DP167" s="78"/>
      <c r="DQ167" s="78"/>
      <c r="DR167" s="78"/>
      <c r="DS167" s="78"/>
      <c r="DT167" s="78"/>
      <c r="DU167" s="78"/>
      <c r="DV167" s="78"/>
      <c r="DW167" s="78"/>
      <c r="DX167" s="78"/>
      <c r="DY167" s="78"/>
      <c r="DZ167" s="78"/>
      <c r="EA167" s="78"/>
      <c r="EB167" s="78"/>
      <c r="EC167" s="78"/>
      <c r="ED167" s="78"/>
      <c r="EE167" s="78"/>
      <c r="EF167" s="78"/>
      <c r="EG167" s="78"/>
      <c r="EH167" s="78"/>
      <c r="EI167" s="78"/>
      <c r="EJ167" s="78"/>
      <c r="EK167" s="78"/>
      <c r="EL167" s="78"/>
      <c r="EM167" s="78"/>
      <c r="EN167" s="78"/>
      <c r="EO167" s="78"/>
      <c r="EP167" s="78"/>
      <c r="EQ167" s="78"/>
      <c r="ER167" s="78"/>
      <c r="ES167" s="78"/>
      <c r="ET167" s="78"/>
      <c r="EU167" s="78"/>
      <c r="EV167" s="78"/>
      <c r="EW167" s="78"/>
      <c r="EX167" s="78"/>
      <c r="EY167" s="78"/>
      <c r="EZ167" s="78"/>
      <c r="FA167" s="78"/>
      <c r="FB167" s="78"/>
      <c r="FC167" s="78"/>
      <c r="FD167" s="78"/>
      <c r="FE167" s="78"/>
      <c r="FF167" s="78"/>
      <c r="FG167" s="78"/>
      <c r="FH167" s="78"/>
      <c r="FI167" s="78"/>
      <c r="FJ167" s="78"/>
      <c r="FK167" s="78"/>
      <c r="FL167" s="78"/>
      <c r="FM167" s="78"/>
      <c r="FN167" s="78"/>
      <c r="FO167" s="78"/>
      <c r="FP167" s="78"/>
      <c r="FQ167" s="78"/>
      <c r="FR167" s="78"/>
      <c r="FS167" s="78"/>
      <c r="FT167" s="78"/>
      <c r="FU167" s="78"/>
      <c r="FV167" s="78"/>
      <c r="FW167" s="78"/>
      <c r="FX167" s="78"/>
      <c r="FY167" s="78">
        <v>1</v>
      </c>
      <c r="FZ167" s="78">
        <v>0</v>
      </c>
    </row>
    <row r="168" spans="1:182" x14ac:dyDescent="0.2">
      <c r="A168" t="s">
        <v>186</v>
      </c>
      <c r="B168" s="35" t="s">
        <v>243</v>
      </c>
      <c r="C168" t="s">
        <v>2</v>
      </c>
      <c r="D168" t="s">
        <v>201</v>
      </c>
      <c r="E168" t="s">
        <v>206</v>
      </c>
      <c r="F168" t="s">
        <v>181</v>
      </c>
      <c r="G168" t="s">
        <v>1</v>
      </c>
      <c r="H168" s="78">
        <v>87</v>
      </c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78"/>
      <c r="BA168" s="78"/>
      <c r="BB168" s="78"/>
      <c r="BC168" s="78"/>
      <c r="BD168" s="78"/>
      <c r="BE168" s="78"/>
      <c r="BF168" s="78"/>
      <c r="BG168" s="78"/>
      <c r="BH168" s="78"/>
      <c r="BI168" s="78"/>
      <c r="BJ168" s="78"/>
      <c r="BK168" s="78"/>
      <c r="BL168" s="78"/>
      <c r="BM168" s="78"/>
      <c r="BN168" s="78"/>
      <c r="BO168" s="78"/>
      <c r="BP168" s="78"/>
      <c r="BQ168" s="78"/>
      <c r="BR168" s="78"/>
      <c r="BS168" s="78"/>
      <c r="BT168" s="78"/>
      <c r="BU168" s="78"/>
      <c r="BV168" s="78"/>
      <c r="BW168" s="78"/>
      <c r="BX168" s="78"/>
      <c r="BY168" s="78"/>
      <c r="BZ168" s="78"/>
      <c r="CA168" s="78"/>
      <c r="CB168" s="78"/>
      <c r="CC168" s="78"/>
      <c r="CD168" s="78"/>
      <c r="CE168" s="78"/>
      <c r="CF168" s="78"/>
      <c r="CG168" s="78"/>
      <c r="CH168" s="78"/>
      <c r="CI168" s="78"/>
      <c r="CJ168" s="78"/>
      <c r="CK168" s="78"/>
      <c r="CL168" s="78"/>
      <c r="CM168" s="78"/>
      <c r="CN168" s="78"/>
      <c r="CO168" s="78"/>
      <c r="CP168" s="78"/>
      <c r="CQ168" s="78"/>
      <c r="CR168" s="78"/>
      <c r="CS168" s="78"/>
      <c r="CT168" s="78"/>
      <c r="CU168" s="78"/>
      <c r="CV168" s="78"/>
      <c r="CW168" s="78"/>
      <c r="CX168" s="78"/>
      <c r="CY168" s="78"/>
      <c r="CZ168" s="78"/>
      <c r="DA168" s="78"/>
      <c r="DB168" s="78"/>
      <c r="DC168" s="78"/>
      <c r="DD168" s="78"/>
      <c r="DE168" s="78"/>
      <c r="DF168" s="78"/>
      <c r="DG168" s="78"/>
      <c r="DH168" s="78"/>
      <c r="DI168" s="78"/>
      <c r="DJ168" s="78"/>
      <c r="DK168" s="78"/>
      <c r="DL168" s="78"/>
      <c r="DM168" s="78"/>
      <c r="DN168" s="78"/>
      <c r="DO168" s="78"/>
      <c r="DP168" s="78"/>
      <c r="DQ168" s="78"/>
      <c r="DR168" s="78"/>
      <c r="DS168" s="78"/>
      <c r="DT168" s="78"/>
      <c r="DU168" s="78"/>
      <c r="DV168" s="78"/>
      <c r="DW168" s="78"/>
      <c r="DX168" s="78"/>
      <c r="DY168" s="78"/>
      <c r="DZ168" s="78"/>
      <c r="EA168" s="78"/>
      <c r="EB168" s="78"/>
      <c r="EC168" s="78"/>
      <c r="ED168" s="78"/>
      <c r="EE168" s="78"/>
      <c r="EF168" s="78"/>
      <c r="EG168" s="78"/>
      <c r="EH168" s="78"/>
      <c r="EI168" s="78"/>
      <c r="EJ168" s="78"/>
      <c r="EK168" s="78"/>
      <c r="EL168" s="78"/>
      <c r="EM168" s="78"/>
      <c r="EN168" s="78"/>
      <c r="EO168" s="78"/>
      <c r="EP168" s="78"/>
      <c r="EQ168" s="78"/>
      <c r="ER168" s="78"/>
      <c r="ES168" s="78"/>
      <c r="ET168" s="78"/>
      <c r="EU168" s="78"/>
      <c r="EV168" s="78"/>
      <c r="EW168" s="78"/>
      <c r="EX168" s="78"/>
      <c r="EY168" s="78"/>
      <c r="EZ168" s="78"/>
      <c r="FA168" s="78"/>
      <c r="FB168" s="78"/>
      <c r="FC168" s="78"/>
      <c r="FD168" s="78"/>
      <c r="FE168" s="78"/>
      <c r="FF168" s="78"/>
      <c r="FG168" s="78"/>
      <c r="FH168" s="78"/>
      <c r="FI168" s="78"/>
      <c r="FJ168" s="78"/>
      <c r="FK168" s="78"/>
      <c r="FL168" s="78"/>
      <c r="FM168" s="78"/>
      <c r="FN168" s="78"/>
      <c r="FO168" s="78"/>
      <c r="FP168" s="78"/>
      <c r="FQ168" s="78"/>
      <c r="FR168" s="78"/>
      <c r="FS168" s="78"/>
      <c r="FT168" s="78"/>
      <c r="FU168" s="78"/>
      <c r="FV168" s="78"/>
      <c r="FW168" s="78"/>
      <c r="FX168" s="78"/>
      <c r="FY168" s="78">
        <v>2</v>
      </c>
      <c r="FZ168" s="78">
        <v>0</v>
      </c>
    </row>
    <row r="169" spans="1:182" x14ac:dyDescent="0.2">
      <c r="A169" t="s">
        <v>186</v>
      </c>
      <c r="B169" s="35" t="s">
        <v>243</v>
      </c>
      <c r="C169" t="s">
        <v>2</v>
      </c>
      <c r="D169" t="s">
        <v>201</v>
      </c>
      <c r="E169" t="s">
        <v>206</v>
      </c>
      <c r="F169" t="s">
        <v>182</v>
      </c>
      <c r="G169" t="s">
        <v>1</v>
      </c>
      <c r="H169" s="78">
        <v>96</v>
      </c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78"/>
      <c r="BA169" s="78"/>
      <c r="BB169" s="78"/>
      <c r="BC169" s="78"/>
      <c r="BD169" s="78"/>
      <c r="BE169" s="78"/>
      <c r="BF169" s="78"/>
      <c r="BG169" s="78"/>
      <c r="BH169" s="78"/>
      <c r="BI169" s="78"/>
      <c r="BJ169" s="78"/>
      <c r="BK169" s="78"/>
      <c r="BL169" s="78"/>
      <c r="BM169" s="78"/>
      <c r="BN169" s="78"/>
      <c r="BO169" s="78"/>
      <c r="BP169" s="78"/>
      <c r="BQ169" s="78"/>
      <c r="BR169" s="78"/>
      <c r="BS169" s="78"/>
      <c r="BT169" s="78"/>
      <c r="BU169" s="78"/>
      <c r="BV169" s="78"/>
      <c r="BW169" s="78"/>
      <c r="BX169" s="78"/>
      <c r="BY169" s="78"/>
      <c r="BZ169" s="78"/>
      <c r="CA169" s="78"/>
      <c r="CB169" s="78"/>
      <c r="CC169" s="78"/>
      <c r="CD169" s="78"/>
      <c r="CE169" s="78"/>
      <c r="CF169" s="78"/>
      <c r="CG169" s="78"/>
      <c r="CH169" s="78"/>
      <c r="CI169" s="78"/>
      <c r="CJ169" s="78"/>
      <c r="CK169" s="78"/>
      <c r="CL169" s="78"/>
      <c r="CM169" s="78"/>
      <c r="CN169" s="78"/>
      <c r="CO169" s="78"/>
      <c r="CP169" s="78"/>
      <c r="CQ169" s="78"/>
      <c r="CR169" s="78"/>
      <c r="CS169" s="78"/>
      <c r="CT169" s="78"/>
      <c r="CU169" s="78"/>
      <c r="CV169" s="78"/>
      <c r="CW169" s="78"/>
      <c r="CX169" s="78"/>
      <c r="CY169" s="78"/>
      <c r="CZ169" s="78"/>
      <c r="DA169" s="78"/>
      <c r="DB169" s="78"/>
      <c r="DC169" s="78"/>
      <c r="DD169" s="78"/>
      <c r="DE169" s="78"/>
      <c r="DF169" s="78"/>
      <c r="DG169" s="78"/>
      <c r="DH169" s="78"/>
      <c r="DI169" s="78"/>
      <c r="DJ169" s="78"/>
      <c r="DK169" s="78"/>
      <c r="DL169" s="78"/>
      <c r="DM169" s="78"/>
      <c r="DN169" s="78"/>
      <c r="DO169" s="78"/>
      <c r="DP169" s="78"/>
      <c r="DQ169" s="78"/>
      <c r="DR169" s="78"/>
      <c r="DS169" s="78"/>
      <c r="DT169" s="78"/>
      <c r="DU169" s="78"/>
      <c r="DV169" s="78"/>
      <c r="DW169" s="78"/>
      <c r="DX169" s="78"/>
      <c r="DY169" s="78"/>
      <c r="DZ169" s="78"/>
      <c r="EA169" s="78"/>
      <c r="EB169" s="78"/>
      <c r="EC169" s="78"/>
      <c r="ED169" s="78"/>
      <c r="EE169" s="78"/>
      <c r="EF169" s="78"/>
      <c r="EG169" s="78"/>
      <c r="EH169" s="78"/>
      <c r="EI169" s="78"/>
      <c r="EJ169" s="78"/>
      <c r="EK169" s="78"/>
      <c r="EL169" s="78"/>
      <c r="EM169" s="78"/>
      <c r="EN169" s="78"/>
      <c r="EO169" s="78"/>
      <c r="EP169" s="78"/>
      <c r="EQ169" s="78"/>
      <c r="ER169" s="78"/>
      <c r="ES169" s="78"/>
      <c r="ET169" s="78"/>
      <c r="EU169" s="78"/>
      <c r="EV169" s="78"/>
      <c r="EW169" s="78"/>
      <c r="EX169" s="78"/>
      <c r="EY169" s="78"/>
      <c r="EZ169" s="78"/>
      <c r="FA169" s="78"/>
      <c r="FB169" s="78"/>
      <c r="FC169" s="78"/>
      <c r="FD169" s="78"/>
      <c r="FE169" s="78"/>
      <c r="FF169" s="78"/>
      <c r="FG169" s="78"/>
      <c r="FH169" s="78"/>
      <c r="FI169" s="78"/>
      <c r="FJ169" s="78"/>
      <c r="FK169" s="78"/>
      <c r="FL169" s="78"/>
      <c r="FM169" s="78"/>
      <c r="FN169" s="78"/>
      <c r="FO169" s="78"/>
      <c r="FP169" s="78"/>
      <c r="FQ169" s="78"/>
      <c r="FR169" s="78"/>
      <c r="FS169" s="78"/>
      <c r="FT169" s="78"/>
      <c r="FU169" s="78"/>
      <c r="FV169" s="78"/>
      <c r="FW169" s="78"/>
      <c r="FX169" s="78"/>
      <c r="FY169" s="78">
        <v>5</v>
      </c>
      <c r="FZ169" s="78">
        <v>0</v>
      </c>
    </row>
    <row r="170" spans="1:182" x14ac:dyDescent="0.2">
      <c r="A170" t="s">
        <v>186</v>
      </c>
      <c r="B170" s="35" t="s">
        <v>243</v>
      </c>
      <c r="C170" t="s">
        <v>2</v>
      </c>
      <c r="D170" t="s">
        <v>201</v>
      </c>
      <c r="E170" t="s">
        <v>206</v>
      </c>
      <c r="F170" t="s">
        <v>183</v>
      </c>
      <c r="G170" t="s">
        <v>1</v>
      </c>
      <c r="H170" s="78">
        <v>260</v>
      </c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  <c r="BD170" s="78"/>
      <c r="BE170" s="78"/>
      <c r="BF170" s="78"/>
      <c r="BG170" s="78"/>
      <c r="BH170" s="78"/>
      <c r="BI170" s="78"/>
      <c r="BJ170" s="78"/>
      <c r="BK170" s="78"/>
      <c r="BL170" s="78"/>
      <c r="BM170" s="78"/>
      <c r="BN170" s="78"/>
      <c r="BO170" s="78"/>
      <c r="BP170" s="78"/>
      <c r="BQ170" s="78"/>
      <c r="BR170" s="78"/>
      <c r="BS170" s="78"/>
      <c r="BT170" s="78"/>
      <c r="BU170" s="78"/>
      <c r="BV170" s="78"/>
      <c r="BW170" s="78"/>
      <c r="BX170" s="78"/>
      <c r="BY170" s="78"/>
      <c r="BZ170" s="78"/>
      <c r="CA170" s="78"/>
      <c r="CB170" s="78"/>
      <c r="CC170" s="78"/>
      <c r="CD170" s="78"/>
      <c r="CE170" s="78"/>
      <c r="CF170" s="78"/>
      <c r="CG170" s="78"/>
      <c r="CH170" s="78"/>
      <c r="CI170" s="78"/>
      <c r="CJ170" s="78"/>
      <c r="CK170" s="78"/>
      <c r="CL170" s="78"/>
      <c r="CM170" s="78"/>
      <c r="CN170" s="78"/>
      <c r="CO170" s="78"/>
      <c r="CP170" s="78"/>
      <c r="CQ170" s="78"/>
      <c r="CR170" s="78"/>
      <c r="CS170" s="78"/>
      <c r="CT170" s="78"/>
      <c r="CU170" s="78"/>
      <c r="CV170" s="78"/>
      <c r="CW170" s="78"/>
      <c r="CX170" s="78"/>
      <c r="CY170" s="78"/>
      <c r="CZ170" s="78"/>
      <c r="DA170" s="78"/>
      <c r="DB170" s="78"/>
      <c r="DC170" s="78"/>
      <c r="DD170" s="78"/>
      <c r="DE170" s="78"/>
      <c r="DF170" s="78"/>
      <c r="DG170" s="78"/>
      <c r="DH170" s="78"/>
      <c r="DI170" s="78"/>
      <c r="DJ170" s="78"/>
      <c r="DK170" s="78"/>
      <c r="DL170" s="78"/>
      <c r="DM170" s="78"/>
      <c r="DN170" s="78"/>
      <c r="DO170" s="78"/>
      <c r="DP170" s="78"/>
      <c r="DQ170" s="78"/>
      <c r="DR170" s="78"/>
      <c r="DS170" s="78"/>
      <c r="DT170" s="78"/>
      <c r="DU170" s="78"/>
      <c r="DV170" s="78"/>
      <c r="DW170" s="78"/>
      <c r="DX170" s="78"/>
      <c r="DY170" s="78"/>
      <c r="DZ170" s="78"/>
      <c r="EA170" s="78"/>
      <c r="EB170" s="78"/>
      <c r="EC170" s="78"/>
      <c r="ED170" s="78"/>
      <c r="EE170" s="78"/>
      <c r="EF170" s="78"/>
      <c r="EG170" s="78"/>
      <c r="EH170" s="78"/>
      <c r="EI170" s="78"/>
      <c r="EJ170" s="78"/>
      <c r="EK170" s="78"/>
      <c r="EL170" s="78"/>
      <c r="EM170" s="78"/>
      <c r="EN170" s="78"/>
      <c r="EO170" s="78"/>
      <c r="EP170" s="78"/>
      <c r="EQ170" s="78"/>
      <c r="ER170" s="78"/>
      <c r="ES170" s="78"/>
      <c r="ET170" s="78"/>
      <c r="EU170" s="78"/>
      <c r="EV170" s="78"/>
      <c r="EW170" s="78"/>
      <c r="EX170" s="78"/>
      <c r="EY170" s="78"/>
      <c r="EZ170" s="78"/>
      <c r="FA170" s="78"/>
      <c r="FB170" s="78"/>
      <c r="FC170" s="78"/>
      <c r="FD170" s="78"/>
      <c r="FE170" s="78"/>
      <c r="FF170" s="78"/>
      <c r="FG170" s="78"/>
      <c r="FH170" s="78"/>
      <c r="FI170" s="78"/>
      <c r="FJ170" s="78"/>
      <c r="FK170" s="78"/>
      <c r="FL170" s="78"/>
      <c r="FM170" s="78"/>
      <c r="FN170" s="78"/>
      <c r="FO170" s="78"/>
      <c r="FP170" s="78"/>
      <c r="FQ170" s="78"/>
      <c r="FR170" s="78"/>
      <c r="FS170" s="78"/>
      <c r="FT170" s="78"/>
      <c r="FU170" s="78"/>
      <c r="FV170" s="78"/>
      <c r="FW170" s="78"/>
      <c r="FX170" s="78"/>
      <c r="FY170" s="78">
        <v>12</v>
      </c>
      <c r="FZ170" s="78">
        <v>0</v>
      </c>
    </row>
    <row r="171" spans="1:182" x14ac:dyDescent="0.2">
      <c r="A171" t="s">
        <v>186</v>
      </c>
      <c r="B171" s="35" t="s">
        <v>243</v>
      </c>
      <c r="C171" t="s">
        <v>2</v>
      </c>
      <c r="D171" t="s">
        <v>201</v>
      </c>
      <c r="E171" t="s">
        <v>206</v>
      </c>
      <c r="F171" t="s">
        <v>184</v>
      </c>
      <c r="G171" t="s">
        <v>1</v>
      </c>
      <c r="H171" s="78">
        <v>165</v>
      </c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  <c r="BD171" s="78"/>
      <c r="BE171" s="78"/>
      <c r="BF171" s="78"/>
      <c r="BG171" s="78"/>
      <c r="BH171" s="78"/>
      <c r="BI171" s="78"/>
      <c r="BJ171" s="78"/>
      <c r="BK171" s="78"/>
      <c r="BL171" s="78"/>
      <c r="BM171" s="78"/>
      <c r="BN171" s="78"/>
      <c r="BO171" s="78"/>
      <c r="BP171" s="78"/>
      <c r="BQ171" s="78"/>
      <c r="BR171" s="78"/>
      <c r="BS171" s="78"/>
      <c r="BT171" s="78"/>
      <c r="BU171" s="78"/>
      <c r="BV171" s="78"/>
      <c r="BW171" s="78"/>
      <c r="BX171" s="78"/>
      <c r="BY171" s="78"/>
      <c r="BZ171" s="78"/>
      <c r="CA171" s="78"/>
      <c r="CB171" s="78"/>
      <c r="CC171" s="78"/>
      <c r="CD171" s="78"/>
      <c r="CE171" s="78"/>
      <c r="CF171" s="78"/>
      <c r="CG171" s="78"/>
      <c r="CH171" s="78"/>
      <c r="CI171" s="78"/>
      <c r="CJ171" s="78"/>
      <c r="CK171" s="78"/>
      <c r="CL171" s="78"/>
      <c r="CM171" s="78"/>
      <c r="CN171" s="78"/>
      <c r="CO171" s="78"/>
      <c r="CP171" s="78"/>
      <c r="CQ171" s="78"/>
      <c r="CR171" s="78"/>
      <c r="CS171" s="78"/>
      <c r="CT171" s="78"/>
      <c r="CU171" s="78"/>
      <c r="CV171" s="78"/>
      <c r="CW171" s="78"/>
      <c r="CX171" s="78"/>
      <c r="CY171" s="78"/>
      <c r="CZ171" s="78"/>
      <c r="DA171" s="78"/>
      <c r="DB171" s="78"/>
      <c r="DC171" s="78"/>
      <c r="DD171" s="78"/>
      <c r="DE171" s="78"/>
      <c r="DF171" s="78"/>
      <c r="DG171" s="78"/>
      <c r="DH171" s="78"/>
      <c r="DI171" s="78"/>
      <c r="DJ171" s="78"/>
      <c r="DK171" s="78"/>
      <c r="DL171" s="78"/>
      <c r="DM171" s="78"/>
      <c r="DN171" s="78"/>
      <c r="DO171" s="78"/>
      <c r="DP171" s="78"/>
      <c r="DQ171" s="78"/>
      <c r="DR171" s="78"/>
      <c r="DS171" s="78"/>
      <c r="DT171" s="78"/>
      <c r="DU171" s="78"/>
      <c r="DV171" s="78"/>
      <c r="DW171" s="78"/>
      <c r="DX171" s="78"/>
      <c r="DY171" s="78"/>
      <c r="DZ171" s="78"/>
      <c r="EA171" s="78"/>
      <c r="EB171" s="78"/>
      <c r="EC171" s="78"/>
      <c r="ED171" s="78"/>
      <c r="EE171" s="78"/>
      <c r="EF171" s="78"/>
      <c r="EG171" s="78"/>
      <c r="EH171" s="78"/>
      <c r="EI171" s="78"/>
      <c r="EJ171" s="78"/>
      <c r="EK171" s="78"/>
      <c r="EL171" s="78"/>
      <c r="EM171" s="78"/>
      <c r="EN171" s="78"/>
      <c r="EO171" s="78"/>
      <c r="EP171" s="78"/>
      <c r="EQ171" s="78"/>
      <c r="ER171" s="78"/>
      <c r="ES171" s="78"/>
      <c r="ET171" s="78"/>
      <c r="EU171" s="78"/>
      <c r="EV171" s="78"/>
      <c r="EW171" s="78"/>
      <c r="EX171" s="78"/>
      <c r="EY171" s="78"/>
      <c r="EZ171" s="78"/>
      <c r="FA171" s="78"/>
      <c r="FB171" s="78"/>
      <c r="FC171" s="78"/>
      <c r="FD171" s="78"/>
      <c r="FE171" s="78"/>
      <c r="FF171" s="78"/>
      <c r="FG171" s="78"/>
      <c r="FH171" s="78"/>
      <c r="FI171" s="78"/>
      <c r="FJ171" s="78"/>
      <c r="FK171" s="78"/>
      <c r="FL171" s="78"/>
      <c r="FM171" s="78"/>
      <c r="FN171" s="78"/>
      <c r="FO171" s="78"/>
      <c r="FP171" s="78"/>
      <c r="FQ171" s="78"/>
      <c r="FR171" s="78"/>
      <c r="FS171" s="78"/>
      <c r="FT171" s="78"/>
      <c r="FU171" s="78"/>
      <c r="FV171" s="78"/>
      <c r="FW171" s="78"/>
      <c r="FX171" s="78"/>
      <c r="FY171" s="78">
        <v>14</v>
      </c>
      <c r="FZ171" s="78">
        <v>0</v>
      </c>
    </row>
    <row r="172" spans="1:182" x14ac:dyDescent="0.2">
      <c r="A172" t="s">
        <v>186</v>
      </c>
      <c r="B172" s="35" t="s">
        <v>243</v>
      </c>
      <c r="C172" t="s">
        <v>2</v>
      </c>
      <c r="D172" t="s">
        <v>201</v>
      </c>
      <c r="E172" t="s">
        <v>206</v>
      </c>
      <c r="F172" t="s">
        <v>185</v>
      </c>
      <c r="G172" t="s">
        <v>1</v>
      </c>
      <c r="H172" s="78">
        <v>52</v>
      </c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  <c r="BD172" s="78"/>
      <c r="BE172" s="78"/>
      <c r="BF172" s="78"/>
      <c r="BG172" s="78"/>
      <c r="BH172" s="78"/>
      <c r="BI172" s="78"/>
      <c r="BJ172" s="78"/>
      <c r="BK172" s="78"/>
      <c r="BL172" s="78"/>
      <c r="BM172" s="78"/>
      <c r="BN172" s="78"/>
      <c r="BO172" s="78"/>
      <c r="BP172" s="78"/>
      <c r="BQ172" s="78"/>
      <c r="BR172" s="78"/>
      <c r="BS172" s="78"/>
      <c r="BT172" s="78"/>
      <c r="BU172" s="78"/>
      <c r="BV172" s="78"/>
      <c r="BW172" s="78"/>
      <c r="BX172" s="78"/>
      <c r="BY172" s="78"/>
      <c r="BZ172" s="78"/>
      <c r="CA172" s="78"/>
      <c r="CB172" s="78"/>
      <c r="CC172" s="78"/>
      <c r="CD172" s="78"/>
      <c r="CE172" s="78"/>
      <c r="CF172" s="78"/>
      <c r="CG172" s="78"/>
      <c r="CH172" s="78"/>
      <c r="CI172" s="78"/>
      <c r="CJ172" s="78"/>
      <c r="CK172" s="78"/>
      <c r="CL172" s="78"/>
      <c r="CM172" s="78"/>
      <c r="CN172" s="78"/>
      <c r="CO172" s="78"/>
      <c r="CP172" s="78"/>
      <c r="CQ172" s="78"/>
      <c r="CR172" s="78"/>
      <c r="CS172" s="78"/>
      <c r="CT172" s="78"/>
      <c r="CU172" s="78"/>
      <c r="CV172" s="78"/>
      <c r="CW172" s="78"/>
      <c r="CX172" s="78"/>
      <c r="CY172" s="78"/>
      <c r="CZ172" s="78"/>
      <c r="DA172" s="78"/>
      <c r="DB172" s="78"/>
      <c r="DC172" s="78"/>
      <c r="DD172" s="78"/>
      <c r="DE172" s="78"/>
      <c r="DF172" s="78"/>
      <c r="DG172" s="78"/>
      <c r="DH172" s="78"/>
      <c r="DI172" s="78"/>
      <c r="DJ172" s="78"/>
      <c r="DK172" s="78"/>
      <c r="DL172" s="78"/>
      <c r="DM172" s="78"/>
      <c r="DN172" s="78"/>
      <c r="DO172" s="78"/>
      <c r="DP172" s="78"/>
      <c r="DQ172" s="78"/>
      <c r="DR172" s="78"/>
      <c r="DS172" s="78"/>
      <c r="DT172" s="78"/>
      <c r="DU172" s="78"/>
      <c r="DV172" s="78"/>
      <c r="DW172" s="78"/>
      <c r="DX172" s="78"/>
      <c r="DY172" s="78"/>
      <c r="DZ172" s="78"/>
      <c r="EA172" s="78"/>
      <c r="EB172" s="78"/>
      <c r="EC172" s="78"/>
      <c r="ED172" s="78"/>
      <c r="EE172" s="78"/>
      <c r="EF172" s="78"/>
      <c r="EG172" s="78"/>
      <c r="EH172" s="78"/>
      <c r="EI172" s="78"/>
      <c r="EJ172" s="78"/>
      <c r="EK172" s="78"/>
      <c r="EL172" s="78"/>
      <c r="EM172" s="78"/>
      <c r="EN172" s="78"/>
      <c r="EO172" s="78"/>
      <c r="EP172" s="78"/>
      <c r="EQ172" s="78"/>
      <c r="ER172" s="78"/>
      <c r="ES172" s="78"/>
      <c r="ET172" s="78"/>
      <c r="EU172" s="78"/>
      <c r="EV172" s="78"/>
      <c r="EW172" s="78"/>
      <c r="EX172" s="78"/>
      <c r="EY172" s="78"/>
      <c r="EZ172" s="78"/>
      <c r="FA172" s="78"/>
      <c r="FB172" s="78"/>
      <c r="FC172" s="78"/>
      <c r="FD172" s="78"/>
      <c r="FE172" s="78"/>
      <c r="FF172" s="78"/>
      <c r="FG172" s="78"/>
      <c r="FH172" s="78"/>
      <c r="FI172" s="78"/>
      <c r="FJ172" s="78"/>
      <c r="FK172" s="78"/>
      <c r="FL172" s="78"/>
      <c r="FM172" s="78"/>
      <c r="FN172" s="78"/>
      <c r="FO172" s="78"/>
      <c r="FP172" s="78"/>
      <c r="FQ172" s="78"/>
      <c r="FR172" s="78"/>
      <c r="FS172" s="78"/>
      <c r="FT172" s="78"/>
      <c r="FU172" s="78"/>
      <c r="FV172" s="78"/>
      <c r="FW172" s="78"/>
      <c r="FX172" s="78"/>
      <c r="FY172" s="78">
        <v>1</v>
      </c>
      <c r="FZ172" s="78">
        <v>0</v>
      </c>
    </row>
    <row r="173" spans="1:182" x14ac:dyDescent="0.2">
      <c r="A173" t="s">
        <v>186</v>
      </c>
      <c r="B173" s="35" t="s">
        <v>243</v>
      </c>
      <c r="C173" t="s">
        <v>2</v>
      </c>
      <c r="D173" t="s">
        <v>201</v>
      </c>
      <c r="E173" t="s">
        <v>207</v>
      </c>
      <c r="F173" t="s">
        <v>1</v>
      </c>
      <c r="G173" t="s">
        <v>1</v>
      </c>
      <c r="H173" s="78">
        <v>1451</v>
      </c>
      <c r="I173" s="78">
        <v>2.1475181999999999</v>
      </c>
      <c r="J173" s="78">
        <v>1.9896957</v>
      </c>
      <c r="K173" s="78">
        <v>1.8856253999999999</v>
      </c>
      <c r="L173" s="78">
        <v>1.7689471999999999</v>
      </c>
      <c r="M173" s="78">
        <v>1.6330073000000001</v>
      </c>
      <c r="N173" s="78">
        <v>1.6031820999999999</v>
      </c>
      <c r="O173" s="78">
        <v>1.7476931</v>
      </c>
      <c r="P173" s="78">
        <v>1.5020808999999999</v>
      </c>
      <c r="Q173" s="78">
        <v>1.2941189</v>
      </c>
      <c r="R173" s="78">
        <v>0.98517072000000006</v>
      </c>
      <c r="S173" s="78">
        <v>0.86182057999999995</v>
      </c>
      <c r="T173" s="78">
        <v>1.0841426999999999</v>
      </c>
      <c r="U173" s="78">
        <v>1.2078552</v>
      </c>
      <c r="V173" s="78">
        <v>1.3711849</v>
      </c>
      <c r="W173" s="78">
        <v>1.6744995</v>
      </c>
      <c r="X173" s="78">
        <v>2.139462</v>
      </c>
      <c r="Y173" s="78">
        <v>2.9716586999999999</v>
      </c>
      <c r="Z173" s="78">
        <v>3.6332247</v>
      </c>
      <c r="AA173" s="78">
        <v>3.8309844000000002</v>
      </c>
      <c r="AB173" s="78">
        <v>4.1339401999999996</v>
      </c>
      <c r="AC173" s="78">
        <v>4.0116633999999998</v>
      </c>
      <c r="AD173" s="78">
        <v>3.8839586000000001</v>
      </c>
      <c r="AE173" s="78">
        <v>3.4058266000000001</v>
      </c>
      <c r="AF173" s="78">
        <v>2.7468697999999998</v>
      </c>
      <c r="AG173" s="78">
        <v>-7.6990890000000006E-2</v>
      </c>
      <c r="AH173" s="78">
        <v>-9.2574920000000005E-2</v>
      </c>
      <c r="AI173" s="78">
        <v>-0.15633511999999999</v>
      </c>
      <c r="AJ173" s="78">
        <v>-0.11496495</v>
      </c>
      <c r="AK173" s="78">
        <v>-0.12587211000000001</v>
      </c>
      <c r="AL173" s="78">
        <v>-0.12099058</v>
      </c>
      <c r="AM173" s="78">
        <v>-1.6957599999999999E-3</v>
      </c>
      <c r="AN173" s="78">
        <v>2.8233299999999999E-2</v>
      </c>
      <c r="AO173" s="78">
        <v>0.12508254999999999</v>
      </c>
      <c r="AP173" s="78">
        <v>0.2269042</v>
      </c>
      <c r="AQ173" s="78">
        <v>0.24418987</v>
      </c>
      <c r="AR173" s="78">
        <v>0.36208435999999999</v>
      </c>
      <c r="AS173" s="78">
        <v>0.51349144999999996</v>
      </c>
      <c r="AT173" s="78">
        <v>0.63054191999999998</v>
      </c>
      <c r="AU173" s="78">
        <v>0.59060471999999997</v>
      </c>
      <c r="AV173" s="78">
        <v>0.64990782999999996</v>
      </c>
      <c r="AW173" s="78">
        <v>0.67239857000000003</v>
      </c>
      <c r="AX173" s="78">
        <v>0.62157035000000005</v>
      </c>
      <c r="AY173" s="78">
        <v>0.22528139999999999</v>
      </c>
      <c r="AZ173" s="78">
        <v>0.11902145</v>
      </c>
      <c r="BA173" s="78">
        <v>4.1211980000000002E-2</v>
      </c>
      <c r="BB173" s="78">
        <v>-5.9564859999999997E-2</v>
      </c>
      <c r="BC173" s="78">
        <v>-0.10363055</v>
      </c>
      <c r="BD173" s="78">
        <v>-0.12768660000000001</v>
      </c>
      <c r="BE173" s="78">
        <v>-3.7898210000000002E-2</v>
      </c>
      <c r="BF173" s="78">
        <v>-5.0245690000000003E-2</v>
      </c>
      <c r="BG173" s="78">
        <v>-0.11418130999999999</v>
      </c>
      <c r="BH173" s="78">
        <v>-7.8901830000000006E-2</v>
      </c>
      <c r="BI173" s="78">
        <v>-9.3743870000000007E-2</v>
      </c>
      <c r="BJ173" s="78">
        <v>-9.2475829999999995E-2</v>
      </c>
      <c r="BK173" s="78">
        <v>2.9465140000000001E-2</v>
      </c>
      <c r="BL173" s="78">
        <v>6.3857800000000006E-2</v>
      </c>
      <c r="BM173" s="78">
        <v>0.16313848</v>
      </c>
      <c r="BN173" s="78">
        <v>0.26379499000000001</v>
      </c>
      <c r="BO173" s="78">
        <v>0.28207293</v>
      </c>
      <c r="BP173" s="78">
        <v>0.40010604</v>
      </c>
      <c r="BQ173" s="78">
        <v>0.55696732000000004</v>
      </c>
      <c r="BR173" s="78">
        <v>0.68132961000000003</v>
      </c>
      <c r="BS173" s="78">
        <v>0.64618516000000004</v>
      </c>
      <c r="BT173" s="78">
        <v>0.70217615</v>
      </c>
      <c r="BU173" s="78">
        <v>0.72938882999999999</v>
      </c>
      <c r="BV173" s="78">
        <v>0.68147773</v>
      </c>
      <c r="BW173" s="78">
        <v>0.28517562000000002</v>
      </c>
      <c r="BX173" s="78">
        <v>0.17512838999999999</v>
      </c>
      <c r="BY173" s="78">
        <v>9.0831800000000004E-2</v>
      </c>
      <c r="BZ173" s="78">
        <v>-1.1344190000000001E-2</v>
      </c>
      <c r="CA173" s="78">
        <v>-5.4242449999999998E-2</v>
      </c>
      <c r="CB173" s="78">
        <v>-7.8842860000000001E-2</v>
      </c>
      <c r="CC173" s="78">
        <v>-1.0822740000000001E-2</v>
      </c>
      <c r="CD173" s="78">
        <v>-2.0928599999999999E-2</v>
      </c>
      <c r="CE173" s="78">
        <v>-8.4985720000000001E-2</v>
      </c>
      <c r="CF173" s="78">
        <v>-5.3924609999999998E-2</v>
      </c>
      <c r="CG173" s="78">
        <v>-7.1491959999999993E-2</v>
      </c>
      <c r="CH173" s="78">
        <v>-7.2726609999999997E-2</v>
      </c>
      <c r="CI173" s="78">
        <v>5.1047090000000003E-2</v>
      </c>
      <c r="CJ173" s="78">
        <v>8.8531230000000002E-2</v>
      </c>
      <c r="CK173" s="78">
        <v>0.18949589</v>
      </c>
      <c r="CL173" s="78">
        <v>0.28934544000000001</v>
      </c>
      <c r="CM173" s="78">
        <v>0.30831059999999999</v>
      </c>
      <c r="CN173" s="78">
        <v>0.42643973000000002</v>
      </c>
      <c r="CO173" s="78">
        <v>0.58707856999999997</v>
      </c>
      <c r="CP173" s="78">
        <v>0.71650504999999998</v>
      </c>
      <c r="CQ173" s="78">
        <v>0.68467999000000002</v>
      </c>
      <c r="CR173" s="78">
        <v>0.73837708999999996</v>
      </c>
      <c r="CS173" s="78">
        <v>0.76886010000000005</v>
      </c>
      <c r="CT173" s="78">
        <v>0.72296941000000003</v>
      </c>
      <c r="CU173" s="78">
        <v>0.32665815999999998</v>
      </c>
      <c r="CV173" s="78">
        <v>0.21398787</v>
      </c>
      <c r="CW173" s="78">
        <v>0.12519833</v>
      </c>
      <c r="CX173" s="78">
        <v>2.205331E-2</v>
      </c>
      <c r="CY173" s="78">
        <v>-2.0036399999999999E-2</v>
      </c>
      <c r="CZ173" s="78">
        <v>-4.5013829999999998E-2</v>
      </c>
      <c r="DA173" s="78">
        <v>1.625273E-2</v>
      </c>
      <c r="DB173" s="78">
        <v>8.3885000000000001E-3</v>
      </c>
      <c r="DC173" s="78">
        <v>-5.5790119999999999E-2</v>
      </c>
      <c r="DD173" s="78">
        <v>-2.8947400000000002E-2</v>
      </c>
      <c r="DE173" s="78">
        <v>-4.9240039999999999E-2</v>
      </c>
      <c r="DF173" s="78">
        <v>-5.2977379999999998E-2</v>
      </c>
      <c r="DG173" s="78">
        <v>7.2629029999999997E-2</v>
      </c>
      <c r="DH173" s="78">
        <v>0.11320465</v>
      </c>
      <c r="DI173" s="78">
        <v>0.2158533</v>
      </c>
      <c r="DJ173" s="78">
        <v>0.31489590000000001</v>
      </c>
      <c r="DK173" s="78">
        <v>0.33454825999999999</v>
      </c>
      <c r="DL173" s="78">
        <v>0.45277341999999998</v>
      </c>
      <c r="DM173" s="78">
        <v>0.61718982</v>
      </c>
      <c r="DN173" s="78">
        <v>0.75168049000000003</v>
      </c>
      <c r="DO173" s="78">
        <v>0.72317480999999995</v>
      </c>
      <c r="DP173" s="78">
        <v>0.77457803000000003</v>
      </c>
      <c r="DQ173" s="78">
        <v>0.80833136999999999</v>
      </c>
      <c r="DR173" s="78">
        <v>0.7644611</v>
      </c>
      <c r="DS173" s="78">
        <v>0.36814069999999999</v>
      </c>
      <c r="DT173" s="78">
        <v>0.25284737000000002</v>
      </c>
      <c r="DU173" s="78">
        <v>0.15956487</v>
      </c>
      <c r="DV173" s="78">
        <v>5.5450800000000001E-2</v>
      </c>
      <c r="DW173" s="78">
        <v>1.4169640000000001E-2</v>
      </c>
      <c r="DX173" s="78">
        <v>-1.11848E-2</v>
      </c>
      <c r="DY173" s="78">
        <v>5.5345409999999998E-2</v>
      </c>
      <c r="DZ173" s="78">
        <v>5.0717739999999997E-2</v>
      </c>
      <c r="EA173" s="78">
        <v>-1.363632E-2</v>
      </c>
      <c r="EB173" s="78">
        <v>7.1157199999999999E-3</v>
      </c>
      <c r="EC173" s="78">
        <v>-1.7111810000000002E-2</v>
      </c>
      <c r="ED173" s="78">
        <v>-2.4462629999999999E-2</v>
      </c>
      <c r="EE173" s="78">
        <v>0.10378993</v>
      </c>
      <c r="EF173" s="78">
        <v>0.14882914999999999</v>
      </c>
      <c r="EG173" s="78">
        <v>0.25390922999999999</v>
      </c>
      <c r="EH173" s="78">
        <v>0.35178667000000002</v>
      </c>
      <c r="EI173" s="78">
        <v>0.37243134</v>
      </c>
      <c r="EJ173" s="78">
        <v>0.49079510999999998</v>
      </c>
      <c r="EK173" s="78">
        <v>0.66066568999999997</v>
      </c>
      <c r="EL173" s="78">
        <v>0.80246817999999998</v>
      </c>
      <c r="EM173" s="78">
        <v>0.77875525000000001</v>
      </c>
      <c r="EN173" s="78">
        <v>0.82684636</v>
      </c>
      <c r="EO173" s="78">
        <v>0.86532164</v>
      </c>
      <c r="EP173" s="78">
        <v>0.82436847999999996</v>
      </c>
      <c r="EQ173" s="78">
        <v>0.4280349</v>
      </c>
      <c r="ER173" s="78">
        <v>0.30895430000000002</v>
      </c>
      <c r="ES173" s="78">
        <v>0.20918469000000001</v>
      </c>
      <c r="ET173" s="78">
        <v>0.10367147</v>
      </c>
      <c r="EU173" s="78">
        <v>6.3557740000000001E-2</v>
      </c>
      <c r="EV173" s="78">
        <v>3.7658949999999997E-2</v>
      </c>
      <c r="EW173" s="78">
        <v>78.184798999999998</v>
      </c>
      <c r="EX173" s="78">
        <v>76.686645999999996</v>
      </c>
      <c r="EY173" s="78">
        <v>75.788962999999995</v>
      </c>
      <c r="EZ173" s="78">
        <v>74.799339000000003</v>
      </c>
      <c r="FA173" s="78">
        <v>74.230468999999999</v>
      </c>
      <c r="FB173" s="78">
        <v>73.659828000000005</v>
      </c>
      <c r="FC173" s="78">
        <v>72.828345999999996</v>
      </c>
      <c r="FD173" s="78">
        <v>74.497580999999997</v>
      </c>
      <c r="FE173" s="78">
        <v>78.203522000000007</v>
      </c>
      <c r="FF173" s="78">
        <v>83.098670999999996</v>
      </c>
      <c r="FG173" s="78">
        <v>86.746864000000002</v>
      </c>
      <c r="FH173" s="78">
        <v>90.770401000000007</v>
      </c>
      <c r="FI173" s="78">
        <v>94.812988000000004</v>
      </c>
      <c r="FJ173" s="78">
        <v>98.212890999999999</v>
      </c>
      <c r="FK173" s="78">
        <v>100.97734</v>
      </c>
      <c r="FL173" s="78">
        <v>102.80201</v>
      </c>
      <c r="FM173" s="78">
        <v>103.56834000000001</v>
      </c>
      <c r="FN173" s="78">
        <v>103.03749999999999</v>
      </c>
      <c r="FO173" s="78">
        <v>101.83232</v>
      </c>
      <c r="FP173" s="78">
        <v>98.848770000000002</v>
      </c>
      <c r="FQ173" s="78">
        <v>94.817390000000003</v>
      </c>
      <c r="FR173" s="78">
        <v>90.631354999999999</v>
      </c>
      <c r="FS173" s="78">
        <v>87.865859999999998</v>
      </c>
      <c r="FT173" s="78">
        <v>85.833527000000004</v>
      </c>
      <c r="FU173" s="78">
        <v>3.212189E-2</v>
      </c>
      <c r="FV173" s="78">
        <v>6.6683339999999994E-2</v>
      </c>
      <c r="FW173" s="78">
        <v>3.2318340000000001E-2</v>
      </c>
      <c r="FX173" s="78">
        <v>0</v>
      </c>
      <c r="FY173" s="78">
        <v>112</v>
      </c>
      <c r="FZ173" s="78">
        <v>1</v>
      </c>
    </row>
    <row r="174" spans="1:182" x14ac:dyDescent="0.2">
      <c r="A174" t="s">
        <v>186</v>
      </c>
      <c r="B174" s="35" t="s">
        <v>243</v>
      </c>
      <c r="C174" t="s">
        <v>2</v>
      </c>
      <c r="D174" t="s">
        <v>201</v>
      </c>
      <c r="E174" t="s">
        <v>207</v>
      </c>
      <c r="F174" t="s">
        <v>178</v>
      </c>
      <c r="G174" t="s">
        <v>1</v>
      </c>
      <c r="H174" s="78">
        <v>441</v>
      </c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78"/>
      <c r="BA174" s="78"/>
      <c r="BB174" s="78"/>
      <c r="BC174" s="78"/>
      <c r="BD174" s="78"/>
      <c r="BE174" s="78"/>
      <c r="BF174" s="78"/>
      <c r="BG174" s="78"/>
      <c r="BH174" s="78"/>
      <c r="BI174" s="78"/>
      <c r="BJ174" s="78"/>
      <c r="BK174" s="78"/>
      <c r="BL174" s="78"/>
      <c r="BM174" s="78"/>
      <c r="BN174" s="78"/>
      <c r="BO174" s="78"/>
      <c r="BP174" s="78"/>
      <c r="BQ174" s="78"/>
      <c r="BR174" s="78"/>
      <c r="BS174" s="78"/>
      <c r="BT174" s="78"/>
      <c r="BU174" s="78"/>
      <c r="BV174" s="78"/>
      <c r="BW174" s="78"/>
      <c r="BX174" s="78"/>
      <c r="BY174" s="78"/>
      <c r="BZ174" s="78"/>
      <c r="CA174" s="78"/>
      <c r="CB174" s="78"/>
      <c r="CC174" s="78"/>
      <c r="CD174" s="78"/>
      <c r="CE174" s="78"/>
      <c r="CF174" s="78"/>
      <c r="CG174" s="78"/>
      <c r="CH174" s="78"/>
      <c r="CI174" s="78"/>
      <c r="CJ174" s="78"/>
      <c r="CK174" s="78"/>
      <c r="CL174" s="78"/>
      <c r="CM174" s="78"/>
      <c r="CN174" s="78"/>
      <c r="CO174" s="78"/>
      <c r="CP174" s="78"/>
      <c r="CQ174" s="78"/>
      <c r="CR174" s="78"/>
      <c r="CS174" s="78"/>
      <c r="CT174" s="78"/>
      <c r="CU174" s="78"/>
      <c r="CV174" s="78"/>
      <c r="CW174" s="78"/>
      <c r="CX174" s="78"/>
      <c r="CY174" s="78"/>
      <c r="CZ174" s="78"/>
      <c r="DA174" s="78"/>
      <c r="DB174" s="78"/>
      <c r="DC174" s="78"/>
      <c r="DD174" s="78"/>
      <c r="DE174" s="78"/>
      <c r="DF174" s="78"/>
      <c r="DG174" s="78"/>
      <c r="DH174" s="78"/>
      <c r="DI174" s="78"/>
      <c r="DJ174" s="78"/>
      <c r="DK174" s="78"/>
      <c r="DL174" s="78"/>
      <c r="DM174" s="78"/>
      <c r="DN174" s="78"/>
      <c r="DO174" s="78"/>
      <c r="DP174" s="78"/>
      <c r="DQ174" s="78"/>
      <c r="DR174" s="78"/>
      <c r="DS174" s="78"/>
      <c r="DT174" s="78"/>
      <c r="DU174" s="78"/>
      <c r="DV174" s="78"/>
      <c r="DW174" s="78"/>
      <c r="DX174" s="78"/>
      <c r="DY174" s="78"/>
      <c r="DZ174" s="78"/>
      <c r="EA174" s="78"/>
      <c r="EB174" s="78"/>
      <c r="EC174" s="78"/>
      <c r="ED174" s="78"/>
      <c r="EE174" s="78"/>
      <c r="EF174" s="78"/>
      <c r="EG174" s="78"/>
      <c r="EH174" s="78"/>
      <c r="EI174" s="78"/>
      <c r="EJ174" s="78"/>
      <c r="EK174" s="78"/>
      <c r="EL174" s="78"/>
      <c r="EM174" s="78"/>
      <c r="EN174" s="78"/>
      <c r="EO174" s="78"/>
      <c r="EP174" s="78"/>
      <c r="EQ174" s="78"/>
      <c r="ER174" s="78"/>
      <c r="ES174" s="78"/>
      <c r="ET174" s="78"/>
      <c r="EU174" s="78"/>
      <c r="EV174" s="78"/>
      <c r="EW174" s="78"/>
      <c r="EX174" s="78"/>
      <c r="EY174" s="78"/>
      <c r="EZ174" s="78"/>
      <c r="FA174" s="78"/>
      <c r="FB174" s="78"/>
      <c r="FC174" s="78"/>
      <c r="FD174" s="78"/>
      <c r="FE174" s="78"/>
      <c r="FF174" s="78"/>
      <c r="FG174" s="78"/>
      <c r="FH174" s="78"/>
      <c r="FI174" s="78"/>
      <c r="FJ174" s="78"/>
      <c r="FK174" s="78"/>
      <c r="FL174" s="78"/>
      <c r="FM174" s="78"/>
      <c r="FN174" s="78"/>
      <c r="FO174" s="78"/>
      <c r="FP174" s="78"/>
      <c r="FQ174" s="78"/>
      <c r="FR174" s="78"/>
      <c r="FS174" s="78"/>
      <c r="FT174" s="78"/>
      <c r="FU174" s="78"/>
      <c r="FV174" s="78"/>
      <c r="FW174" s="78"/>
      <c r="FX174" s="78"/>
      <c r="FY174" s="78">
        <v>49</v>
      </c>
      <c r="FZ174" s="78">
        <v>0</v>
      </c>
    </row>
    <row r="175" spans="1:182" x14ac:dyDescent="0.2">
      <c r="A175" t="s">
        <v>186</v>
      </c>
      <c r="B175" s="35" t="s">
        <v>243</v>
      </c>
      <c r="C175" t="s">
        <v>2</v>
      </c>
      <c r="D175" t="s">
        <v>201</v>
      </c>
      <c r="E175" t="s">
        <v>207</v>
      </c>
      <c r="F175" t="s">
        <v>179</v>
      </c>
      <c r="G175" t="s">
        <v>1</v>
      </c>
      <c r="H175" s="78">
        <v>253</v>
      </c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78"/>
      <c r="BO175" s="78"/>
      <c r="BP175" s="78"/>
      <c r="BQ175" s="78"/>
      <c r="BR175" s="78"/>
      <c r="BS175" s="78"/>
      <c r="BT175" s="78"/>
      <c r="BU175" s="78"/>
      <c r="BV175" s="78"/>
      <c r="BW175" s="78"/>
      <c r="BX175" s="78"/>
      <c r="BY175" s="78"/>
      <c r="BZ175" s="78"/>
      <c r="CA175" s="78"/>
      <c r="CB175" s="78"/>
      <c r="CC175" s="78"/>
      <c r="CD175" s="78"/>
      <c r="CE175" s="78"/>
      <c r="CF175" s="78"/>
      <c r="CG175" s="78"/>
      <c r="CH175" s="78"/>
      <c r="CI175" s="78"/>
      <c r="CJ175" s="78"/>
      <c r="CK175" s="78"/>
      <c r="CL175" s="78"/>
      <c r="CM175" s="78"/>
      <c r="CN175" s="78"/>
      <c r="CO175" s="78"/>
      <c r="CP175" s="78"/>
      <c r="CQ175" s="78"/>
      <c r="CR175" s="78"/>
      <c r="CS175" s="78"/>
      <c r="CT175" s="78"/>
      <c r="CU175" s="78"/>
      <c r="CV175" s="78"/>
      <c r="CW175" s="78"/>
      <c r="CX175" s="78"/>
      <c r="CY175" s="78"/>
      <c r="CZ175" s="78"/>
      <c r="DA175" s="78"/>
      <c r="DB175" s="78"/>
      <c r="DC175" s="78"/>
      <c r="DD175" s="78"/>
      <c r="DE175" s="78"/>
      <c r="DF175" s="78"/>
      <c r="DG175" s="78"/>
      <c r="DH175" s="78"/>
      <c r="DI175" s="78"/>
      <c r="DJ175" s="78"/>
      <c r="DK175" s="78"/>
      <c r="DL175" s="78"/>
      <c r="DM175" s="78"/>
      <c r="DN175" s="78"/>
      <c r="DO175" s="78"/>
      <c r="DP175" s="78"/>
      <c r="DQ175" s="78"/>
      <c r="DR175" s="78"/>
      <c r="DS175" s="78"/>
      <c r="DT175" s="78"/>
      <c r="DU175" s="78"/>
      <c r="DV175" s="78"/>
      <c r="DW175" s="78"/>
      <c r="DX175" s="78"/>
      <c r="DY175" s="78"/>
      <c r="DZ175" s="78"/>
      <c r="EA175" s="78"/>
      <c r="EB175" s="78"/>
      <c r="EC175" s="78"/>
      <c r="ED175" s="78"/>
      <c r="EE175" s="78"/>
      <c r="EF175" s="78"/>
      <c r="EG175" s="78"/>
      <c r="EH175" s="78"/>
      <c r="EI175" s="78"/>
      <c r="EJ175" s="78"/>
      <c r="EK175" s="78"/>
      <c r="EL175" s="78"/>
      <c r="EM175" s="78"/>
      <c r="EN175" s="78"/>
      <c r="EO175" s="78"/>
      <c r="EP175" s="78"/>
      <c r="EQ175" s="78"/>
      <c r="ER175" s="78"/>
      <c r="ES175" s="78"/>
      <c r="ET175" s="78"/>
      <c r="EU175" s="78"/>
      <c r="EV175" s="78"/>
      <c r="EW175" s="78"/>
      <c r="EX175" s="78"/>
      <c r="EY175" s="78"/>
      <c r="EZ175" s="78"/>
      <c r="FA175" s="78"/>
      <c r="FB175" s="78"/>
      <c r="FC175" s="78"/>
      <c r="FD175" s="78"/>
      <c r="FE175" s="78"/>
      <c r="FF175" s="78"/>
      <c r="FG175" s="78"/>
      <c r="FH175" s="78"/>
      <c r="FI175" s="78"/>
      <c r="FJ175" s="78"/>
      <c r="FK175" s="78"/>
      <c r="FL175" s="78"/>
      <c r="FM175" s="78"/>
      <c r="FN175" s="78"/>
      <c r="FO175" s="78"/>
      <c r="FP175" s="78"/>
      <c r="FQ175" s="78"/>
      <c r="FR175" s="78"/>
      <c r="FS175" s="78"/>
      <c r="FT175" s="78"/>
      <c r="FU175" s="78"/>
      <c r="FV175" s="78"/>
      <c r="FW175" s="78"/>
      <c r="FX175" s="78"/>
      <c r="FY175" s="78">
        <v>19</v>
      </c>
      <c r="FZ175" s="78">
        <v>0</v>
      </c>
    </row>
    <row r="176" spans="1:182" x14ac:dyDescent="0.2">
      <c r="A176" t="s">
        <v>186</v>
      </c>
      <c r="B176" s="35" t="s">
        <v>243</v>
      </c>
      <c r="C176" t="s">
        <v>2</v>
      </c>
      <c r="D176" t="s">
        <v>201</v>
      </c>
      <c r="E176" t="s">
        <v>207</v>
      </c>
      <c r="F176" t="s">
        <v>180</v>
      </c>
      <c r="G176" t="s">
        <v>1</v>
      </c>
      <c r="H176" s="78">
        <v>4</v>
      </c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/>
      <c r="BL176" s="78"/>
      <c r="BM176" s="78"/>
      <c r="BN176" s="78"/>
      <c r="BO176" s="78"/>
      <c r="BP176" s="78"/>
      <c r="BQ176" s="78"/>
      <c r="BR176" s="78"/>
      <c r="BS176" s="78"/>
      <c r="BT176" s="78"/>
      <c r="BU176" s="78"/>
      <c r="BV176" s="78"/>
      <c r="BW176" s="78"/>
      <c r="BX176" s="78"/>
      <c r="BY176" s="78"/>
      <c r="BZ176" s="78"/>
      <c r="CA176" s="78"/>
      <c r="CB176" s="78"/>
      <c r="CC176" s="78"/>
      <c r="CD176" s="78"/>
      <c r="CE176" s="78"/>
      <c r="CF176" s="78"/>
      <c r="CG176" s="78"/>
      <c r="CH176" s="78"/>
      <c r="CI176" s="78"/>
      <c r="CJ176" s="78"/>
      <c r="CK176" s="78"/>
      <c r="CL176" s="78"/>
      <c r="CM176" s="78"/>
      <c r="CN176" s="78"/>
      <c r="CO176" s="78"/>
      <c r="CP176" s="78"/>
      <c r="CQ176" s="78"/>
      <c r="CR176" s="78"/>
      <c r="CS176" s="78"/>
      <c r="CT176" s="78"/>
      <c r="CU176" s="78"/>
      <c r="CV176" s="78"/>
      <c r="CW176" s="78"/>
      <c r="CX176" s="78"/>
      <c r="CY176" s="78"/>
      <c r="CZ176" s="78"/>
      <c r="DA176" s="78"/>
      <c r="DB176" s="78"/>
      <c r="DC176" s="78"/>
      <c r="DD176" s="78"/>
      <c r="DE176" s="78"/>
      <c r="DF176" s="78"/>
      <c r="DG176" s="78"/>
      <c r="DH176" s="78"/>
      <c r="DI176" s="78"/>
      <c r="DJ176" s="78"/>
      <c r="DK176" s="78"/>
      <c r="DL176" s="78"/>
      <c r="DM176" s="78"/>
      <c r="DN176" s="78"/>
      <c r="DO176" s="78"/>
      <c r="DP176" s="78"/>
      <c r="DQ176" s="78"/>
      <c r="DR176" s="78"/>
      <c r="DS176" s="78"/>
      <c r="DT176" s="78"/>
      <c r="DU176" s="78"/>
      <c r="DV176" s="78"/>
      <c r="DW176" s="78"/>
      <c r="DX176" s="78"/>
      <c r="DY176" s="78"/>
      <c r="DZ176" s="78"/>
      <c r="EA176" s="78"/>
      <c r="EB176" s="78"/>
      <c r="EC176" s="78"/>
      <c r="ED176" s="78"/>
      <c r="EE176" s="78"/>
      <c r="EF176" s="78"/>
      <c r="EG176" s="78"/>
      <c r="EH176" s="78"/>
      <c r="EI176" s="78"/>
      <c r="EJ176" s="78"/>
      <c r="EK176" s="78"/>
      <c r="EL176" s="78"/>
      <c r="EM176" s="78"/>
      <c r="EN176" s="78"/>
      <c r="EO176" s="78"/>
      <c r="EP176" s="78"/>
      <c r="EQ176" s="78"/>
      <c r="ER176" s="78"/>
      <c r="ES176" s="78"/>
      <c r="ET176" s="78"/>
      <c r="EU176" s="78"/>
      <c r="EV176" s="78"/>
      <c r="EW176" s="78"/>
      <c r="EX176" s="78"/>
      <c r="EY176" s="78"/>
      <c r="EZ176" s="78"/>
      <c r="FA176" s="78"/>
      <c r="FB176" s="78"/>
      <c r="FC176" s="78"/>
      <c r="FD176" s="78"/>
      <c r="FE176" s="78"/>
      <c r="FF176" s="78"/>
      <c r="FG176" s="78"/>
      <c r="FH176" s="78"/>
      <c r="FI176" s="78"/>
      <c r="FJ176" s="78"/>
      <c r="FK176" s="78"/>
      <c r="FL176" s="78"/>
      <c r="FM176" s="78"/>
      <c r="FN176" s="78"/>
      <c r="FO176" s="78"/>
      <c r="FP176" s="78"/>
      <c r="FQ176" s="78"/>
      <c r="FR176" s="78"/>
      <c r="FS176" s="78"/>
      <c r="FT176" s="78"/>
      <c r="FU176" s="78"/>
      <c r="FV176" s="78"/>
      <c r="FW176" s="78"/>
      <c r="FX176" s="78"/>
      <c r="FY176" s="78">
        <v>1</v>
      </c>
      <c r="FZ176" s="78">
        <v>0</v>
      </c>
    </row>
    <row r="177" spans="1:182" x14ac:dyDescent="0.2">
      <c r="A177" t="s">
        <v>186</v>
      </c>
      <c r="B177" s="35" t="s">
        <v>243</v>
      </c>
      <c r="C177" t="s">
        <v>2</v>
      </c>
      <c r="D177" t="s">
        <v>201</v>
      </c>
      <c r="E177" t="s">
        <v>207</v>
      </c>
      <c r="F177" t="s">
        <v>181</v>
      </c>
      <c r="G177" t="s">
        <v>1</v>
      </c>
      <c r="H177" s="78">
        <v>105</v>
      </c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  <c r="BM177" s="78"/>
      <c r="BN177" s="78"/>
      <c r="BO177" s="78"/>
      <c r="BP177" s="78"/>
      <c r="BQ177" s="78"/>
      <c r="BR177" s="78"/>
      <c r="BS177" s="78"/>
      <c r="BT177" s="78"/>
      <c r="BU177" s="78"/>
      <c r="BV177" s="78"/>
      <c r="BW177" s="78"/>
      <c r="BX177" s="78"/>
      <c r="BY177" s="78"/>
      <c r="BZ177" s="78"/>
      <c r="CA177" s="78"/>
      <c r="CB177" s="78"/>
      <c r="CC177" s="78"/>
      <c r="CD177" s="78"/>
      <c r="CE177" s="78"/>
      <c r="CF177" s="78"/>
      <c r="CG177" s="78"/>
      <c r="CH177" s="78"/>
      <c r="CI177" s="78"/>
      <c r="CJ177" s="78"/>
      <c r="CK177" s="78"/>
      <c r="CL177" s="78"/>
      <c r="CM177" s="78"/>
      <c r="CN177" s="78"/>
      <c r="CO177" s="78"/>
      <c r="CP177" s="78"/>
      <c r="CQ177" s="78"/>
      <c r="CR177" s="78"/>
      <c r="CS177" s="78"/>
      <c r="CT177" s="78"/>
      <c r="CU177" s="78"/>
      <c r="CV177" s="78"/>
      <c r="CW177" s="78"/>
      <c r="CX177" s="78"/>
      <c r="CY177" s="78"/>
      <c r="CZ177" s="78"/>
      <c r="DA177" s="78"/>
      <c r="DB177" s="78"/>
      <c r="DC177" s="78"/>
      <c r="DD177" s="78"/>
      <c r="DE177" s="78"/>
      <c r="DF177" s="78"/>
      <c r="DG177" s="78"/>
      <c r="DH177" s="78"/>
      <c r="DI177" s="78"/>
      <c r="DJ177" s="78"/>
      <c r="DK177" s="78"/>
      <c r="DL177" s="78"/>
      <c r="DM177" s="78"/>
      <c r="DN177" s="78"/>
      <c r="DO177" s="78"/>
      <c r="DP177" s="78"/>
      <c r="DQ177" s="78"/>
      <c r="DR177" s="78"/>
      <c r="DS177" s="78"/>
      <c r="DT177" s="78"/>
      <c r="DU177" s="78"/>
      <c r="DV177" s="78"/>
      <c r="DW177" s="78"/>
      <c r="DX177" s="78"/>
      <c r="DY177" s="78"/>
      <c r="DZ177" s="78"/>
      <c r="EA177" s="78"/>
      <c r="EB177" s="78"/>
      <c r="EC177" s="78"/>
      <c r="ED177" s="78"/>
      <c r="EE177" s="78"/>
      <c r="EF177" s="78"/>
      <c r="EG177" s="78"/>
      <c r="EH177" s="78"/>
      <c r="EI177" s="78"/>
      <c r="EJ177" s="78"/>
      <c r="EK177" s="78"/>
      <c r="EL177" s="78"/>
      <c r="EM177" s="78"/>
      <c r="EN177" s="78"/>
      <c r="EO177" s="78"/>
      <c r="EP177" s="78"/>
      <c r="EQ177" s="78"/>
      <c r="ER177" s="78"/>
      <c r="ES177" s="78"/>
      <c r="ET177" s="78"/>
      <c r="EU177" s="78"/>
      <c r="EV177" s="78"/>
      <c r="EW177" s="78"/>
      <c r="EX177" s="78"/>
      <c r="EY177" s="78"/>
      <c r="EZ177" s="78"/>
      <c r="FA177" s="78"/>
      <c r="FB177" s="78"/>
      <c r="FC177" s="78"/>
      <c r="FD177" s="78"/>
      <c r="FE177" s="78"/>
      <c r="FF177" s="78"/>
      <c r="FG177" s="78"/>
      <c r="FH177" s="78"/>
      <c r="FI177" s="78"/>
      <c r="FJ177" s="78"/>
      <c r="FK177" s="78"/>
      <c r="FL177" s="78"/>
      <c r="FM177" s="78"/>
      <c r="FN177" s="78"/>
      <c r="FO177" s="78"/>
      <c r="FP177" s="78"/>
      <c r="FQ177" s="78"/>
      <c r="FR177" s="78"/>
      <c r="FS177" s="78"/>
      <c r="FT177" s="78"/>
      <c r="FU177" s="78"/>
      <c r="FV177" s="78"/>
      <c r="FW177" s="78"/>
      <c r="FX177" s="78"/>
      <c r="FY177" s="78">
        <v>4</v>
      </c>
      <c r="FZ177" s="78">
        <v>0</v>
      </c>
    </row>
    <row r="178" spans="1:182" x14ac:dyDescent="0.2">
      <c r="A178" t="s">
        <v>186</v>
      </c>
      <c r="B178" s="35" t="s">
        <v>243</v>
      </c>
      <c r="C178" t="s">
        <v>2</v>
      </c>
      <c r="D178" t="s">
        <v>201</v>
      </c>
      <c r="E178" t="s">
        <v>207</v>
      </c>
      <c r="F178" t="s">
        <v>182</v>
      </c>
      <c r="G178" t="s">
        <v>1</v>
      </c>
      <c r="H178" s="78">
        <v>108</v>
      </c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78"/>
      <c r="BA178" s="78"/>
      <c r="BB178" s="78"/>
      <c r="BC178" s="78"/>
      <c r="BD178" s="78"/>
      <c r="BE178" s="78"/>
      <c r="BF178" s="78"/>
      <c r="BG178" s="78"/>
      <c r="BH178" s="78"/>
      <c r="BI178" s="78"/>
      <c r="BJ178" s="78"/>
      <c r="BK178" s="78"/>
      <c r="BL178" s="78"/>
      <c r="BM178" s="78"/>
      <c r="BN178" s="78"/>
      <c r="BO178" s="78"/>
      <c r="BP178" s="78"/>
      <c r="BQ178" s="78"/>
      <c r="BR178" s="78"/>
      <c r="BS178" s="78"/>
      <c r="BT178" s="78"/>
      <c r="BU178" s="78"/>
      <c r="BV178" s="78"/>
      <c r="BW178" s="78"/>
      <c r="BX178" s="78"/>
      <c r="BY178" s="78"/>
      <c r="BZ178" s="78"/>
      <c r="CA178" s="78"/>
      <c r="CB178" s="78"/>
      <c r="CC178" s="78"/>
      <c r="CD178" s="78"/>
      <c r="CE178" s="78"/>
      <c r="CF178" s="78"/>
      <c r="CG178" s="78"/>
      <c r="CH178" s="78"/>
      <c r="CI178" s="78"/>
      <c r="CJ178" s="78"/>
      <c r="CK178" s="78"/>
      <c r="CL178" s="78"/>
      <c r="CM178" s="78"/>
      <c r="CN178" s="78"/>
      <c r="CO178" s="78"/>
      <c r="CP178" s="78"/>
      <c r="CQ178" s="78"/>
      <c r="CR178" s="78"/>
      <c r="CS178" s="78"/>
      <c r="CT178" s="78"/>
      <c r="CU178" s="78"/>
      <c r="CV178" s="78"/>
      <c r="CW178" s="78"/>
      <c r="CX178" s="78"/>
      <c r="CY178" s="78"/>
      <c r="CZ178" s="78"/>
      <c r="DA178" s="78"/>
      <c r="DB178" s="78"/>
      <c r="DC178" s="78"/>
      <c r="DD178" s="78"/>
      <c r="DE178" s="78"/>
      <c r="DF178" s="78"/>
      <c r="DG178" s="78"/>
      <c r="DH178" s="78"/>
      <c r="DI178" s="78"/>
      <c r="DJ178" s="78"/>
      <c r="DK178" s="78"/>
      <c r="DL178" s="78"/>
      <c r="DM178" s="78"/>
      <c r="DN178" s="78"/>
      <c r="DO178" s="78"/>
      <c r="DP178" s="78"/>
      <c r="DQ178" s="78"/>
      <c r="DR178" s="78"/>
      <c r="DS178" s="78"/>
      <c r="DT178" s="78"/>
      <c r="DU178" s="78"/>
      <c r="DV178" s="78"/>
      <c r="DW178" s="78"/>
      <c r="DX178" s="78"/>
      <c r="DY178" s="78"/>
      <c r="DZ178" s="78"/>
      <c r="EA178" s="78"/>
      <c r="EB178" s="78"/>
      <c r="EC178" s="78"/>
      <c r="ED178" s="78"/>
      <c r="EE178" s="78"/>
      <c r="EF178" s="78"/>
      <c r="EG178" s="78"/>
      <c r="EH178" s="78"/>
      <c r="EI178" s="78"/>
      <c r="EJ178" s="78"/>
      <c r="EK178" s="78"/>
      <c r="EL178" s="78"/>
      <c r="EM178" s="78"/>
      <c r="EN178" s="78"/>
      <c r="EO178" s="78"/>
      <c r="EP178" s="78"/>
      <c r="EQ178" s="78"/>
      <c r="ER178" s="78"/>
      <c r="ES178" s="78"/>
      <c r="ET178" s="78"/>
      <c r="EU178" s="78"/>
      <c r="EV178" s="78"/>
      <c r="EW178" s="78"/>
      <c r="EX178" s="78"/>
      <c r="EY178" s="78"/>
      <c r="EZ178" s="78"/>
      <c r="FA178" s="78"/>
      <c r="FB178" s="78"/>
      <c r="FC178" s="78"/>
      <c r="FD178" s="78"/>
      <c r="FE178" s="78"/>
      <c r="FF178" s="78"/>
      <c r="FG178" s="78"/>
      <c r="FH178" s="78"/>
      <c r="FI178" s="78"/>
      <c r="FJ178" s="78"/>
      <c r="FK178" s="78"/>
      <c r="FL178" s="78"/>
      <c r="FM178" s="78"/>
      <c r="FN178" s="78"/>
      <c r="FO178" s="78"/>
      <c r="FP178" s="78"/>
      <c r="FQ178" s="78"/>
      <c r="FR178" s="78"/>
      <c r="FS178" s="78"/>
      <c r="FT178" s="78"/>
      <c r="FU178" s="78"/>
      <c r="FV178" s="78"/>
      <c r="FW178" s="78"/>
      <c r="FX178" s="78"/>
      <c r="FY178" s="78">
        <v>7</v>
      </c>
      <c r="FZ178" s="78">
        <v>0</v>
      </c>
    </row>
    <row r="179" spans="1:182" x14ac:dyDescent="0.2">
      <c r="A179" t="s">
        <v>186</v>
      </c>
      <c r="B179" s="35" t="s">
        <v>243</v>
      </c>
      <c r="C179" t="s">
        <v>2</v>
      </c>
      <c r="D179" t="s">
        <v>201</v>
      </c>
      <c r="E179" t="s">
        <v>207</v>
      </c>
      <c r="F179" t="s">
        <v>183</v>
      </c>
      <c r="G179" t="s">
        <v>1</v>
      </c>
      <c r="H179" s="78">
        <v>296</v>
      </c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  <c r="BD179" s="78"/>
      <c r="BE179" s="78"/>
      <c r="BF179" s="78"/>
      <c r="BG179" s="78"/>
      <c r="BH179" s="78"/>
      <c r="BI179" s="78"/>
      <c r="BJ179" s="78"/>
      <c r="BK179" s="78"/>
      <c r="BL179" s="78"/>
      <c r="BM179" s="78"/>
      <c r="BN179" s="78"/>
      <c r="BO179" s="78"/>
      <c r="BP179" s="78"/>
      <c r="BQ179" s="78"/>
      <c r="BR179" s="78"/>
      <c r="BS179" s="78"/>
      <c r="BT179" s="78"/>
      <c r="BU179" s="78"/>
      <c r="BV179" s="78"/>
      <c r="BW179" s="78"/>
      <c r="BX179" s="78"/>
      <c r="BY179" s="78"/>
      <c r="BZ179" s="78"/>
      <c r="CA179" s="78"/>
      <c r="CB179" s="78"/>
      <c r="CC179" s="78"/>
      <c r="CD179" s="78"/>
      <c r="CE179" s="78"/>
      <c r="CF179" s="78"/>
      <c r="CG179" s="78"/>
      <c r="CH179" s="78"/>
      <c r="CI179" s="78"/>
      <c r="CJ179" s="78"/>
      <c r="CK179" s="78"/>
      <c r="CL179" s="78"/>
      <c r="CM179" s="78"/>
      <c r="CN179" s="78"/>
      <c r="CO179" s="78"/>
      <c r="CP179" s="78"/>
      <c r="CQ179" s="78"/>
      <c r="CR179" s="78"/>
      <c r="CS179" s="78"/>
      <c r="CT179" s="78"/>
      <c r="CU179" s="78"/>
      <c r="CV179" s="78"/>
      <c r="CW179" s="78"/>
      <c r="CX179" s="78"/>
      <c r="CY179" s="78"/>
      <c r="CZ179" s="78"/>
      <c r="DA179" s="78"/>
      <c r="DB179" s="78"/>
      <c r="DC179" s="78"/>
      <c r="DD179" s="78"/>
      <c r="DE179" s="78"/>
      <c r="DF179" s="78"/>
      <c r="DG179" s="78"/>
      <c r="DH179" s="78"/>
      <c r="DI179" s="78"/>
      <c r="DJ179" s="78"/>
      <c r="DK179" s="78"/>
      <c r="DL179" s="78"/>
      <c r="DM179" s="78"/>
      <c r="DN179" s="78"/>
      <c r="DO179" s="78"/>
      <c r="DP179" s="78"/>
      <c r="DQ179" s="78"/>
      <c r="DR179" s="78"/>
      <c r="DS179" s="78"/>
      <c r="DT179" s="78"/>
      <c r="DU179" s="78"/>
      <c r="DV179" s="78"/>
      <c r="DW179" s="78"/>
      <c r="DX179" s="78"/>
      <c r="DY179" s="78"/>
      <c r="DZ179" s="78"/>
      <c r="EA179" s="78"/>
      <c r="EB179" s="78"/>
      <c r="EC179" s="78"/>
      <c r="ED179" s="78"/>
      <c r="EE179" s="78"/>
      <c r="EF179" s="78"/>
      <c r="EG179" s="78"/>
      <c r="EH179" s="78"/>
      <c r="EI179" s="78"/>
      <c r="EJ179" s="78"/>
      <c r="EK179" s="78"/>
      <c r="EL179" s="78"/>
      <c r="EM179" s="78"/>
      <c r="EN179" s="78"/>
      <c r="EO179" s="78"/>
      <c r="EP179" s="78"/>
      <c r="EQ179" s="78"/>
      <c r="ER179" s="78"/>
      <c r="ES179" s="78"/>
      <c r="ET179" s="78"/>
      <c r="EU179" s="78"/>
      <c r="EV179" s="78"/>
      <c r="EW179" s="78"/>
      <c r="EX179" s="78"/>
      <c r="EY179" s="78"/>
      <c r="EZ179" s="78"/>
      <c r="FA179" s="78"/>
      <c r="FB179" s="78"/>
      <c r="FC179" s="78"/>
      <c r="FD179" s="78"/>
      <c r="FE179" s="78"/>
      <c r="FF179" s="78"/>
      <c r="FG179" s="78"/>
      <c r="FH179" s="78"/>
      <c r="FI179" s="78"/>
      <c r="FJ179" s="78"/>
      <c r="FK179" s="78"/>
      <c r="FL179" s="78"/>
      <c r="FM179" s="78"/>
      <c r="FN179" s="78"/>
      <c r="FO179" s="78"/>
      <c r="FP179" s="78"/>
      <c r="FQ179" s="78"/>
      <c r="FR179" s="78"/>
      <c r="FS179" s="78"/>
      <c r="FT179" s="78"/>
      <c r="FU179" s="78"/>
      <c r="FV179" s="78"/>
      <c r="FW179" s="78"/>
      <c r="FX179" s="78"/>
      <c r="FY179" s="78">
        <v>15</v>
      </c>
      <c r="FZ179" s="78">
        <v>0</v>
      </c>
    </row>
    <row r="180" spans="1:182" x14ac:dyDescent="0.2">
      <c r="A180" t="s">
        <v>186</v>
      </c>
      <c r="B180" s="35" t="s">
        <v>243</v>
      </c>
      <c r="C180" t="s">
        <v>2</v>
      </c>
      <c r="D180" t="s">
        <v>201</v>
      </c>
      <c r="E180" t="s">
        <v>207</v>
      </c>
      <c r="F180" t="s">
        <v>184</v>
      </c>
      <c r="G180" t="s">
        <v>1</v>
      </c>
      <c r="H180" s="78">
        <v>183</v>
      </c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78"/>
      <c r="BA180" s="78"/>
      <c r="BB180" s="78"/>
      <c r="BC180" s="78"/>
      <c r="BD180" s="78"/>
      <c r="BE180" s="78"/>
      <c r="BF180" s="78"/>
      <c r="BG180" s="78"/>
      <c r="BH180" s="78"/>
      <c r="BI180" s="78"/>
      <c r="BJ180" s="78"/>
      <c r="BK180" s="78"/>
      <c r="BL180" s="78"/>
      <c r="BM180" s="78"/>
      <c r="BN180" s="78"/>
      <c r="BO180" s="78"/>
      <c r="BP180" s="78"/>
      <c r="BQ180" s="78"/>
      <c r="BR180" s="78"/>
      <c r="BS180" s="78"/>
      <c r="BT180" s="78"/>
      <c r="BU180" s="78"/>
      <c r="BV180" s="78"/>
      <c r="BW180" s="78"/>
      <c r="BX180" s="78"/>
      <c r="BY180" s="78"/>
      <c r="BZ180" s="78"/>
      <c r="CA180" s="78"/>
      <c r="CB180" s="78"/>
      <c r="CC180" s="78"/>
      <c r="CD180" s="78"/>
      <c r="CE180" s="78"/>
      <c r="CF180" s="78"/>
      <c r="CG180" s="78"/>
      <c r="CH180" s="78"/>
      <c r="CI180" s="78"/>
      <c r="CJ180" s="78"/>
      <c r="CK180" s="78"/>
      <c r="CL180" s="78"/>
      <c r="CM180" s="78"/>
      <c r="CN180" s="78"/>
      <c r="CO180" s="78"/>
      <c r="CP180" s="78"/>
      <c r="CQ180" s="78"/>
      <c r="CR180" s="78"/>
      <c r="CS180" s="78"/>
      <c r="CT180" s="78"/>
      <c r="CU180" s="78"/>
      <c r="CV180" s="78"/>
      <c r="CW180" s="78"/>
      <c r="CX180" s="78"/>
      <c r="CY180" s="78"/>
      <c r="CZ180" s="78"/>
      <c r="DA180" s="78"/>
      <c r="DB180" s="78"/>
      <c r="DC180" s="78"/>
      <c r="DD180" s="78"/>
      <c r="DE180" s="78"/>
      <c r="DF180" s="78"/>
      <c r="DG180" s="78"/>
      <c r="DH180" s="78"/>
      <c r="DI180" s="78"/>
      <c r="DJ180" s="78"/>
      <c r="DK180" s="78"/>
      <c r="DL180" s="78"/>
      <c r="DM180" s="78"/>
      <c r="DN180" s="78"/>
      <c r="DO180" s="78"/>
      <c r="DP180" s="78"/>
      <c r="DQ180" s="78"/>
      <c r="DR180" s="78"/>
      <c r="DS180" s="78"/>
      <c r="DT180" s="78"/>
      <c r="DU180" s="78"/>
      <c r="DV180" s="78"/>
      <c r="DW180" s="78"/>
      <c r="DX180" s="78"/>
      <c r="DY180" s="78"/>
      <c r="DZ180" s="78"/>
      <c r="EA180" s="78"/>
      <c r="EB180" s="78"/>
      <c r="EC180" s="78"/>
      <c r="ED180" s="78"/>
      <c r="EE180" s="78"/>
      <c r="EF180" s="78"/>
      <c r="EG180" s="78"/>
      <c r="EH180" s="78"/>
      <c r="EI180" s="78"/>
      <c r="EJ180" s="78"/>
      <c r="EK180" s="78"/>
      <c r="EL180" s="78"/>
      <c r="EM180" s="78"/>
      <c r="EN180" s="78"/>
      <c r="EO180" s="78"/>
      <c r="EP180" s="78"/>
      <c r="EQ180" s="78"/>
      <c r="ER180" s="78"/>
      <c r="ES180" s="78"/>
      <c r="ET180" s="78"/>
      <c r="EU180" s="78"/>
      <c r="EV180" s="78"/>
      <c r="EW180" s="78"/>
      <c r="EX180" s="78"/>
      <c r="EY180" s="78"/>
      <c r="EZ180" s="78"/>
      <c r="FA180" s="78"/>
      <c r="FB180" s="78"/>
      <c r="FC180" s="78"/>
      <c r="FD180" s="78"/>
      <c r="FE180" s="78"/>
      <c r="FF180" s="78"/>
      <c r="FG180" s="78"/>
      <c r="FH180" s="78"/>
      <c r="FI180" s="78"/>
      <c r="FJ180" s="78"/>
      <c r="FK180" s="78"/>
      <c r="FL180" s="78"/>
      <c r="FM180" s="78"/>
      <c r="FN180" s="78"/>
      <c r="FO180" s="78"/>
      <c r="FP180" s="78"/>
      <c r="FQ180" s="78"/>
      <c r="FR180" s="78"/>
      <c r="FS180" s="78"/>
      <c r="FT180" s="78"/>
      <c r="FU180" s="78"/>
      <c r="FV180" s="78"/>
      <c r="FW180" s="78"/>
      <c r="FX180" s="78"/>
      <c r="FY180" s="78">
        <v>15</v>
      </c>
      <c r="FZ180" s="78">
        <v>0</v>
      </c>
    </row>
    <row r="181" spans="1:182" x14ac:dyDescent="0.2">
      <c r="A181" t="s">
        <v>186</v>
      </c>
      <c r="B181" s="35" t="s">
        <v>243</v>
      </c>
      <c r="C181" t="s">
        <v>2</v>
      </c>
      <c r="D181" t="s">
        <v>201</v>
      </c>
      <c r="E181" t="s">
        <v>207</v>
      </c>
      <c r="F181" t="s">
        <v>185</v>
      </c>
      <c r="G181" t="s">
        <v>1</v>
      </c>
      <c r="H181" s="78">
        <v>61</v>
      </c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78"/>
      <c r="BA181" s="78"/>
      <c r="BB181" s="78"/>
      <c r="BC181" s="78"/>
      <c r="BD181" s="78"/>
      <c r="BE181" s="78"/>
      <c r="BF181" s="78"/>
      <c r="BG181" s="78"/>
      <c r="BH181" s="78"/>
      <c r="BI181" s="78"/>
      <c r="BJ181" s="78"/>
      <c r="BK181" s="78"/>
      <c r="BL181" s="78"/>
      <c r="BM181" s="78"/>
      <c r="BN181" s="78"/>
      <c r="BO181" s="78"/>
      <c r="BP181" s="78"/>
      <c r="BQ181" s="78"/>
      <c r="BR181" s="78"/>
      <c r="BS181" s="78"/>
      <c r="BT181" s="78"/>
      <c r="BU181" s="78"/>
      <c r="BV181" s="78"/>
      <c r="BW181" s="78"/>
      <c r="BX181" s="78"/>
      <c r="BY181" s="78"/>
      <c r="BZ181" s="78"/>
      <c r="CA181" s="78"/>
      <c r="CB181" s="78"/>
      <c r="CC181" s="78"/>
      <c r="CD181" s="78"/>
      <c r="CE181" s="78"/>
      <c r="CF181" s="78"/>
      <c r="CG181" s="78"/>
      <c r="CH181" s="78"/>
      <c r="CI181" s="78"/>
      <c r="CJ181" s="78"/>
      <c r="CK181" s="78"/>
      <c r="CL181" s="78"/>
      <c r="CM181" s="78"/>
      <c r="CN181" s="78"/>
      <c r="CO181" s="78"/>
      <c r="CP181" s="78"/>
      <c r="CQ181" s="78"/>
      <c r="CR181" s="78"/>
      <c r="CS181" s="78"/>
      <c r="CT181" s="78"/>
      <c r="CU181" s="78"/>
      <c r="CV181" s="78"/>
      <c r="CW181" s="78"/>
      <c r="CX181" s="78"/>
      <c r="CY181" s="78"/>
      <c r="CZ181" s="78"/>
      <c r="DA181" s="78"/>
      <c r="DB181" s="78"/>
      <c r="DC181" s="78"/>
      <c r="DD181" s="78"/>
      <c r="DE181" s="78"/>
      <c r="DF181" s="78"/>
      <c r="DG181" s="78"/>
      <c r="DH181" s="78"/>
      <c r="DI181" s="78"/>
      <c r="DJ181" s="78"/>
      <c r="DK181" s="78"/>
      <c r="DL181" s="78"/>
      <c r="DM181" s="78"/>
      <c r="DN181" s="78"/>
      <c r="DO181" s="78"/>
      <c r="DP181" s="78"/>
      <c r="DQ181" s="78"/>
      <c r="DR181" s="78"/>
      <c r="DS181" s="78"/>
      <c r="DT181" s="78"/>
      <c r="DU181" s="78"/>
      <c r="DV181" s="78"/>
      <c r="DW181" s="78"/>
      <c r="DX181" s="78"/>
      <c r="DY181" s="78"/>
      <c r="DZ181" s="78"/>
      <c r="EA181" s="78"/>
      <c r="EB181" s="78"/>
      <c r="EC181" s="78"/>
      <c r="ED181" s="78"/>
      <c r="EE181" s="78"/>
      <c r="EF181" s="78"/>
      <c r="EG181" s="78"/>
      <c r="EH181" s="78"/>
      <c r="EI181" s="78"/>
      <c r="EJ181" s="78"/>
      <c r="EK181" s="78"/>
      <c r="EL181" s="78"/>
      <c r="EM181" s="78"/>
      <c r="EN181" s="78"/>
      <c r="EO181" s="78"/>
      <c r="EP181" s="78"/>
      <c r="EQ181" s="78"/>
      <c r="ER181" s="78"/>
      <c r="ES181" s="78"/>
      <c r="ET181" s="78"/>
      <c r="EU181" s="78"/>
      <c r="EV181" s="78"/>
      <c r="EW181" s="78"/>
      <c r="EX181" s="78"/>
      <c r="EY181" s="78"/>
      <c r="EZ181" s="78"/>
      <c r="FA181" s="78"/>
      <c r="FB181" s="78"/>
      <c r="FC181" s="78"/>
      <c r="FD181" s="78"/>
      <c r="FE181" s="78"/>
      <c r="FF181" s="78"/>
      <c r="FG181" s="78"/>
      <c r="FH181" s="78"/>
      <c r="FI181" s="78"/>
      <c r="FJ181" s="78"/>
      <c r="FK181" s="78"/>
      <c r="FL181" s="78"/>
      <c r="FM181" s="78"/>
      <c r="FN181" s="78"/>
      <c r="FO181" s="78"/>
      <c r="FP181" s="78"/>
      <c r="FQ181" s="78"/>
      <c r="FR181" s="78"/>
      <c r="FS181" s="78"/>
      <c r="FT181" s="78"/>
      <c r="FU181" s="78"/>
      <c r="FV181" s="78"/>
      <c r="FW181" s="78"/>
      <c r="FX181" s="78"/>
      <c r="FY181" s="78">
        <v>2</v>
      </c>
      <c r="FZ181" s="78">
        <v>0</v>
      </c>
    </row>
    <row r="182" spans="1:182" x14ac:dyDescent="0.2">
      <c r="A182" t="s">
        <v>186</v>
      </c>
      <c r="B182" s="35" t="s">
        <v>243</v>
      </c>
      <c r="C182" t="s">
        <v>2</v>
      </c>
      <c r="D182" t="s">
        <v>201</v>
      </c>
      <c r="E182" t="s">
        <v>208</v>
      </c>
      <c r="F182" t="s">
        <v>1</v>
      </c>
      <c r="G182" t="s">
        <v>1</v>
      </c>
      <c r="H182" s="78">
        <v>1597</v>
      </c>
      <c r="I182" s="78">
        <v>2.7412176000000001</v>
      </c>
      <c r="J182" s="78">
        <v>2.4088509</v>
      </c>
      <c r="K182" s="78">
        <v>2.3085377</v>
      </c>
      <c r="L182" s="78">
        <v>2.0774821999999999</v>
      </c>
      <c r="M182" s="78">
        <v>1.88503</v>
      </c>
      <c r="N182" s="78">
        <v>1.7567552</v>
      </c>
      <c r="O182" s="78">
        <v>1.8985358000000001</v>
      </c>
      <c r="P182" s="78">
        <v>1.7271588</v>
      </c>
      <c r="Q182" s="78">
        <v>1.7334491000000001</v>
      </c>
      <c r="R182" s="78">
        <v>1.5265953999999999</v>
      </c>
      <c r="S182" s="78">
        <v>1.6294823000000001</v>
      </c>
      <c r="T182" s="78">
        <v>1.4605134</v>
      </c>
      <c r="U182" s="78">
        <v>1.6398934999999999</v>
      </c>
      <c r="V182" s="78">
        <v>2.1313645999999999</v>
      </c>
      <c r="W182" s="78">
        <v>2.5649126</v>
      </c>
      <c r="X182" s="78">
        <v>3.2135772999999999</v>
      </c>
      <c r="Y182" s="78">
        <v>4.0031489999999996</v>
      </c>
      <c r="Z182" s="78">
        <v>4.8070316000000002</v>
      </c>
      <c r="AA182" s="78">
        <v>4.8313522000000004</v>
      </c>
      <c r="AB182" s="78">
        <v>4.6168941999999999</v>
      </c>
      <c r="AC182" s="78">
        <v>4.3903527000000002</v>
      </c>
      <c r="AD182" s="78">
        <v>3.8671245999999999</v>
      </c>
      <c r="AE182" s="78">
        <v>3.3276856000000001</v>
      </c>
      <c r="AF182" s="78">
        <v>2.8304944000000001</v>
      </c>
      <c r="AG182" s="78">
        <v>-8.5202169999999994E-2</v>
      </c>
      <c r="AH182" s="78">
        <v>-0.10239274</v>
      </c>
      <c r="AI182" s="78">
        <v>-0.17256641</v>
      </c>
      <c r="AJ182" s="78">
        <v>-0.1269612</v>
      </c>
      <c r="AK182" s="78">
        <v>-0.13891909</v>
      </c>
      <c r="AL182" s="78">
        <v>-0.13350347000000001</v>
      </c>
      <c r="AM182" s="78">
        <v>-2.2366E-3</v>
      </c>
      <c r="AN182" s="78">
        <v>3.065091E-2</v>
      </c>
      <c r="AO182" s="78">
        <v>0.13721627</v>
      </c>
      <c r="AP182" s="78">
        <v>0.24929709999999999</v>
      </c>
      <c r="AQ182" s="78">
        <v>0.26831024999999997</v>
      </c>
      <c r="AR182" s="78">
        <v>0.39806565999999999</v>
      </c>
      <c r="AS182" s="78">
        <v>0.56464261000000004</v>
      </c>
      <c r="AT182" s="78">
        <v>0.69338381000000004</v>
      </c>
      <c r="AU182" s="78">
        <v>0.64937120999999998</v>
      </c>
      <c r="AV182" s="78">
        <v>0.71468078999999995</v>
      </c>
      <c r="AW182" s="78">
        <v>0.73937839000000005</v>
      </c>
      <c r="AX182" s="78">
        <v>0.68340117</v>
      </c>
      <c r="AY182" s="78">
        <v>0.24723771</v>
      </c>
      <c r="AZ182" s="78">
        <v>0.13033083000000001</v>
      </c>
      <c r="BA182" s="78">
        <v>4.4769209999999997E-2</v>
      </c>
      <c r="BB182" s="78">
        <v>-6.6131179999999998E-2</v>
      </c>
      <c r="BC182" s="78">
        <v>-0.11464465</v>
      </c>
      <c r="BD182" s="78">
        <v>-0.14111477</v>
      </c>
      <c r="BE182" s="78">
        <v>-4.1901580000000001E-2</v>
      </c>
      <c r="BF182" s="78">
        <v>-5.5507210000000001E-2</v>
      </c>
      <c r="BG182" s="78">
        <v>-0.12587519</v>
      </c>
      <c r="BH182" s="78">
        <v>-8.7016259999999998E-2</v>
      </c>
      <c r="BI182" s="78">
        <v>-0.10333259</v>
      </c>
      <c r="BJ182" s="78">
        <v>-0.10191941</v>
      </c>
      <c r="BK182" s="78">
        <v>3.2278439999999999E-2</v>
      </c>
      <c r="BL182" s="78">
        <v>7.011001E-2</v>
      </c>
      <c r="BM182" s="78">
        <v>0.17936851000000001</v>
      </c>
      <c r="BN182" s="78">
        <v>0.29015880999999999</v>
      </c>
      <c r="BO182" s="78">
        <v>0.31027099000000002</v>
      </c>
      <c r="BP182" s="78">
        <v>0.44017996999999998</v>
      </c>
      <c r="BQ182" s="78">
        <v>0.61279815000000004</v>
      </c>
      <c r="BR182" s="78">
        <v>0.74963826</v>
      </c>
      <c r="BS182" s="78">
        <v>0.71093428000000003</v>
      </c>
      <c r="BT182" s="78">
        <v>0.77257531999999995</v>
      </c>
      <c r="BU182" s="78">
        <v>0.80250305</v>
      </c>
      <c r="BV182" s="78">
        <v>0.74975698999999996</v>
      </c>
      <c r="BW182" s="78">
        <v>0.31357889999999999</v>
      </c>
      <c r="BX182" s="78">
        <v>0.19247708999999999</v>
      </c>
      <c r="BY182" s="78">
        <v>9.9730089999999993E-2</v>
      </c>
      <c r="BZ182" s="78">
        <v>-1.272006E-2</v>
      </c>
      <c r="CA182" s="78">
        <v>-5.9940439999999998E-2</v>
      </c>
      <c r="CB182" s="78">
        <v>-8.7013510000000002E-2</v>
      </c>
      <c r="CC182" s="78">
        <v>-1.1911720000000001E-2</v>
      </c>
      <c r="CD182" s="78">
        <v>-2.303444E-2</v>
      </c>
      <c r="CE182" s="78">
        <v>-9.3536999999999995E-2</v>
      </c>
      <c r="CF182" s="78">
        <v>-5.9350519999999997E-2</v>
      </c>
      <c r="CG182" s="78">
        <v>-7.8685489999999997E-2</v>
      </c>
      <c r="CH182" s="78">
        <v>-8.0044379999999998E-2</v>
      </c>
      <c r="CI182" s="78">
        <v>5.6183459999999998E-2</v>
      </c>
      <c r="CJ182" s="78">
        <v>9.7439269999999994E-2</v>
      </c>
      <c r="CK182" s="78">
        <v>0.20856300999999999</v>
      </c>
      <c r="CL182" s="78">
        <v>0.31845948000000002</v>
      </c>
      <c r="CM182" s="78">
        <v>0.33933288</v>
      </c>
      <c r="CN182" s="78">
        <v>0.46934821999999998</v>
      </c>
      <c r="CO182" s="78">
        <v>0.64615058999999997</v>
      </c>
      <c r="CP182" s="78">
        <v>0.78859997000000004</v>
      </c>
      <c r="CQ182" s="78">
        <v>0.75357264000000002</v>
      </c>
      <c r="CR182" s="78">
        <v>0.81267285</v>
      </c>
      <c r="CS182" s="78">
        <v>0.84622299999999995</v>
      </c>
      <c r="CT182" s="78">
        <v>0.79571480000000006</v>
      </c>
      <c r="CU182" s="78">
        <v>0.35952659999999997</v>
      </c>
      <c r="CV182" s="78">
        <v>0.23551939</v>
      </c>
      <c r="CW182" s="78">
        <v>0.13779582000000001</v>
      </c>
      <c r="CX182" s="78">
        <v>2.4272309999999998E-2</v>
      </c>
      <c r="CY182" s="78">
        <v>-2.2052470000000001E-2</v>
      </c>
      <c r="CZ182" s="78">
        <v>-4.9543129999999998E-2</v>
      </c>
      <c r="DA182" s="78">
        <v>1.8078130000000001E-2</v>
      </c>
      <c r="DB182" s="78">
        <v>9.4383399999999999E-3</v>
      </c>
      <c r="DC182" s="78">
        <v>-6.1198809999999999E-2</v>
      </c>
      <c r="DD182" s="78">
        <v>-3.1684780000000003E-2</v>
      </c>
      <c r="DE182" s="78">
        <v>-5.4038389999999999E-2</v>
      </c>
      <c r="DF182" s="78">
        <v>-5.8169360000000003E-2</v>
      </c>
      <c r="DG182" s="78">
        <v>8.0088469999999995E-2</v>
      </c>
      <c r="DH182" s="78">
        <v>0.12476853</v>
      </c>
      <c r="DI182" s="78">
        <v>0.23775752</v>
      </c>
      <c r="DJ182" s="78">
        <v>0.34676014999999999</v>
      </c>
      <c r="DK182" s="78">
        <v>0.36839475999999999</v>
      </c>
      <c r="DL182" s="78">
        <v>0.49851646999999999</v>
      </c>
      <c r="DM182" s="78">
        <v>0.67950301999999996</v>
      </c>
      <c r="DN182" s="78">
        <v>0.82756167999999997</v>
      </c>
      <c r="DO182" s="78">
        <v>0.796211</v>
      </c>
      <c r="DP182" s="78">
        <v>0.85277038999999999</v>
      </c>
      <c r="DQ182" s="78">
        <v>0.88994293999999996</v>
      </c>
      <c r="DR182" s="78">
        <v>0.84167259999999999</v>
      </c>
      <c r="DS182" s="78">
        <v>0.40547431</v>
      </c>
      <c r="DT182" s="78">
        <v>0.27856171000000002</v>
      </c>
      <c r="DU182" s="78">
        <v>0.17586155000000001</v>
      </c>
      <c r="DV182" s="78">
        <v>6.1264689999999997E-2</v>
      </c>
      <c r="DW182" s="78">
        <v>1.5835499999999999E-2</v>
      </c>
      <c r="DX182" s="78">
        <v>-1.207277E-2</v>
      </c>
      <c r="DY182" s="78">
        <v>6.1378719999999998E-2</v>
      </c>
      <c r="DZ182" s="78">
        <v>5.6323869999999998E-2</v>
      </c>
      <c r="EA182" s="78">
        <v>-1.4507600000000001E-2</v>
      </c>
      <c r="EB182" s="78">
        <v>8.2601600000000008E-3</v>
      </c>
      <c r="EC182" s="78">
        <v>-1.84519E-2</v>
      </c>
      <c r="ED182" s="78">
        <v>-2.6585299999999999E-2</v>
      </c>
      <c r="EE182" s="78">
        <v>0.11460351000000001</v>
      </c>
      <c r="EF182" s="78">
        <v>0.16422761999999999</v>
      </c>
      <c r="EG182" s="78">
        <v>0.27990976000000001</v>
      </c>
      <c r="EH182" s="78">
        <v>0.38762184999999999</v>
      </c>
      <c r="EI182" s="78">
        <v>0.41035550999999998</v>
      </c>
      <c r="EJ182" s="78">
        <v>0.54063075999999999</v>
      </c>
      <c r="EK182" s="78">
        <v>0.72765857</v>
      </c>
      <c r="EL182" s="78">
        <v>0.88381611999999998</v>
      </c>
      <c r="EM182" s="78">
        <v>0.85777407999999999</v>
      </c>
      <c r="EN182" s="78">
        <v>0.91066491999999999</v>
      </c>
      <c r="EO182" s="78">
        <v>0.95306760000000001</v>
      </c>
      <c r="EP182" s="78">
        <v>0.90802841999999995</v>
      </c>
      <c r="EQ182" s="78">
        <v>0.4718155</v>
      </c>
      <c r="ER182" s="78">
        <v>0.34070795999999998</v>
      </c>
      <c r="ES182" s="78">
        <v>0.23082243</v>
      </c>
      <c r="ET182" s="78">
        <v>0.11467579999999999</v>
      </c>
      <c r="EU182" s="78">
        <v>7.0539710000000005E-2</v>
      </c>
      <c r="EV182" s="78">
        <v>4.2028500000000003E-2</v>
      </c>
      <c r="EW182" s="78">
        <v>80.200394000000003</v>
      </c>
      <c r="EX182" s="78">
        <v>76.299316000000005</v>
      </c>
      <c r="EY182" s="78">
        <v>75.953377000000003</v>
      </c>
      <c r="EZ182" s="78">
        <v>74.380584999999996</v>
      </c>
      <c r="FA182" s="78">
        <v>73.030731000000003</v>
      </c>
      <c r="FB182" s="78">
        <v>72.433639999999997</v>
      </c>
      <c r="FC182" s="78">
        <v>71.731330999999997</v>
      </c>
      <c r="FD182" s="78">
        <v>71.918694000000002</v>
      </c>
      <c r="FE182" s="78">
        <v>76.895401000000007</v>
      </c>
      <c r="FF182" s="78">
        <v>82.188796999999994</v>
      </c>
      <c r="FG182" s="78">
        <v>85.985786000000004</v>
      </c>
      <c r="FH182" s="78">
        <v>92.680144999999996</v>
      </c>
      <c r="FI182" s="78">
        <v>96.728333000000006</v>
      </c>
      <c r="FJ182" s="78">
        <v>100.97857999999999</v>
      </c>
      <c r="FK182" s="78">
        <v>103.12929</v>
      </c>
      <c r="FL182" s="78">
        <v>104.08873</v>
      </c>
      <c r="FM182" s="78">
        <v>104.41172</v>
      </c>
      <c r="FN182" s="78">
        <v>102.65031</v>
      </c>
      <c r="FO182" s="78">
        <v>99.266921999999994</v>
      </c>
      <c r="FP182" s="78">
        <v>94.211380000000005</v>
      </c>
      <c r="FQ182" s="78">
        <v>90.224213000000006</v>
      </c>
      <c r="FR182" s="78">
        <v>85.969657999999995</v>
      </c>
      <c r="FS182" s="78">
        <v>81.527671999999995</v>
      </c>
      <c r="FT182" s="78">
        <v>78.196647999999996</v>
      </c>
      <c r="FU182" s="78">
        <v>3.5579479999999997E-2</v>
      </c>
      <c r="FV182" s="78">
        <v>7.3861109999999994E-2</v>
      </c>
      <c r="FW182" s="78">
        <v>3.5797059999999999E-2</v>
      </c>
      <c r="FX182" s="78">
        <v>0</v>
      </c>
      <c r="FY182" s="78">
        <v>123</v>
      </c>
      <c r="FZ182" s="78">
        <v>1</v>
      </c>
    </row>
    <row r="183" spans="1:182" x14ac:dyDescent="0.2">
      <c r="A183" t="s">
        <v>186</v>
      </c>
      <c r="B183" s="35" t="s">
        <v>243</v>
      </c>
      <c r="C183" t="s">
        <v>2</v>
      </c>
      <c r="D183" t="s">
        <v>201</v>
      </c>
      <c r="E183" t="s">
        <v>208</v>
      </c>
      <c r="F183" t="s">
        <v>178</v>
      </c>
      <c r="G183" t="s">
        <v>1</v>
      </c>
      <c r="H183" s="78">
        <v>504</v>
      </c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78"/>
      <c r="BA183" s="78"/>
      <c r="BB183" s="78"/>
      <c r="BC183" s="78"/>
      <c r="BD183" s="78"/>
      <c r="BE183" s="78"/>
      <c r="BF183" s="78"/>
      <c r="BG183" s="78"/>
      <c r="BH183" s="78"/>
      <c r="BI183" s="78"/>
      <c r="BJ183" s="78"/>
      <c r="BK183" s="78"/>
      <c r="BL183" s="78"/>
      <c r="BM183" s="78"/>
      <c r="BN183" s="78"/>
      <c r="BO183" s="78"/>
      <c r="BP183" s="78"/>
      <c r="BQ183" s="78"/>
      <c r="BR183" s="78"/>
      <c r="BS183" s="78"/>
      <c r="BT183" s="78"/>
      <c r="BU183" s="78"/>
      <c r="BV183" s="78"/>
      <c r="BW183" s="78"/>
      <c r="BX183" s="78"/>
      <c r="BY183" s="78"/>
      <c r="BZ183" s="78"/>
      <c r="CA183" s="78"/>
      <c r="CB183" s="78"/>
      <c r="CC183" s="78"/>
      <c r="CD183" s="78"/>
      <c r="CE183" s="78"/>
      <c r="CF183" s="78"/>
      <c r="CG183" s="78"/>
      <c r="CH183" s="78"/>
      <c r="CI183" s="78"/>
      <c r="CJ183" s="78"/>
      <c r="CK183" s="78"/>
      <c r="CL183" s="78"/>
      <c r="CM183" s="78"/>
      <c r="CN183" s="78"/>
      <c r="CO183" s="78"/>
      <c r="CP183" s="78"/>
      <c r="CQ183" s="78"/>
      <c r="CR183" s="78"/>
      <c r="CS183" s="78"/>
      <c r="CT183" s="78"/>
      <c r="CU183" s="78"/>
      <c r="CV183" s="78"/>
      <c r="CW183" s="78"/>
      <c r="CX183" s="78"/>
      <c r="CY183" s="78"/>
      <c r="CZ183" s="78"/>
      <c r="DA183" s="78"/>
      <c r="DB183" s="78"/>
      <c r="DC183" s="78"/>
      <c r="DD183" s="78"/>
      <c r="DE183" s="78"/>
      <c r="DF183" s="78"/>
      <c r="DG183" s="78"/>
      <c r="DH183" s="78"/>
      <c r="DI183" s="78"/>
      <c r="DJ183" s="78"/>
      <c r="DK183" s="78"/>
      <c r="DL183" s="78"/>
      <c r="DM183" s="78"/>
      <c r="DN183" s="78"/>
      <c r="DO183" s="78"/>
      <c r="DP183" s="78"/>
      <c r="DQ183" s="78"/>
      <c r="DR183" s="78"/>
      <c r="DS183" s="78"/>
      <c r="DT183" s="78"/>
      <c r="DU183" s="78"/>
      <c r="DV183" s="78"/>
      <c r="DW183" s="78"/>
      <c r="DX183" s="78"/>
      <c r="DY183" s="78"/>
      <c r="DZ183" s="78"/>
      <c r="EA183" s="78"/>
      <c r="EB183" s="78"/>
      <c r="EC183" s="78"/>
      <c r="ED183" s="78"/>
      <c r="EE183" s="78"/>
      <c r="EF183" s="78"/>
      <c r="EG183" s="78"/>
      <c r="EH183" s="78"/>
      <c r="EI183" s="78"/>
      <c r="EJ183" s="78"/>
      <c r="EK183" s="78"/>
      <c r="EL183" s="78"/>
      <c r="EM183" s="78"/>
      <c r="EN183" s="78"/>
      <c r="EO183" s="78"/>
      <c r="EP183" s="78"/>
      <c r="EQ183" s="78"/>
      <c r="ER183" s="78"/>
      <c r="ES183" s="78"/>
      <c r="ET183" s="78"/>
      <c r="EU183" s="78"/>
      <c r="EV183" s="78"/>
      <c r="EW183" s="78"/>
      <c r="EX183" s="78"/>
      <c r="EY183" s="78"/>
      <c r="EZ183" s="78"/>
      <c r="FA183" s="78"/>
      <c r="FB183" s="78"/>
      <c r="FC183" s="78"/>
      <c r="FD183" s="78"/>
      <c r="FE183" s="78"/>
      <c r="FF183" s="78"/>
      <c r="FG183" s="78"/>
      <c r="FH183" s="78"/>
      <c r="FI183" s="78"/>
      <c r="FJ183" s="78"/>
      <c r="FK183" s="78"/>
      <c r="FL183" s="78"/>
      <c r="FM183" s="78"/>
      <c r="FN183" s="78"/>
      <c r="FO183" s="78"/>
      <c r="FP183" s="78"/>
      <c r="FQ183" s="78"/>
      <c r="FR183" s="78"/>
      <c r="FS183" s="78"/>
      <c r="FT183" s="78"/>
      <c r="FU183" s="78"/>
      <c r="FV183" s="78"/>
      <c r="FW183" s="78"/>
      <c r="FX183" s="78"/>
      <c r="FY183" s="78">
        <v>58</v>
      </c>
      <c r="FZ183" s="78">
        <v>0</v>
      </c>
    </row>
    <row r="184" spans="1:182" x14ac:dyDescent="0.2">
      <c r="A184" t="s">
        <v>186</v>
      </c>
      <c r="B184" s="35" t="s">
        <v>243</v>
      </c>
      <c r="C184" t="s">
        <v>2</v>
      </c>
      <c r="D184" t="s">
        <v>201</v>
      </c>
      <c r="E184" t="s">
        <v>208</v>
      </c>
      <c r="F184" t="s">
        <v>179</v>
      </c>
      <c r="G184" t="s">
        <v>1</v>
      </c>
      <c r="H184" s="78">
        <v>267</v>
      </c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  <c r="BM184" s="78"/>
      <c r="BN184" s="78"/>
      <c r="BO184" s="78"/>
      <c r="BP184" s="78"/>
      <c r="BQ184" s="78"/>
      <c r="BR184" s="78"/>
      <c r="BS184" s="78"/>
      <c r="BT184" s="78"/>
      <c r="BU184" s="78"/>
      <c r="BV184" s="78"/>
      <c r="BW184" s="78"/>
      <c r="BX184" s="78"/>
      <c r="BY184" s="78"/>
      <c r="BZ184" s="78"/>
      <c r="CA184" s="78"/>
      <c r="CB184" s="78"/>
      <c r="CC184" s="78"/>
      <c r="CD184" s="78"/>
      <c r="CE184" s="78"/>
      <c r="CF184" s="78"/>
      <c r="CG184" s="78"/>
      <c r="CH184" s="78"/>
      <c r="CI184" s="78"/>
      <c r="CJ184" s="78"/>
      <c r="CK184" s="78"/>
      <c r="CL184" s="78"/>
      <c r="CM184" s="78"/>
      <c r="CN184" s="78"/>
      <c r="CO184" s="78"/>
      <c r="CP184" s="78"/>
      <c r="CQ184" s="78"/>
      <c r="CR184" s="78"/>
      <c r="CS184" s="78"/>
      <c r="CT184" s="78"/>
      <c r="CU184" s="78"/>
      <c r="CV184" s="78"/>
      <c r="CW184" s="78"/>
      <c r="CX184" s="78"/>
      <c r="CY184" s="78"/>
      <c r="CZ184" s="78"/>
      <c r="DA184" s="78"/>
      <c r="DB184" s="78"/>
      <c r="DC184" s="78"/>
      <c r="DD184" s="78"/>
      <c r="DE184" s="78"/>
      <c r="DF184" s="78"/>
      <c r="DG184" s="78"/>
      <c r="DH184" s="78"/>
      <c r="DI184" s="78"/>
      <c r="DJ184" s="78"/>
      <c r="DK184" s="78"/>
      <c r="DL184" s="78"/>
      <c r="DM184" s="78"/>
      <c r="DN184" s="78"/>
      <c r="DO184" s="78"/>
      <c r="DP184" s="78"/>
      <c r="DQ184" s="78"/>
      <c r="DR184" s="78"/>
      <c r="DS184" s="78"/>
      <c r="DT184" s="78"/>
      <c r="DU184" s="78"/>
      <c r="DV184" s="78"/>
      <c r="DW184" s="78"/>
      <c r="DX184" s="78"/>
      <c r="DY184" s="78"/>
      <c r="DZ184" s="78"/>
      <c r="EA184" s="78"/>
      <c r="EB184" s="78"/>
      <c r="EC184" s="78"/>
      <c r="ED184" s="78"/>
      <c r="EE184" s="78"/>
      <c r="EF184" s="78"/>
      <c r="EG184" s="78"/>
      <c r="EH184" s="78"/>
      <c r="EI184" s="78"/>
      <c r="EJ184" s="78"/>
      <c r="EK184" s="78"/>
      <c r="EL184" s="78"/>
      <c r="EM184" s="78"/>
      <c r="EN184" s="78"/>
      <c r="EO184" s="78"/>
      <c r="EP184" s="78"/>
      <c r="EQ184" s="78"/>
      <c r="ER184" s="78"/>
      <c r="ES184" s="78"/>
      <c r="ET184" s="78"/>
      <c r="EU184" s="78"/>
      <c r="EV184" s="78"/>
      <c r="EW184" s="78"/>
      <c r="EX184" s="78"/>
      <c r="EY184" s="78"/>
      <c r="EZ184" s="78"/>
      <c r="FA184" s="78"/>
      <c r="FB184" s="78"/>
      <c r="FC184" s="78"/>
      <c r="FD184" s="78"/>
      <c r="FE184" s="78"/>
      <c r="FF184" s="78"/>
      <c r="FG184" s="78"/>
      <c r="FH184" s="78"/>
      <c r="FI184" s="78"/>
      <c r="FJ184" s="78"/>
      <c r="FK184" s="78"/>
      <c r="FL184" s="78"/>
      <c r="FM184" s="78"/>
      <c r="FN184" s="78"/>
      <c r="FO184" s="78"/>
      <c r="FP184" s="78"/>
      <c r="FQ184" s="78"/>
      <c r="FR184" s="78"/>
      <c r="FS184" s="78"/>
      <c r="FT184" s="78"/>
      <c r="FU184" s="78"/>
      <c r="FV184" s="78"/>
      <c r="FW184" s="78"/>
      <c r="FX184" s="78"/>
      <c r="FY184" s="78">
        <v>19</v>
      </c>
      <c r="FZ184" s="78">
        <v>0</v>
      </c>
    </row>
    <row r="185" spans="1:182" x14ac:dyDescent="0.2">
      <c r="A185" t="s">
        <v>186</v>
      </c>
      <c r="B185" s="35" t="s">
        <v>243</v>
      </c>
      <c r="C185" t="s">
        <v>2</v>
      </c>
      <c r="D185" t="s">
        <v>201</v>
      </c>
      <c r="E185" t="s">
        <v>208</v>
      </c>
      <c r="F185" t="s">
        <v>180</v>
      </c>
      <c r="G185" t="s">
        <v>1</v>
      </c>
      <c r="H185" s="78">
        <v>4</v>
      </c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  <c r="BM185" s="78"/>
      <c r="BN185" s="78"/>
      <c r="BO185" s="78"/>
      <c r="BP185" s="78"/>
      <c r="BQ185" s="78"/>
      <c r="BR185" s="78"/>
      <c r="BS185" s="78"/>
      <c r="BT185" s="78"/>
      <c r="BU185" s="78"/>
      <c r="BV185" s="78"/>
      <c r="BW185" s="78"/>
      <c r="BX185" s="78"/>
      <c r="BY185" s="78"/>
      <c r="BZ185" s="78"/>
      <c r="CA185" s="78"/>
      <c r="CB185" s="78"/>
      <c r="CC185" s="78"/>
      <c r="CD185" s="78"/>
      <c r="CE185" s="78"/>
      <c r="CF185" s="78"/>
      <c r="CG185" s="78"/>
      <c r="CH185" s="78"/>
      <c r="CI185" s="78"/>
      <c r="CJ185" s="78"/>
      <c r="CK185" s="78"/>
      <c r="CL185" s="78"/>
      <c r="CM185" s="78"/>
      <c r="CN185" s="78"/>
      <c r="CO185" s="78"/>
      <c r="CP185" s="78"/>
      <c r="CQ185" s="78"/>
      <c r="CR185" s="78"/>
      <c r="CS185" s="78"/>
      <c r="CT185" s="78"/>
      <c r="CU185" s="78"/>
      <c r="CV185" s="78"/>
      <c r="CW185" s="78"/>
      <c r="CX185" s="78"/>
      <c r="CY185" s="78"/>
      <c r="CZ185" s="78"/>
      <c r="DA185" s="78"/>
      <c r="DB185" s="78"/>
      <c r="DC185" s="78"/>
      <c r="DD185" s="78"/>
      <c r="DE185" s="78"/>
      <c r="DF185" s="78"/>
      <c r="DG185" s="78"/>
      <c r="DH185" s="78"/>
      <c r="DI185" s="78"/>
      <c r="DJ185" s="78"/>
      <c r="DK185" s="78"/>
      <c r="DL185" s="78"/>
      <c r="DM185" s="78"/>
      <c r="DN185" s="78"/>
      <c r="DO185" s="78"/>
      <c r="DP185" s="78"/>
      <c r="DQ185" s="78"/>
      <c r="DR185" s="78"/>
      <c r="DS185" s="78"/>
      <c r="DT185" s="78"/>
      <c r="DU185" s="78"/>
      <c r="DV185" s="78"/>
      <c r="DW185" s="78"/>
      <c r="DX185" s="78"/>
      <c r="DY185" s="78"/>
      <c r="DZ185" s="78"/>
      <c r="EA185" s="78"/>
      <c r="EB185" s="78"/>
      <c r="EC185" s="78"/>
      <c r="ED185" s="78"/>
      <c r="EE185" s="78"/>
      <c r="EF185" s="78"/>
      <c r="EG185" s="78"/>
      <c r="EH185" s="78"/>
      <c r="EI185" s="78"/>
      <c r="EJ185" s="78"/>
      <c r="EK185" s="78"/>
      <c r="EL185" s="78"/>
      <c r="EM185" s="78"/>
      <c r="EN185" s="78"/>
      <c r="EO185" s="78"/>
      <c r="EP185" s="78"/>
      <c r="EQ185" s="78"/>
      <c r="ER185" s="78"/>
      <c r="ES185" s="78"/>
      <c r="ET185" s="78"/>
      <c r="EU185" s="78"/>
      <c r="EV185" s="78"/>
      <c r="EW185" s="78"/>
      <c r="EX185" s="78"/>
      <c r="EY185" s="78"/>
      <c r="EZ185" s="78"/>
      <c r="FA185" s="78"/>
      <c r="FB185" s="78"/>
      <c r="FC185" s="78"/>
      <c r="FD185" s="78"/>
      <c r="FE185" s="78"/>
      <c r="FF185" s="78"/>
      <c r="FG185" s="78"/>
      <c r="FH185" s="78"/>
      <c r="FI185" s="78"/>
      <c r="FJ185" s="78"/>
      <c r="FK185" s="78"/>
      <c r="FL185" s="78"/>
      <c r="FM185" s="78"/>
      <c r="FN185" s="78"/>
      <c r="FO185" s="78"/>
      <c r="FP185" s="78"/>
      <c r="FQ185" s="78"/>
      <c r="FR185" s="78"/>
      <c r="FS185" s="78"/>
      <c r="FT185" s="78"/>
      <c r="FU185" s="78"/>
      <c r="FV185" s="78"/>
      <c r="FW185" s="78"/>
      <c r="FX185" s="78"/>
      <c r="FY185" s="78">
        <v>1</v>
      </c>
      <c r="FZ185" s="78">
        <v>0</v>
      </c>
    </row>
    <row r="186" spans="1:182" x14ac:dyDescent="0.2">
      <c r="A186" t="s">
        <v>186</v>
      </c>
      <c r="B186" s="35" t="s">
        <v>243</v>
      </c>
      <c r="C186" t="s">
        <v>2</v>
      </c>
      <c r="D186" t="s">
        <v>201</v>
      </c>
      <c r="E186" t="s">
        <v>208</v>
      </c>
      <c r="F186" t="s">
        <v>181</v>
      </c>
      <c r="G186" t="s">
        <v>1</v>
      </c>
      <c r="H186" s="78">
        <v>112</v>
      </c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78"/>
      <c r="BA186" s="78"/>
      <c r="BB186" s="78"/>
      <c r="BC186" s="78"/>
      <c r="BD186" s="78"/>
      <c r="BE186" s="78"/>
      <c r="BF186" s="78"/>
      <c r="BG186" s="78"/>
      <c r="BH186" s="78"/>
      <c r="BI186" s="78"/>
      <c r="BJ186" s="78"/>
      <c r="BK186" s="78"/>
      <c r="BL186" s="78"/>
      <c r="BM186" s="78"/>
      <c r="BN186" s="78"/>
      <c r="BO186" s="78"/>
      <c r="BP186" s="78"/>
      <c r="BQ186" s="78"/>
      <c r="BR186" s="78"/>
      <c r="BS186" s="78"/>
      <c r="BT186" s="78"/>
      <c r="BU186" s="78"/>
      <c r="BV186" s="78"/>
      <c r="BW186" s="78"/>
      <c r="BX186" s="78"/>
      <c r="BY186" s="78"/>
      <c r="BZ186" s="78"/>
      <c r="CA186" s="78"/>
      <c r="CB186" s="78"/>
      <c r="CC186" s="78"/>
      <c r="CD186" s="78"/>
      <c r="CE186" s="78"/>
      <c r="CF186" s="78"/>
      <c r="CG186" s="78"/>
      <c r="CH186" s="78"/>
      <c r="CI186" s="78"/>
      <c r="CJ186" s="78"/>
      <c r="CK186" s="78"/>
      <c r="CL186" s="78"/>
      <c r="CM186" s="78"/>
      <c r="CN186" s="78"/>
      <c r="CO186" s="78"/>
      <c r="CP186" s="78"/>
      <c r="CQ186" s="78"/>
      <c r="CR186" s="78"/>
      <c r="CS186" s="78"/>
      <c r="CT186" s="78"/>
      <c r="CU186" s="78"/>
      <c r="CV186" s="78"/>
      <c r="CW186" s="78"/>
      <c r="CX186" s="78"/>
      <c r="CY186" s="78"/>
      <c r="CZ186" s="78"/>
      <c r="DA186" s="78"/>
      <c r="DB186" s="78"/>
      <c r="DC186" s="78"/>
      <c r="DD186" s="78"/>
      <c r="DE186" s="78"/>
      <c r="DF186" s="78"/>
      <c r="DG186" s="78"/>
      <c r="DH186" s="78"/>
      <c r="DI186" s="78"/>
      <c r="DJ186" s="78"/>
      <c r="DK186" s="78"/>
      <c r="DL186" s="78"/>
      <c r="DM186" s="78"/>
      <c r="DN186" s="78"/>
      <c r="DO186" s="78"/>
      <c r="DP186" s="78"/>
      <c r="DQ186" s="78"/>
      <c r="DR186" s="78"/>
      <c r="DS186" s="78"/>
      <c r="DT186" s="78"/>
      <c r="DU186" s="78"/>
      <c r="DV186" s="78"/>
      <c r="DW186" s="78"/>
      <c r="DX186" s="78"/>
      <c r="DY186" s="78"/>
      <c r="DZ186" s="78"/>
      <c r="EA186" s="78"/>
      <c r="EB186" s="78"/>
      <c r="EC186" s="78"/>
      <c r="ED186" s="78"/>
      <c r="EE186" s="78"/>
      <c r="EF186" s="78"/>
      <c r="EG186" s="78"/>
      <c r="EH186" s="78"/>
      <c r="EI186" s="78"/>
      <c r="EJ186" s="78"/>
      <c r="EK186" s="78"/>
      <c r="EL186" s="78"/>
      <c r="EM186" s="78"/>
      <c r="EN186" s="78"/>
      <c r="EO186" s="78"/>
      <c r="EP186" s="78"/>
      <c r="EQ186" s="78"/>
      <c r="ER186" s="78"/>
      <c r="ES186" s="78"/>
      <c r="ET186" s="78"/>
      <c r="EU186" s="78"/>
      <c r="EV186" s="78"/>
      <c r="EW186" s="78"/>
      <c r="EX186" s="78"/>
      <c r="EY186" s="78"/>
      <c r="EZ186" s="78"/>
      <c r="FA186" s="78"/>
      <c r="FB186" s="78"/>
      <c r="FC186" s="78"/>
      <c r="FD186" s="78"/>
      <c r="FE186" s="78"/>
      <c r="FF186" s="78"/>
      <c r="FG186" s="78"/>
      <c r="FH186" s="78"/>
      <c r="FI186" s="78"/>
      <c r="FJ186" s="78"/>
      <c r="FK186" s="78"/>
      <c r="FL186" s="78"/>
      <c r="FM186" s="78"/>
      <c r="FN186" s="78"/>
      <c r="FO186" s="78"/>
      <c r="FP186" s="78"/>
      <c r="FQ186" s="78"/>
      <c r="FR186" s="78"/>
      <c r="FS186" s="78"/>
      <c r="FT186" s="78"/>
      <c r="FU186" s="78"/>
      <c r="FV186" s="78"/>
      <c r="FW186" s="78"/>
      <c r="FX186" s="78"/>
      <c r="FY186" s="78">
        <v>5</v>
      </c>
      <c r="FZ186" s="78">
        <v>0</v>
      </c>
    </row>
    <row r="187" spans="1:182" x14ac:dyDescent="0.2">
      <c r="A187" t="s">
        <v>186</v>
      </c>
      <c r="B187" s="35" t="s">
        <v>243</v>
      </c>
      <c r="C187" t="s">
        <v>2</v>
      </c>
      <c r="D187" t="s">
        <v>201</v>
      </c>
      <c r="E187" t="s">
        <v>208</v>
      </c>
      <c r="F187" t="s">
        <v>182</v>
      </c>
      <c r="G187" t="s">
        <v>1</v>
      </c>
      <c r="H187" s="78">
        <v>118</v>
      </c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  <c r="BI187" s="78"/>
      <c r="BJ187" s="78"/>
      <c r="BK187" s="78"/>
      <c r="BL187" s="78"/>
      <c r="BM187" s="78"/>
      <c r="BN187" s="78"/>
      <c r="BO187" s="78"/>
      <c r="BP187" s="78"/>
      <c r="BQ187" s="78"/>
      <c r="BR187" s="78"/>
      <c r="BS187" s="78"/>
      <c r="BT187" s="78"/>
      <c r="BU187" s="78"/>
      <c r="BV187" s="78"/>
      <c r="BW187" s="78"/>
      <c r="BX187" s="78"/>
      <c r="BY187" s="78"/>
      <c r="BZ187" s="78"/>
      <c r="CA187" s="78"/>
      <c r="CB187" s="78"/>
      <c r="CC187" s="78"/>
      <c r="CD187" s="78"/>
      <c r="CE187" s="78"/>
      <c r="CF187" s="78"/>
      <c r="CG187" s="78"/>
      <c r="CH187" s="78"/>
      <c r="CI187" s="78"/>
      <c r="CJ187" s="78"/>
      <c r="CK187" s="78"/>
      <c r="CL187" s="78"/>
      <c r="CM187" s="78"/>
      <c r="CN187" s="78"/>
      <c r="CO187" s="78"/>
      <c r="CP187" s="78"/>
      <c r="CQ187" s="78"/>
      <c r="CR187" s="78"/>
      <c r="CS187" s="78"/>
      <c r="CT187" s="78"/>
      <c r="CU187" s="78"/>
      <c r="CV187" s="78"/>
      <c r="CW187" s="78"/>
      <c r="CX187" s="78"/>
      <c r="CY187" s="78"/>
      <c r="CZ187" s="78"/>
      <c r="DA187" s="78"/>
      <c r="DB187" s="78"/>
      <c r="DC187" s="78"/>
      <c r="DD187" s="78"/>
      <c r="DE187" s="78"/>
      <c r="DF187" s="78"/>
      <c r="DG187" s="78"/>
      <c r="DH187" s="78"/>
      <c r="DI187" s="78"/>
      <c r="DJ187" s="78"/>
      <c r="DK187" s="78"/>
      <c r="DL187" s="78"/>
      <c r="DM187" s="78"/>
      <c r="DN187" s="78"/>
      <c r="DO187" s="78"/>
      <c r="DP187" s="78"/>
      <c r="DQ187" s="78"/>
      <c r="DR187" s="78"/>
      <c r="DS187" s="78"/>
      <c r="DT187" s="78"/>
      <c r="DU187" s="78"/>
      <c r="DV187" s="78"/>
      <c r="DW187" s="78"/>
      <c r="DX187" s="78"/>
      <c r="DY187" s="78"/>
      <c r="DZ187" s="78"/>
      <c r="EA187" s="78"/>
      <c r="EB187" s="78"/>
      <c r="EC187" s="78"/>
      <c r="ED187" s="78"/>
      <c r="EE187" s="78"/>
      <c r="EF187" s="78"/>
      <c r="EG187" s="78"/>
      <c r="EH187" s="78"/>
      <c r="EI187" s="78"/>
      <c r="EJ187" s="78"/>
      <c r="EK187" s="78"/>
      <c r="EL187" s="78"/>
      <c r="EM187" s="78"/>
      <c r="EN187" s="78"/>
      <c r="EO187" s="78"/>
      <c r="EP187" s="78"/>
      <c r="EQ187" s="78"/>
      <c r="ER187" s="78"/>
      <c r="ES187" s="78"/>
      <c r="ET187" s="78"/>
      <c r="EU187" s="78"/>
      <c r="EV187" s="78"/>
      <c r="EW187" s="78"/>
      <c r="EX187" s="78"/>
      <c r="EY187" s="78"/>
      <c r="EZ187" s="78"/>
      <c r="FA187" s="78"/>
      <c r="FB187" s="78"/>
      <c r="FC187" s="78"/>
      <c r="FD187" s="78"/>
      <c r="FE187" s="78"/>
      <c r="FF187" s="78"/>
      <c r="FG187" s="78"/>
      <c r="FH187" s="78"/>
      <c r="FI187" s="78"/>
      <c r="FJ187" s="78"/>
      <c r="FK187" s="78"/>
      <c r="FL187" s="78"/>
      <c r="FM187" s="78"/>
      <c r="FN187" s="78"/>
      <c r="FO187" s="78"/>
      <c r="FP187" s="78"/>
      <c r="FQ187" s="78"/>
      <c r="FR187" s="78"/>
      <c r="FS187" s="78"/>
      <c r="FT187" s="78"/>
      <c r="FU187" s="78"/>
      <c r="FV187" s="78"/>
      <c r="FW187" s="78"/>
      <c r="FX187" s="78"/>
      <c r="FY187" s="78">
        <v>8</v>
      </c>
      <c r="FZ187" s="78">
        <v>0</v>
      </c>
    </row>
    <row r="188" spans="1:182" x14ac:dyDescent="0.2">
      <c r="A188" t="s">
        <v>186</v>
      </c>
      <c r="B188" s="35" t="s">
        <v>243</v>
      </c>
      <c r="C188" t="s">
        <v>2</v>
      </c>
      <c r="D188" t="s">
        <v>201</v>
      </c>
      <c r="E188" t="s">
        <v>208</v>
      </c>
      <c r="F188" t="s">
        <v>183</v>
      </c>
      <c r="G188" t="s">
        <v>1</v>
      </c>
      <c r="H188" s="78">
        <v>312</v>
      </c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  <c r="BN188" s="78"/>
      <c r="BO188" s="78"/>
      <c r="BP188" s="78"/>
      <c r="BQ188" s="78"/>
      <c r="BR188" s="78"/>
      <c r="BS188" s="78"/>
      <c r="BT188" s="78"/>
      <c r="BU188" s="78"/>
      <c r="BV188" s="78"/>
      <c r="BW188" s="78"/>
      <c r="BX188" s="78"/>
      <c r="BY188" s="78"/>
      <c r="BZ188" s="78"/>
      <c r="CA188" s="78"/>
      <c r="CB188" s="78"/>
      <c r="CC188" s="78"/>
      <c r="CD188" s="78"/>
      <c r="CE188" s="78"/>
      <c r="CF188" s="78"/>
      <c r="CG188" s="78"/>
      <c r="CH188" s="78"/>
      <c r="CI188" s="78"/>
      <c r="CJ188" s="78"/>
      <c r="CK188" s="78"/>
      <c r="CL188" s="78"/>
      <c r="CM188" s="78"/>
      <c r="CN188" s="78"/>
      <c r="CO188" s="78"/>
      <c r="CP188" s="78"/>
      <c r="CQ188" s="78"/>
      <c r="CR188" s="78"/>
      <c r="CS188" s="78"/>
      <c r="CT188" s="78"/>
      <c r="CU188" s="78"/>
      <c r="CV188" s="78"/>
      <c r="CW188" s="78"/>
      <c r="CX188" s="78"/>
      <c r="CY188" s="78"/>
      <c r="CZ188" s="78"/>
      <c r="DA188" s="78"/>
      <c r="DB188" s="78"/>
      <c r="DC188" s="78"/>
      <c r="DD188" s="78"/>
      <c r="DE188" s="78"/>
      <c r="DF188" s="78"/>
      <c r="DG188" s="78"/>
      <c r="DH188" s="78"/>
      <c r="DI188" s="78"/>
      <c r="DJ188" s="78"/>
      <c r="DK188" s="78"/>
      <c r="DL188" s="78"/>
      <c r="DM188" s="78"/>
      <c r="DN188" s="78"/>
      <c r="DO188" s="78"/>
      <c r="DP188" s="78"/>
      <c r="DQ188" s="78"/>
      <c r="DR188" s="78"/>
      <c r="DS188" s="78"/>
      <c r="DT188" s="78"/>
      <c r="DU188" s="78"/>
      <c r="DV188" s="78"/>
      <c r="DW188" s="78"/>
      <c r="DX188" s="78"/>
      <c r="DY188" s="78"/>
      <c r="DZ188" s="78"/>
      <c r="EA188" s="78"/>
      <c r="EB188" s="78"/>
      <c r="EC188" s="78"/>
      <c r="ED188" s="78"/>
      <c r="EE188" s="78"/>
      <c r="EF188" s="78"/>
      <c r="EG188" s="78"/>
      <c r="EH188" s="78"/>
      <c r="EI188" s="78"/>
      <c r="EJ188" s="78"/>
      <c r="EK188" s="78"/>
      <c r="EL188" s="78"/>
      <c r="EM188" s="78"/>
      <c r="EN188" s="78"/>
      <c r="EO188" s="78"/>
      <c r="EP188" s="78"/>
      <c r="EQ188" s="78"/>
      <c r="ER188" s="78"/>
      <c r="ES188" s="78"/>
      <c r="ET188" s="78"/>
      <c r="EU188" s="78"/>
      <c r="EV188" s="78"/>
      <c r="EW188" s="78"/>
      <c r="EX188" s="78"/>
      <c r="EY188" s="78"/>
      <c r="EZ188" s="78"/>
      <c r="FA188" s="78"/>
      <c r="FB188" s="78"/>
      <c r="FC188" s="78"/>
      <c r="FD188" s="78"/>
      <c r="FE188" s="78"/>
      <c r="FF188" s="78"/>
      <c r="FG188" s="78"/>
      <c r="FH188" s="78"/>
      <c r="FI188" s="78"/>
      <c r="FJ188" s="78"/>
      <c r="FK188" s="78"/>
      <c r="FL188" s="78"/>
      <c r="FM188" s="78"/>
      <c r="FN188" s="78"/>
      <c r="FO188" s="78"/>
      <c r="FP188" s="78"/>
      <c r="FQ188" s="78"/>
      <c r="FR188" s="78"/>
      <c r="FS188" s="78"/>
      <c r="FT188" s="78"/>
      <c r="FU188" s="78"/>
      <c r="FV188" s="78"/>
      <c r="FW188" s="78"/>
      <c r="FX188" s="78"/>
      <c r="FY188" s="78">
        <v>15</v>
      </c>
      <c r="FZ188" s="78">
        <v>0</v>
      </c>
    </row>
    <row r="189" spans="1:182" x14ac:dyDescent="0.2">
      <c r="A189" t="s">
        <v>186</v>
      </c>
      <c r="B189" s="35" t="s">
        <v>243</v>
      </c>
      <c r="C189" t="s">
        <v>2</v>
      </c>
      <c r="D189" t="s">
        <v>201</v>
      </c>
      <c r="E189" t="s">
        <v>208</v>
      </c>
      <c r="F189" t="s">
        <v>184</v>
      </c>
      <c r="G189" t="s">
        <v>1</v>
      </c>
      <c r="H189" s="78">
        <v>210</v>
      </c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78"/>
      <c r="BO189" s="78"/>
      <c r="BP189" s="78"/>
      <c r="BQ189" s="78"/>
      <c r="BR189" s="78"/>
      <c r="BS189" s="78"/>
      <c r="BT189" s="78"/>
      <c r="BU189" s="78"/>
      <c r="BV189" s="78"/>
      <c r="BW189" s="78"/>
      <c r="BX189" s="78"/>
      <c r="BY189" s="78"/>
      <c r="BZ189" s="78"/>
      <c r="CA189" s="78"/>
      <c r="CB189" s="78"/>
      <c r="CC189" s="78"/>
      <c r="CD189" s="78"/>
      <c r="CE189" s="78"/>
      <c r="CF189" s="78"/>
      <c r="CG189" s="78"/>
      <c r="CH189" s="78"/>
      <c r="CI189" s="78"/>
      <c r="CJ189" s="78"/>
      <c r="CK189" s="78"/>
      <c r="CL189" s="78"/>
      <c r="CM189" s="78"/>
      <c r="CN189" s="78"/>
      <c r="CO189" s="78"/>
      <c r="CP189" s="78"/>
      <c r="CQ189" s="78"/>
      <c r="CR189" s="78"/>
      <c r="CS189" s="78"/>
      <c r="CT189" s="78"/>
      <c r="CU189" s="78"/>
      <c r="CV189" s="78"/>
      <c r="CW189" s="78"/>
      <c r="CX189" s="78"/>
      <c r="CY189" s="78"/>
      <c r="CZ189" s="78"/>
      <c r="DA189" s="78"/>
      <c r="DB189" s="78"/>
      <c r="DC189" s="78"/>
      <c r="DD189" s="78"/>
      <c r="DE189" s="78"/>
      <c r="DF189" s="78"/>
      <c r="DG189" s="78"/>
      <c r="DH189" s="78"/>
      <c r="DI189" s="78"/>
      <c r="DJ189" s="78"/>
      <c r="DK189" s="78"/>
      <c r="DL189" s="78"/>
      <c r="DM189" s="78"/>
      <c r="DN189" s="78"/>
      <c r="DO189" s="78"/>
      <c r="DP189" s="78"/>
      <c r="DQ189" s="78"/>
      <c r="DR189" s="78"/>
      <c r="DS189" s="78"/>
      <c r="DT189" s="78"/>
      <c r="DU189" s="78"/>
      <c r="DV189" s="78"/>
      <c r="DW189" s="78"/>
      <c r="DX189" s="78"/>
      <c r="DY189" s="78"/>
      <c r="DZ189" s="78"/>
      <c r="EA189" s="78"/>
      <c r="EB189" s="78"/>
      <c r="EC189" s="78"/>
      <c r="ED189" s="78"/>
      <c r="EE189" s="78"/>
      <c r="EF189" s="78"/>
      <c r="EG189" s="78"/>
      <c r="EH189" s="78"/>
      <c r="EI189" s="78"/>
      <c r="EJ189" s="78"/>
      <c r="EK189" s="78"/>
      <c r="EL189" s="78"/>
      <c r="EM189" s="78"/>
      <c r="EN189" s="78"/>
      <c r="EO189" s="78"/>
      <c r="EP189" s="78"/>
      <c r="EQ189" s="78"/>
      <c r="ER189" s="78"/>
      <c r="ES189" s="78"/>
      <c r="ET189" s="78"/>
      <c r="EU189" s="78"/>
      <c r="EV189" s="78"/>
      <c r="EW189" s="78"/>
      <c r="EX189" s="78"/>
      <c r="EY189" s="78"/>
      <c r="EZ189" s="78"/>
      <c r="FA189" s="78"/>
      <c r="FB189" s="78"/>
      <c r="FC189" s="78"/>
      <c r="FD189" s="78"/>
      <c r="FE189" s="78"/>
      <c r="FF189" s="78"/>
      <c r="FG189" s="78"/>
      <c r="FH189" s="78"/>
      <c r="FI189" s="78"/>
      <c r="FJ189" s="78"/>
      <c r="FK189" s="78"/>
      <c r="FL189" s="78"/>
      <c r="FM189" s="78"/>
      <c r="FN189" s="78"/>
      <c r="FO189" s="78"/>
      <c r="FP189" s="78"/>
      <c r="FQ189" s="78"/>
      <c r="FR189" s="78"/>
      <c r="FS189" s="78"/>
      <c r="FT189" s="78"/>
      <c r="FU189" s="78"/>
      <c r="FV189" s="78"/>
      <c r="FW189" s="78"/>
      <c r="FX189" s="78"/>
      <c r="FY189" s="78">
        <v>15</v>
      </c>
      <c r="FZ189" s="78">
        <v>0</v>
      </c>
    </row>
    <row r="190" spans="1:182" x14ac:dyDescent="0.2">
      <c r="A190" t="s">
        <v>186</v>
      </c>
      <c r="B190" s="35" t="s">
        <v>243</v>
      </c>
      <c r="C190" t="s">
        <v>2</v>
      </c>
      <c r="D190" t="s">
        <v>201</v>
      </c>
      <c r="E190" t="s">
        <v>208</v>
      </c>
      <c r="F190" t="s">
        <v>185</v>
      </c>
      <c r="G190" t="s">
        <v>1</v>
      </c>
      <c r="H190" s="78">
        <v>70</v>
      </c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  <c r="BM190" s="78"/>
      <c r="BN190" s="78"/>
      <c r="BO190" s="78"/>
      <c r="BP190" s="78"/>
      <c r="BQ190" s="78"/>
      <c r="BR190" s="78"/>
      <c r="BS190" s="78"/>
      <c r="BT190" s="78"/>
      <c r="BU190" s="78"/>
      <c r="BV190" s="78"/>
      <c r="BW190" s="78"/>
      <c r="BX190" s="78"/>
      <c r="BY190" s="78"/>
      <c r="BZ190" s="78"/>
      <c r="CA190" s="78"/>
      <c r="CB190" s="78"/>
      <c r="CC190" s="78"/>
      <c r="CD190" s="78"/>
      <c r="CE190" s="78"/>
      <c r="CF190" s="78"/>
      <c r="CG190" s="78"/>
      <c r="CH190" s="78"/>
      <c r="CI190" s="78"/>
      <c r="CJ190" s="78"/>
      <c r="CK190" s="78"/>
      <c r="CL190" s="78"/>
      <c r="CM190" s="78"/>
      <c r="CN190" s="78"/>
      <c r="CO190" s="78"/>
      <c r="CP190" s="78"/>
      <c r="CQ190" s="78"/>
      <c r="CR190" s="78"/>
      <c r="CS190" s="78"/>
      <c r="CT190" s="78"/>
      <c r="CU190" s="78"/>
      <c r="CV190" s="78"/>
      <c r="CW190" s="78"/>
      <c r="CX190" s="78"/>
      <c r="CY190" s="78"/>
      <c r="CZ190" s="78"/>
      <c r="DA190" s="78"/>
      <c r="DB190" s="78"/>
      <c r="DC190" s="78"/>
      <c r="DD190" s="78"/>
      <c r="DE190" s="78"/>
      <c r="DF190" s="78"/>
      <c r="DG190" s="78"/>
      <c r="DH190" s="78"/>
      <c r="DI190" s="78"/>
      <c r="DJ190" s="78"/>
      <c r="DK190" s="78"/>
      <c r="DL190" s="78"/>
      <c r="DM190" s="78"/>
      <c r="DN190" s="78"/>
      <c r="DO190" s="78"/>
      <c r="DP190" s="78"/>
      <c r="DQ190" s="78"/>
      <c r="DR190" s="78"/>
      <c r="DS190" s="78"/>
      <c r="DT190" s="78"/>
      <c r="DU190" s="78"/>
      <c r="DV190" s="78"/>
      <c r="DW190" s="78"/>
      <c r="DX190" s="78"/>
      <c r="DY190" s="78"/>
      <c r="DZ190" s="78"/>
      <c r="EA190" s="78"/>
      <c r="EB190" s="78"/>
      <c r="EC190" s="78"/>
      <c r="ED190" s="78"/>
      <c r="EE190" s="78"/>
      <c r="EF190" s="78"/>
      <c r="EG190" s="78"/>
      <c r="EH190" s="78"/>
      <c r="EI190" s="78"/>
      <c r="EJ190" s="78"/>
      <c r="EK190" s="78"/>
      <c r="EL190" s="78"/>
      <c r="EM190" s="78"/>
      <c r="EN190" s="78"/>
      <c r="EO190" s="78"/>
      <c r="EP190" s="78"/>
      <c r="EQ190" s="78"/>
      <c r="ER190" s="78"/>
      <c r="ES190" s="78"/>
      <c r="ET190" s="78"/>
      <c r="EU190" s="78"/>
      <c r="EV190" s="78"/>
      <c r="EW190" s="78"/>
      <c r="EX190" s="78"/>
      <c r="EY190" s="78"/>
      <c r="EZ190" s="78"/>
      <c r="FA190" s="78"/>
      <c r="FB190" s="78"/>
      <c r="FC190" s="78"/>
      <c r="FD190" s="78"/>
      <c r="FE190" s="78"/>
      <c r="FF190" s="78"/>
      <c r="FG190" s="78"/>
      <c r="FH190" s="78"/>
      <c r="FI190" s="78"/>
      <c r="FJ190" s="78"/>
      <c r="FK190" s="78"/>
      <c r="FL190" s="78"/>
      <c r="FM190" s="78"/>
      <c r="FN190" s="78"/>
      <c r="FO190" s="78"/>
      <c r="FP190" s="78"/>
      <c r="FQ190" s="78"/>
      <c r="FR190" s="78"/>
      <c r="FS190" s="78"/>
      <c r="FT190" s="78"/>
      <c r="FU190" s="78"/>
      <c r="FV190" s="78"/>
      <c r="FW190" s="78"/>
      <c r="FX190" s="78"/>
      <c r="FY190" s="78">
        <v>2</v>
      </c>
      <c r="FZ190" s="78">
        <v>0</v>
      </c>
    </row>
    <row r="191" spans="1:182" x14ac:dyDescent="0.2">
      <c r="A191" t="s">
        <v>186</v>
      </c>
      <c r="B191" s="35" t="s">
        <v>243</v>
      </c>
      <c r="C191" t="s">
        <v>2</v>
      </c>
      <c r="D191" t="s">
        <v>201</v>
      </c>
      <c r="E191" t="s">
        <v>238</v>
      </c>
      <c r="F191" t="s">
        <v>1</v>
      </c>
      <c r="G191" t="s">
        <v>1</v>
      </c>
      <c r="H191" s="78">
        <v>27</v>
      </c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  <c r="BA191" s="78"/>
      <c r="BB191" s="78"/>
      <c r="BC191" s="78"/>
      <c r="BD191" s="78"/>
      <c r="BE191" s="78"/>
      <c r="BF191" s="78"/>
      <c r="BG191" s="78"/>
      <c r="BH191" s="78"/>
      <c r="BI191" s="78"/>
      <c r="BJ191" s="78"/>
      <c r="BK191" s="78"/>
      <c r="BL191" s="78"/>
      <c r="BM191" s="78"/>
      <c r="BN191" s="78"/>
      <c r="BO191" s="78"/>
      <c r="BP191" s="78"/>
      <c r="BQ191" s="78"/>
      <c r="BR191" s="78"/>
      <c r="BS191" s="78"/>
      <c r="BT191" s="78"/>
      <c r="BU191" s="78"/>
      <c r="BV191" s="78"/>
      <c r="BW191" s="78"/>
      <c r="BX191" s="78"/>
      <c r="BY191" s="78"/>
      <c r="BZ191" s="78"/>
      <c r="CA191" s="78"/>
      <c r="CB191" s="78"/>
      <c r="CC191" s="78"/>
      <c r="CD191" s="78"/>
      <c r="CE191" s="78"/>
      <c r="CF191" s="78"/>
      <c r="CG191" s="78"/>
      <c r="CH191" s="78"/>
      <c r="CI191" s="78"/>
      <c r="CJ191" s="78"/>
      <c r="CK191" s="78"/>
      <c r="CL191" s="78"/>
      <c r="CM191" s="78"/>
      <c r="CN191" s="78"/>
      <c r="CO191" s="78"/>
      <c r="CP191" s="78"/>
      <c r="CQ191" s="78"/>
      <c r="CR191" s="78"/>
      <c r="CS191" s="78"/>
      <c r="CT191" s="78"/>
      <c r="CU191" s="78"/>
      <c r="CV191" s="78"/>
      <c r="CW191" s="78"/>
      <c r="CX191" s="78"/>
      <c r="CY191" s="78"/>
      <c r="CZ191" s="78"/>
      <c r="DA191" s="78"/>
      <c r="DB191" s="78"/>
      <c r="DC191" s="78"/>
      <c r="DD191" s="78"/>
      <c r="DE191" s="78"/>
      <c r="DF191" s="78"/>
      <c r="DG191" s="78"/>
      <c r="DH191" s="78"/>
      <c r="DI191" s="78"/>
      <c r="DJ191" s="78"/>
      <c r="DK191" s="78"/>
      <c r="DL191" s="78"/>
      <c r="DM191" s="78"/>
      <c r="DN191" s="78"/>
      <c r="DO191" s="78"/>
      <c r="DP191" s="78"/>
      <c r="DQ191" s="78"/>
      <c r="DR191" s="78"/>
      <c r="DS191" s="78"/>
      <c r="DT191" s="78"/>
      <c r="DU191" s="78"/>
      <c r="DV191" s="78"/>
      <c r="DW191" s="78"/>
      <c r="DX191" s="78"/>
      <c r="DY191" s="78"/>
      <c r="DZ191" s="78"/>
      <c r="EA191" s="78"/>
      <c r="EB191" s="78"/>
      <c r="EC191" s="78"/>
      <c r="ED191" s="78"/>
      <c r="EE191" s="78"/>
      <c r="EF191" s="78"/>
      <c r="EG191" s="78"/>
      <c r="EH191" s="78"/>
      <c r="EI191" s="78"/>
      <c r="EJ191" s="78"/>
      <c r="EK191" s="78"/>
      <c r="EL191" s="78"/>
      <c r="EM191" s="78"/>
      <c r="EN191" s="78"/>
      <c r="EO191" s="78"/>
      <c r="EP191" s="78"/>
      <c r="EQ191" s="78"/>
      <c r="ER191" s="78"/>
      <c r="ES191" s="78"/>
      <c r="ET191" s="78"/>
      <c r="EU191" s="78"/>
      <c r="EV191" s="78"/>
      <c r="EW191" s="78"/>
      <c r="EX191" s="78"/>
      <c r="EY191" s="78"/>
      <c r="EZ191" s="78"/>
      <c r="FA191" s="78"/>
      <c r="FB191" s="78"/>
      <c r="FC191" s="78"/>
      <c r="FD191" s="78"/>
      <c r="FE191" s="78"/>
      <c r="FF191" s="78"/>
      <c r="FG191" s="78"/>
      <c r="FH191" s="78"/>
      <c r="FI191" s="78"/>
      <c r="FJ191" s="78"/>
      <c r="FK191" s="78"/>
      <c r="FL191" s="78"/>
      <c r="FM191" s="78"/>
      <c r="FN191" s="78"/>
      <c r="FO191" s="78"/>
      <c r="FP191" s="78"/>
      <c r="FQ191" s="78"/>
      <c r="FR191" s="78"/>
      <c r="FS191" s="78"/>
      <c r="FT191" s="78"/>
      <c r="FU191" s="78"/>
      <c r="FV191" s="78"/>
      <c r="FW191" s="78"/>
      <c r="FX191" s="78"/>
      <c r="FY191" s="78">
        <v>0</v>
      </c>
      <c r="FZ191" s="78">
        <v>0</v>
      </c>
    </row>
    <row r="192" spans="1:182" x14ac:dyDescent="0.2">
      <c r="A192" t="s">
        <v>186</v>
      </c>
      <c r="B192" s="35" t="s">
        <v>243</v>
      </c>
      <c r="C192" t="s">
        <v>2</v>
      </c>
      <c r="D192" t="s">
        <v>201</v>
      </c>
      <c r="E192" t="s">
        <v>238</v>
      </c>
      <c r="F192" t="s">
        <v>178</v>
      </c>
      <c r="G192" t="s">
        <v>1</v>
      </c>
      <c r="H192" s="78">
        <v>7</v>
      </c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78"/>
      <c r="BA192" s="78"/>
      <c r="BB192" s="78"/>
      <c r="BC192" s="78"/>
      <c r="BD192" s="78"/>
      <c r="BE192" s="78"/>
      <c r="BF192" s="78"/>
      <c r="BG192" s="78"/>
      <c r="BH192" s="78"/>
      <c r="BI192" s="78"/>
      <c r="BJ192" s="78"/>
      <c r="BK192" s="78"/>
      <c r="BL192" s="78"/>
      <c r="BM192" s="78"/>
      <c r="BN192" s="78"/>
      <c r="BO192" s="78"/>
      <c r="BP192" s="78"/>
      <c r="BQ192" s="78"/>
      <c r="BR192" s="78"/>
      <c r="BS192" s="78"/>
      <c r="BT192" s="78"/>
      <c r="BU192" s="78"/>
      <c r="BV192" s="78"/>
      <c r="BW192" s="78"/>
      <c r="BX192" s="78"/>
      <c r="BY192" s="78"/>
      <c r="BZ192" s="78"/>
      <c r="CA192" s="78"/>
      <c r="CB192" s="78"/>
      <c r="CC192" s="78"/>
      <c r="CD192" s="78"/>
      <c r="CE192" s="78"/>
      <c r="CF192" s="78"/>
      <c r="CG192" s="78"/>
      <c r="CH192" s="78"/>
      <c r="CI192" s="78"/>
      <c r="CJ192" s="78"/>
      <c r="CK192" s="78"/>
      <c r="CL192" s="78"/>
      <c r="CM192" s="78"/>
      <c r="CN192" s="78"/>
      <c r="CO192" s="78"/>
      <c r="CP192" s="78"/>
      <c r="CQ192" s="78"/>
      <c r="CR192" s="78"/>
      <c r="CS192" s="78"/>
      <c r="CT192" s="78"/>
      <c r="CU192" s="78"/>
      <c r="CV192" s="78"/>
      <c r="CW192" s="78"/>
      <c r="CX192" s="78"/>
      <c r="CY192" s="78"/>
      <c r="CZ192" s="78"/>
      <c r="DA192" s="78"/>
      <c r="DB192" s="78"/>
      <c r="DC192" s="78"/>
      <c r="DD192" s="78"/>
      <c r="DE192" s="78"/>
      <c r="DF192" s="78"/>
      <c r="DG192" s="78"/>
      <c r="DH192" s="78"/>
      <c r="DI192" s="78"/>
      <c r="DJ192" s="78"/>
      <c r="DK192" s="78"/>
      <c r="DL192" s="78"/>
      <c r="DM192" s="78"/>
      <c r="DN192" s="78"/>
      <c r="DO192" s="78"/>
      <c r="DP192" s="78"/>
      <c r="DQ192" s="78"/>
      <c r="DR192" s="78"/>
      <c r="DS192" s="78"/>
      <c r="DT192" s="78"/>
      <c r="DU192" s="78"/>
      <c r="DV192" s="78"/>
      <c r="DW192" s="78"/>
      <c r="DX192" s="78"/>
      <c r="DY192" s="78"/>
      <c r="DZ192" s="78"/>
      <c r="EA192" s="78"/>
      <c r="EB192" s="78"/>
      <c r="EC192" s="78"/>
      <c r="ED192" s="78"/>
      <c r="EE192" s="78"/>
      <c r="EF192" s="78"/>
      <c r="EG192" s="78"/>
      <c r="EH192" s="78"/>
      <c r="EI192" s="78"/>
      <c r="EJ192" s="78"/>
      <c r="EK192" s="78"/>
      <c r="EL192" s="78"/>
      <c r="EM192" s="78"/>
      <c r="EN192" s="78"/>
      <c r="EO192" s="78"/>
      <c r="EP192" s="78"/>
      <c r="EQ192" s="78"/>
      <c r="ER192" s="78"/>
      <c r="ES192" s="78"/>
      <c r="ET192" s="78"/>
      <c r="EU192" s="78"/>
      <c r="EV192" s="78"/>
      <c r="EW192" s="78"/>
      <c r="EX192" s="78"/>
      <c r="EY192" s="78"/>
      <c r="EZ192" s="78"/>
      <c r="FA192" s="78"/>
      <c r="FB192" s="78"/>
      <c r="FC192" s="78"/>
      <c r="FD192" s="78"/>
      <c r="FE192" s="78"/>
      <c r="FF192" s="78"/>
      <c r="FG192" s="78"/>
      <c r="FH192" s="78"/>
      <c r="FI192" s="78"/>
      <c r="FJ192" s="78"/>
      <c r="FK192" s="78"/>
      <c r="FL192" s="78"/>
      <c r="FM192" s="78"/>
      <c r="FN192" s="78"/>
      <c r="FO192" s="78"/>
      <c r="FP192" s="78"/>
      <c r="FQ192" s="78"/>
      <c r="FR192" s="78"/>
      <c r="FS192" s="78"/>
      <c r="FT192" s="78"/>
      <c r="FU192" s="78"/>
      <c r="FV192" s="78"/>
      <c r="FW192" s="78"/>
      <c r="FX192" s="78"/>
      <c r="FY192" s="78">
        <v>0</v>
      </c>
      <c r="FZ192" s="78">
        <v>0</v>
      </c>
    </row>
    <row r="193" spans="1:182" x14ac:dyDescent="0.2">
      <c r="A193" t="s">
        <v>186</v>
      </c>
      <c r="B193" s="35" t="s">
        <v>243</v>
      </c>
      <c r="C193" t="s">
        <v>2</v>
      </c>
      <c r="D193" t="s">
        <v>201</v>
      </c>
      <c r="E193" t="s">
        <v>238</v>
      </c>
      <c r="F193" t="s">
        <v>179</v>
      </c>
      <c r="G193" t="s">
        <v>1</v>
      </c>
      <c r="H193" s="78">
        <v>4</v>
      </c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  <c r="BM193" s="78"/>
      <c r="BN193" s="78"/>
      <c r="BO193" s="78"/>
      <c r="BP193" s="78"/>
      <c r="BQ193" s="78"/>
      <c r="BR193" s="78"/>
      <c r="BS193" s="78"/>
      <c r="BT193" s="78"/>
      <c r="BU193" s="78"/>
      <c r="BV193" s="78"/>
      <c r="BW193" s="78"/>
      <c r="BX193" s="78"/>
      <c r="BY193" s="78"/>
      <c r="BZ193" s="78"/>
      <c r="CA193" s="78"/>
      <c r="CB193" s="78"/>
      <c r="CC193" s="78"/>
      <c r="CD193" s="78"/>
      <c r="CE193" s="78"/>
      <c r="CF193" s="78"/>
      <c r="CG193" s="78"/>
      <c r="CH193" s="78"/>
      <c r="CI193" s="78"/>
      <c r="CJ193" s="78"/>
      <c r="CK193" s="78"/>
      <c r="CL193" s="78"/>
      <c r="CM193" s="78"/>
      <c r="CN193" s="78"/>
      <c r="CO193" s="78"/>
      <c r="CP193" s="78"/>
      <c r="CQ193" s="78"/>
      <c r="CR193" s="78"/>
      <c r="CS193" s="78"/>
      <c r="CT193" s="78"/>
      <c r="CU193" s="78"/>
      <c r="CV193" s="78"/>
      <c r="CW193" s="78"/>
      <c r="CX193" s="78"/>
      <c r="CY193" s="78"/>
      <c r="CZ193" s="78"/>
      <c r="DA193" s="78"/>
      <c r="DB193" s="78"/>
      <c r="DC193" s="78"/>
      <c r="DD193" s="78"/>
      <c r="DE193" s="78"/>
      <c r="DF193" s="78"/>
      <c r="DG193" s="78"/>
      <c r="DH193" s="78"/>
      <c r="DI193" s="78"/>
      <c r="DJ193" s="78"/>
      <c r="DK193" s="78"/>
      <c r="DL193" s="78"/>
      <c r="DM193" s="78"/>
      <c r="DN193" s="78"/>
      <c r="DO193" s="78"/>
      <c r="DP193" s="78"/>
      <c r="DQ193" s="78"/>
      <c r="DR193" s="78"/>
      <c r="DS193" s="78"/>
      <c r="DT193" s="78"/>
      <c r="DU193" s="78"/>
      <c r="DV193" s="78"/>
      <c r="DW193" s="78"/>
      <c r="DX193" s="78"/>
      <c r="DY193" s="78"/>
      <c r="DZ193" s="78"/>
      <c r="EA193" s="78"/>
      <c r="EB193" s="78"/>
      <c r="EC193" s="78"/>
      <c r="ED193" s="78"/>
      <c r="EE193" s="78"/>
      <c r="EF193" s="78"/>
      <c r="EG193" s="78"/>
      <c r="EH193" s="78"/>
      <c r="EI193" s="78"/>
      <c r="EJ193" s="78"/>
      <c r="EK193" s="78"/>
      <c r="EL193" s="78"/>
      <c r="EM193" s="78"/>
      <c r="EN193" s="78"/>
      <c r="EO193" s="78"/>
      <c r="EP193" s="78"/>
      <c r="EQ193" s="78"/>
      <c r="ER193" s="78"/>
      <c r="ES193" s="78"/>
      <c r="ET193" s="78"/>
      <c r="EU193" s="78"/>
      <c r="EV193" s="78"/>
      <c r="EW193" s="78"/>
      <c r="EX193" s="78"/>
      <c r="EY193" s="78"/>
      <c r="EZ193" s="78"/>
      <c r="FA193" s="78"/>
      <c r="FB193" s="78"/>
      <c r="FC193" s="78"/>
      <c r="FD193" s="78"/>
      <c r="FE193" s="78"/>
      <c r="FF193" s="78"/>
      <c r="FG193" s="78"/>
      <c r="FH193" s="78"/>
      <c r="FI193" s="78"/>
      <c r="FJ193" s="78"/>
      <c r="FK193" s="78"/>
      <c r="FL193" s="78"/>
      <c r="FM193" s="78"/>
      <c r="FN193" s="78"/>
      <c r="FO193" s="78"/>
      <c r="FP193" s="78"/>
      <c r="FQ193" s="78"/>
      <c r="FR193" s="78"/>
      <c r="FS193" s="78"/>
      <c r="FT193" s="78"/>
      <c r="FU193" s="78"/>
      <c r="FV193" s="78"/>
      <c r="FW193" s="78"/>
      <c r="FX193" s="78"/>
      <c r="FY193" s="78">
        <v>0</v>
      </c>
      <c r="FZ193" s="78">
        <v>0</v>
      </c>
    </row>
    <row r="194" spans="1:182" x14ac:dyDescent="0.2">
      <c r="A194" t="s">
        <v>186</v>
      </c>
      <c r="B194" s="35" t="s">
        <v>243</v>
      </c>
      <c r="C194" t="s">
        <v>2</v>
      </c>
      <c r="D194" t="s">
        <v>201</v>
      </c>
      <c r="E194" t="s">
        <v>238</v>
      </c>
      <c r="F194" t="s">
        <v>180</v>
      </c>
      <c r="G194" t="s">
        <v>1</v>
      </c>
      <c r="H194" s="78">
        <v>0</v>
      </c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  <c r="BD194" s="78"/>
      <c r="BE194" s="78"/>
      <c r="BF194" s="78"/>
      <c r="BG194" s="78"/>
      <c r="BH194" s="78"/>
      <c r="BI194" s="78"/>
      <c r="BJ194" s="78"/>
      <c r="BK194" s="78"/>
      <c r="BL194" s="78"/>
      <c r="BM194" s="78"/>
      <c r="BN194" s="78"/>
      <c r="BO194" s="78"/>
      <c r="BP194" s="78"/>
      <c r="BQ194" s="78"/>
      <c r="BR194" s="78"/>
      <c r="BS194" s="78"/>
      <c r="BT194" s="78"/>
      <c r="BU194" s="78"/>
      <c r="BV194" s="78"/>
      <c r="BW194" s="78"/>
      <c r="BX194" s="78"/>
      <c r="BY194" s="78"/>
      <c r="BZ194" s="78"/>
      <c r="CA194" s="78"/>
      <c r="CB194" s="78"/>
      <c r="CC194" s="78"/>
      <c r="CD194" s="78"/>
      <c r="CE194" s="78"/>
      <c r="CF194" s="78"/>
      <c r="CG194" s="78"/>
      <c r="CH194" s="78"/>
      <c r="CI194" s="78"/>
      <c r="CJ194" s="78"/>
      <c r="CK194" s="78"/>
      <c r="CL194" s="78"/>
      <c r="CM194" s="78"/>
      <c r="CN194" s="78"/>
      <c r="CO194" s="78"/>
      <c r="CP194" s="78"/>
      <c r="CQ194" s="78"/>
      <c r="CR194" s="78"/>
      <c r="CS194" s="78"/>
      <c r="CT194" s="78"/>
      <c r="CU194" s="78"/>
      <c r="CV194" s="78"/>
      <c r="CW194" s="78"/>
      <c r="CX194" s="78"/>
      <c r="CY194" s="78"/>
      <c r="CZ194" s="78"/>
      <c r="DA194" s="78"/>
      <c r="DB194" s="78"/>
      <c r="DC194" s="78"/>
      <c r="DD194" s="78"/>
      <c r="DE194" s="78"/>
      <c r="DF194" s="78"/>
      <c r="DG194" s="78"/>
      <c r="DH194" s="78"/>
      <c r="DI194" s="78"/>
      <c r="DJ194" s="78"/>
      <c r="DK194" s="78"/>
      <c r="DL194" s="78"/>
      <c r="DM194" s="78"/>
      <c r="DN194" s="78"/>
      <c r="DO194" s="78"/>
      <c r="DP194" s="78"/>
      <c r="DQ194" s="78"/>
      <c r="DR194" s="78"/>
      <c r="DS194" s="78"/>
      <c r="DT194" s="78"/>
      <c r="DU194" s="78"/>
      <c r="DV194" s="78"/>
      <c r="DW194" s="78"/>
      <c r="DX194" s="78"/>
      <c r="DY194" s="78"/>
      <c r="DZ194" s="78"/>
      <c r="EA194" s="78"/>
      <c r="EB194" s="78"/>
      <c r="EC194" s="78"/>
      <c r="ED194" s="78"/>
      <c r="EE194" s="78"/>
      <c r="EF194" s="78"/>
      <c r="EG194" s="78"/>
      <c r="EH194" s="78"/>
      <c r="EI194" s="78"/>
      <c r="EJ194" s="78"/>
      <c r="EK194" s="78"/>
      <c r="EL194" s="78"/>
      <c r="EM194" s="78"/>
      <c r="EN194" s="78"/>
      <c r="EO194" s="78"/>
      <c r="EP194" s="78"/>
      <c r="EQ194" s="78"/>
      <c r="ER194" s="78"/>
      <c r="ES194" s="78"/>
      <c r="ET194" s="78"/>
      <c r="EU194" s="78"/>
      <c r="EV194" s="78"/>
      <c r="EW194" s="78"/>
      <c r="EX194" s="78"/>
      <c r="EY194" s="78"/>
      <c r="EZ194" s="78"/>
      <c r="FA194" s="78"/>
      <c r="FB194" s="78"/>
      <c r="FC194" s="78"/>
      <c r="FD194" s="78"/>
      <c r="FE194" s="78"/>
      <c r="FF194" s="78"/>
      <c r="FG194" s="78"/>
      <c r="FH194" s="78"/>
      <c r="FI194" s="78"/>
      <c r="FJ194" s="78"/>
      <c r="FK194" s="78"/>
      <c r="FL194" s="78"/>
      <c r="FM194" s="78"/>
      <c r="FN194" s="78"/>
      <c r="FO194" s="78"/>
      <c r="FP194" s="78"/>
      <c r="FQ194" s="78"/>
      <c r="FR194" s="78"/>
      <c r="FS194" s="78"/>
      <c r="FT194" s="78"/>
      <c r="FU194" s="78"/>
      <c r="FV194" s="78"/>
      <c r="FW194" s="78"/>
      <c r="FX194" s="78"/>
      <c r="FY194" s="78">
        <v>0</v>
      </c>
      <c r="FZ194" s="78">
        <v>0</v>
      </c>
    </row>
    <row r="195" spans="1:182" x14ac:dyDescent="0.2">
      <c r="A195" t="s">
        <v>186</v>
      </c>
      <c r="B195" s="35" t="s">
        <v>243</v>
      </c>
      <c r="C195" t="s">
        <v>2</v>
      </c>
      <c r="D195" t="s">
        <v>201</v>
      </c>
      <c r="E195" t="s">
        <v>238</v>
      </c>
      <c r="F195" t="s">
        <v>181</v>
      </c>
      <c r="G195" t="s">
        <v>1</v>
      </c>
      <c r="H195" s="78">
        <v>2</v>
      </c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78"/>
      <c r="BA195" s="78"/>
      <c r="BB195" s="78"/>
      <c r="BC195" s="78"/>
      <c r="BD195" s="78"/>
      <c r="BE195" s="78"/>
      <c r="BF195" s="78"/>
      <c r="BG195" s="78"/>
      <c r="BH195" s="78"/>
      <c r="BI195" s="78"/>
      <c r="BJ195" s="78"/>
      <c r="BK195" s="78"/>
      <c r="BL195" s="78"/>
      <c r="BM195" s="78"/>
      <c r="BN195" s="78"/>
      <c r="BO195" s="78"/>
      <c r="BP195" s="78"/>
      <c r="BQ195" s="78"/>
      <c r="BR195" s="78"/>
      <c r="BS195" s="78"/>
      <c r="BT195" s="78"/>
      <c r="BU195" s="78"/>
      <c r="BV195" s="78"/>
      <c r="BW195" s="78"/>
      <c r="BX195" s="78"/>
      <c r="BY195" s="78"/>
      <c r="BZ195" s="78"/>
      <c r="CA195" s="78"/>
      <c r="CB195" s="78"/>
      <c r="CC195" s="78"/>
      <c r="CD195" s="78"/>
      <c r="CE195" s="78"/>
      <c r="CF195" s="78"/>
      <c r="CG195" s="78"/>
      <c r="CH195" s="78"/>
      <c r="CI195" s="78"/>
      <c r="CJ195" s="78"/>
      <c r="CK195" s="78"/>
      <c r="CL195" s="78"/>
      <c r="CM195" s="78"/>
      <c r="CN195" s="78"/>
      <c r="CO195" s="78"/>
      <c r="CP195" s="78"/>
      <c r="CQ195" s="78"/>
      <c r="CR195" s="78"/>
      <c r="CS195" s="78"/>
      <c r="CT195" s="78"/>
      <c r="CU195" s="78"/>
      <c r="CV195" s="78"/>
      <c r="CW195" s="78"/>
      <c r="CX195" s="78"/>
      <c r="CY195" s="78"/>
      <c r="CZ195" s="78"/>
      <c r="DA195" s="78"/>
      <c r="DB195" s="78"/>
      <c r="DC195" s="78"/>
      <c r="DD195" s="78"/>
      <c r="DE195" s="78"/>
      <c r="DF195" s="78"/>
      <c r="DG195" s="78"/>
      <c r="DH195" s="78"/>
      <c r="DI195" s="78"/>
      <c r="DJ195" s="78"/>
      <c r="DK195" s="78"/>
      <c r="DL195" s="78"/>
      <c r="DM195" s="78"/>
      <c r="DN195" s="78"/>
      <c r="DO195" s="78"/>
      <c r="DP195" s="78"/>
      <c r="DQ195" s="78"/>
      <c r="DR195" s="78"/>
      <c r="DS195" s="78"/>
      <c r="DT195" s="78"/>
      <c r="DU195" s="78"/>
      <c r="DV195" s="78"/>
      <c r="DW195" s="78"/>
      <c r="DX195" s="78"/>
      <c r="DY195" s="78"/>
      <c r="DZ195" s="78"/>
      <c r="EA195" s="78"/>
      <c r="EB195" s="78"/>
      <c r="EC195" s="78"/>
      <c r="ED195" s="78"/>
      <c r="EE195" s="78"/>
      <c r="EF195" s="78"/>
      <c r="EG195" s="78"/>
      <c r="EH195" s="78"/>
      <c r="EI195" s="78"/>
      <c r="EJ195" s="78"/>
      <c r="EK195" s="78"/>
      <c r="EL195" s="78"/>
      <c r="EM195" s="78"/>
      <c r="EN195" s="78"/>
      <c r="EO195" s="78"/>
      <c r="EP195" s="78"/>
      <c r="EQ195" s="78"/>
      <c r="ER195" s="78"/>
      <c r="ES195" s="78"/>
      <c r="ET195" s="78"/>
      <c r="EU195" s="78"/>
      <c r="EV195" s="78"/>
      <c r="EW195" s="78"/>
      <c r="EX195" s="78"/>
      <c r="EY195" s="78"/>
      <c r="EZ195" s="78"/>
      <c r="FA195" s="78"/>
      <c r="FB195" s="78"/>
      <c r="FC195" s="78"/>
      <c r="FD195" s="78"/>
      <c r="FE195" s="78"/>
      <c r="FF195" s="78"/>
      <c r="FG195" s="78"/>
      <c r="FH195" s="78"/>
      <c r="FI195" s="78"/>
      <c r="FJ195" s="78"/>
      <c r="FK195" s="78"/>
      <c r="FL195" s="78"/>
      <c r="FM195" s="78"/>
      <c r="FN195" s="78"/>
      <c r="FO195" s="78"/>
      <c r="FP195" s="78"/>
      <c r="FQ195" s="78"/>
      <c r="FR195" s="78"/>
      <c r="FS195" s="78"/>
      <c r="FT195" s="78"/>
      <c r="FU195" s="78"/>
      <c r="FV195" s="78"/>
      <c r="FW195" s="78"/>
      <c r="FX195" s="78"/>
      <c r="FY195" s="78">
        <v>0</v>
      </c>
      <c r="FZ195" s="78">
        <v>0</v>
      </c>
    </row>
    <row r="196" spans="1:182" x14ac:dyDescent="0.2">
      <c r="A196" t="s">
        <v>186</v>
      </c>
      <c r="B196" s="35" t="s">
        <v>243</v>
      </c>
      <c r="C196" t="s">
        <v>2</v>
      </c>
      <c r="D196" t="s">
        <v>201</v>
      </c>
      <c r="E196" t="s">
        <v>238</v>
      </c>
      <c r="F196" t="s">
        <v>182</v>
      </c>
      <c r="G196" t="s">
        <v>1</v>
      </c>
      <c r="H196" s="78">
        <v>0</v>
      </c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  <c r="BM196" s="78"/>
      <c r="BN196" s="78"/>
      <c r="BO196" s="78"/>
      <c r="BP196" s="78"/>
      <c r="BQ196" s="78"/>
      <c r="BR196" s="78"/>
      <c r="BS196" s="78"/>
      <c r="BT196" s="78"/>
      <c r="BU196" s="78"/>
      <c r="BV196" s="78"/>
      <c r="BW196" s="78"/>
      <c r="BX196" s="78"/>
      <c r="BY196" s="78"/>
      <c r="BZ196" s="78"/>
      <c r="CA196" s="78"/>
      <c r="CB196" s="78"/>
      <c r="CC196" s="78"/>
      <c r="CD196" s="78"/>
      <c r="CE196" s="78"/>
      <c r="CF196" s="78"/>
      <c r="CG196" s="78"/>
      <c r="CH196" s="78"/>
      <c r="CI196" s="78"/>
      <c r="CJ196" s="78"/>
      <c r="CK196" s="78"/>
      <c r="CL196" s="78"/>
      <c r="CM196" s="78"/>
      <c r="CN196" s="78"/>
      <c r="CO196" s="78"/>
      <c r="CP196" s="78"/>
      <c r="CQ196" s="78"/>
      <c r="CR196" s="78"/>
      <c r="CS196" s="78"/>
      <c r="CT196" s="78"/>
      <c r="CU196" s="78"/>
      <c r="CV196" s="78"/>
      <c r="CW196" s="78"/>
      <c r="CX196" s="78"/>
      <c r="CY196" s="78"/>
      <c r="CZ196" s="78"/>
      <c r="DA196" s="78"/>
      <c r="DB196" s="78"/>
      <c r="DC196" s="78"/>
      <c r="DD196" s="78"/>
      <c r="DE196" s="78"/>
      <c r="DF196" s="78"/>
      <c r="DG196" s="78"/>
      <c r="DH196" s="78"/>
      <c r="DI196" s="78"/>
      <c r="DJ196" s="78"/>
      <c r="DK196" s="78"/>
      <c r="DL196" s="78"/>
      <c r="DM196" s="78"/>
      <c r="DN196" s="78"/>
      <c r="DO196" s="78"/>
      <c r="DP196" s="78"/>
      <c r="DQ196" s="78"/>
      <c r="DR196" s="78"/>
      <c r="DS196" s="78"/>
      <c r="DT196" s="78"/>
      <c r="DU196" s="78"/>
      <c r="DV196" s="78"/>
      <c r="DW196" s="78"/>
      <c r="DX196" s="78"/>
      <c r="DY196" s="78"/>
      <c r="DZ196" s="78"/>
      <c r="EA196" s="78"/>
      <c r="EB196" s="78"/>
      <c r="EC196" s="78"/>
      <c r="ED196" s="78"/>
      <c r="EE196" s="78"/>
      <c r="EF196" s="78"/>
      <c r="EG196" s="78"/>
      <c r="EH196" s="78"/>
      <c r="EI196" s="78"/>
      <c r="EJ196" s="78"/>
      <c r="EK196" s="78"/>
      <c r="EL196" s="78"/>
      <c r="EM196" s="78"/>
      <c r="EN196" s="78"/>
      <c r="EO196" s="78"/>
      <c r="EP196" s="78"/>
      <c r="EQ196" s="78"/>
      <c r="ER196" s="78"/>
      <c r="ES196" s="78"/>
      <c r="ET196" s="78"/>
      <c r="EU196" s="78"/>
      <c r="EV196" s="78"/>
      <c r="EW196" s="78"/>
      <c r="EX196" s="78"/>
      <c r="EY196" s="78"/>
      <c r="EZ196" s="78"/>
      <c r="FA196" s="78"/>
      <c r="FB196" s="78"/>
      <c r="FC196" s="78"/>
      <c r="FD196" s="78"/>
      <c r="FE196" s="78"/>
      <c r="FF196" s="78"/>
      <c r="FG196" s="78"/>
      <c r="FH196" s="78"/>
      <c r="FI196" s="78"/>
      <c r="FJ196" s="78"/>
      <c r="FK196" s="78"/>
      <c r="FL196" s="78"/>
      <c r="FM196" s="78"/>
      <c r="FN196" s="78"/>
      <c r="FO196" s="78"/>
      <c r="FP196" s="78"/>
      <c r="FQ196" s="78"/>
      <c r="FR196" s="78"/>
      <c r="FS196" s="78"/>
      <c r="FT196" s="78"/>
      <c r="FU196" s="78"/>
      <c r="FV196" s="78"/>
      <c r="FW196" s="78"/>
      <c r="FX196" s="78"/>
      <c r="FY196" s="78">
        <v>0</v>
      </c>
      <c r="FZ196" s="78">
        <v>0</v>
      </c>
    </row>
    <row r="197" spans="1:182" x14ac:dyDescent="0.2">
      <c r="A197" t="s">
        <v>186</v>
      </c>
      <c r="B197" s="35" t="s">
        <v>243</v>
      </c>
      <c r="C197" t="s">
        <v>2</v>
      </c>
      <c r="D197" t="s">
        <v>201</v>
      </c>
      <c r="E197" t="s">
        <v>238</v>
      </c>
      <c r="F197" t="s">
        <v>183</v>
      </c>
      <c r="G197" t="s">
        <v>1</v>
      </c>
      <c r="H197" s="78">
        <v>9</v>
      </c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78"/>
      <c r="BA197" s="78"/>
      <c r="BB197" s="78"/>
      <c r="BC197" s="78"/>
      <c r="BD197" s="78"/>
      <c r="BE197" s="78"/>
      <c r="BF197" s="78"/>
      <c r="BG197" s="78"/>
      <c r="BH197" s="78"/>
      <c r="BI197" s="78"/>
      <c r="BJ197" s="78"/>
      <c r="BK197" s="78"/>
      <c r="BL197" s="78"/>
      <c r="BM197" s="78"/>
      <c r="BN197" s="78"/>
      <c r="BO197" s="78"/>
      <c r="BP197" s="78"/>
      <c r="BQ197" s="78"/>
      <c r="BR197" s="78"/>
      <c r="BS197" s="78"/>
      <c r="BT197" s="78"/>
      <c r="BU197" s="78"/>
      <c r="BV197" s="78"/>
      <c r="BW197" s="78"/>
      <c r="BX197" s="78"/>
      <c r="BY197" s="78"/>
      <c r="BZ197" s="78"/>
      <c r="CA197" s="78"/>
      <c r="CB197" s="78"/>
      <c r="CC197" s="78"/>
      <c r="CD197" s="78"/>
      <c r="CE197" s="78"/>
      <c r="CF197" s="78"/>
      <c r="CG197" s="78"/>
      <c r="CH197" s="78"/>
      <c r="CI197" s="78"/>
      <c r="CJ197" s="78"/>
      <c r="CK197" s="78"/>
      <c r="CL197" s="78"/>
      <c r="CM197" s="78"/>
      <c r="CN197" s="78"/>
      <c r="CO197" s="78"/>
      <c r="CP197" s="78"/>
      <c r="CQ197" s="78"/>
      <c r="CR197" s="78"/>
      <c r="CS197" s="78"/>
      <c r="CT197" s="78"/>
      <c r="CU197" s="78"/>
      <c r="CV197" s="78"/>
      <c r="CW197" s="78"/>
      <c r="CX197" s="78"/>
      <c r="CY197" s="78"/>
      <c r="CZ197" s="78"/>
      <c r="DA197" s="78"/>
      <c r="DB197" s="78"/>
      <c r="DC197" s="78"/>
      <c r="DD197" s="78"/>
      <c r="DE197" s="78"/>
      <c r="DF197" s="78"/>
      <c r="DG197" s="78"/>
      <c r="DH197" s="78"/>
      <c r="DI197" s="78"/>
      <c r="DJ197" s="78"/>
      <c r="DK197" s="78"/>
      <c r="DL197" s="78"/>
      <c r="DM197" s="78"/>
      <c r="DN197" s="78"/>
      <c r="DO197" s="78"/>
      <c r="DP197" s="78"/>
      <c r="DQ197" s="78"/>
      <c r="DR197" s="78"/>
      <c r="DS197" s="78"/>
      <c r="DT197" s="78"/>
      <c r="DU197" s="78"/>
      <c r="DV197" s="78"/>
      <c r="DW197" s="78"/>
      <c r="DX197" s="78"/>
      <c r="DY197" s="78"/>
      <c r="DZ197" s="78"/>
      <c r="EA197" s="78"/>
      <c r="EB197" s="78"/>
      <c r="EC197" s="78"/>
      <c r="ED197" s="78"/>
      <c r="EE197" s="78"/>
      <c r="EF197" s="78"/>
      <c r="EG197" s="78"/>
      <c r="EH197" s="78"/>
      <c r="EI197" s="78"/>
      <c r="EJ197" s="78"/>
      <c r="EK197" s="78"/>
      <c r="EL197" s="78"/>
      <c r="EM197" s="78"/>
      <c r="EN197" s="78"/>
      <c r="EO197" s="78"/>
      <c r="EP197" s="78"/>
      <c r="EQ197" s="78"/>
      <c r="ER197" s="78"/>
      <c r="ES197" s="78"/>
      <c r="ET197" s="78"/>
      <c r="EU197" s="78"/>
      <c r="EV197" s="78"/>
      <c r="EW197" s="78"/>
      <c r="EX197" s="78"/>
      <c r="EY197" s="78"/>
      <c r="EZ197" s="78"/>
      <c r="FA197" s="78"/>
      <c r="FB197" s="78"/>
      <c r="FC197" s="78"/>
      <c r="FD197" s="78"/>
      <c r="FE197" s="78"/>
      <c r="FF197" s="78"/>
      <c r="FG197" s="78"/>
      <c r="FH197" s="78"/>
      <c r="FI197" s="78"/>
      <c r="FJ197" s="78"/>
      <c r="FK197" s="78"/>
      <c r="FL197" s="78"/>
      <c r="FM197" s="78"/>
      <c r="FN197" s="78"/>
      <c r="FO197" s="78"/>
      <c r="FP197" s="78"/>
      <c r="FQ197" s="78"/>
      <c r="FR197" s="78"/>
      <c r="FS197" s="78"/>
      <c r="FT197" s="78"/>
      <c r="FU197" s="78"/>
      <c r="FV197" s="78"/>
      <c r="FW197" s="78"/>
      <c r="FX197" s="78"/>
      <c r="FY197" s="78">
        <v>0</v>
      </c>
      <c r="FZ197" s="78">
        <v>0</v>
      </c>
    </row>
    <row r="198" spans="1:182" x14ac:dyDescent="0.2">
      <c r="A198" t="s">
        <v>186</v>
      </c>
      <c r="B198" s="35" t="s">
        <v>243</v>
      </c>
      <c r="C198" t="s">
        <v>2</v>
      </c>
      <c r="D198" t="s">
        <v>201</v>
      </c>
      <c r="E198" t="s">
        <v>238</v>
      </c>
      <c r="F198" t="s">
        <v>184</v>
      </c>
      <c r="G198" t="s">
        <v>1</v>
      </c>
      <c r="H198" s="78">
        <v>2</v>
      </c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78"/>
      <c r="BA198" s="78"/>
      <c r="BB198" s="78"/>
      <c r="BC198" s="78"/>
      <c r="BD198" s="78"/>
      <c r="BE198" s="78"/>
      <c r="BF198" s="78"/>
      <c r="BG198" s="78"/>
      <c r="BH198" s="78"/>
      <c r="BI198" s="78"/>
      <c r="BJ198" s="78"/>
      <c r="BK198" s="78"/>
      <c r="BL198" s="78"/>
      <c r="BM198" s="78"/>
      <c r="BN198" s="78"/>
      <c r="BO198" s="78"/>
      <c r="BP198" s="78"/>
      <c r="BQ198" s="78"/>
      <c r="BR198" s="78"/>
      <c r="BS198" s="78"/>
      <c r="BT198" s="78"/>
      <c r="BU198" s="78"/>
      <c r="BV198" s="78"/>
      <c r="BW198" s="78"/>
      <c r="BX198" s="78"/>
      <c r="BY198" s="78"/>
      <c r="BZ198" s="78"/>
      <c r="CA198" s="78"/>
      <c r="CB198" s="78"/>
      <c r="CC198" s="78"/>
      <c r="CD198" s="78"/>
      <c r="CE198" s="78"/>
      <c r="CF198" s="78"/>
      <c r="CG198" s="78"/>
      <c r="CH198" s="78"/>
      <c r="CI198" s="78"/>
      <c r="CJ198" s="78"/>
      <c r="CK198" s="78"/>
      <c r="CL198" s="78"/>
      <c r="CM198" s="78"/>
      <c r="CN198" s="78"/>
      <c r="CO198" s="78"/>
      <c r="CP198" s="78"/>
      <c r="CQ198" s="78"/>
      <c r="CR198" s="78"/>
      <c r="CS198" s="78"/>
      <c r="CT198" s="78"/>
      <c r="CU198" s="78"/>
      <c r="CV198" s="78"/>
      <c r="CW198" s="78"/>
      <c r="CX198" s="78"/>
      <c r="CY198" s="78"/>
      <c r="CZ198" s="78"/>
      <c r="DA198" s="78"/>
      <c r="DB198" s="78"/>
      <c r="DC198" s="78"/>
      <c r="DD198" s="78"/>
      <c r="DE198" s="78"/>
      <c r="DF198" s="78"/>
      <c r="DG198" s="78"/>
      <c r="DH198" s="78"/>
      <c r="DI198" s="78"/>
      <c r="DJ198" s="78"/>
      <c r="DK198" s="78"/>
      <c r="DL198" s="78"/>
      <c r="DM198" s="78"/>
      <c r="DN198" s="78"/>
      <c r="DO198" s="78"/>
      <c r="DP198" s="78"/>
      <c r="DQ198" s="78"/>
      <c r="DR198" s="78"/>
      <c r="DS198" s="78"/>
      <c r="DT198" s="78"/>
      <c r="DU198" s="78"/>
      <c r="DV198" s="78"/>
      <c r="DW198" s="78"/>
      <c r="DX198" s="78"/>
      <c r="DY198" s="78"/>
      <c r="DZ198" s="78"/>
      <c r="EA198" s="78"/>
      <c r="EB198" s="78"/>
      <c r="EC198" s="78"/>
      <c r="ED198" s="78"/>
      <c r="EE198" s="78"/>
      <c r="EF198" s="78"/>
      <c r="EG198" s="78"/>
      <c r="EH198" s="78"/>
      <c r="EI198" s="78"/>
      <c r="EJ198" s="78"/>
      <c r="EK198" s="78"/>
      <c r="EL198" s="78"/>
      <c r="EM198" s="78"/>
      <c r="EN198" s="78"/>
      <c r="EO198" s="78"/>
      <c r="EP198" s="78"/>
      <c r="EQ198" s="78"/>
      <c r="ER198" s="78"/>
      <c r="ES198" s="78"/>
      <c r="ET198" s="78"/>
      <c r="EU198" s="78"/>
      <c r="EV198" s="78"/>
      <c r="EW198" s="78"/>
      <c r="EX198" s="78"/>
      <c r="EY198" s="78"/>
      <c r="EZ198" s="78"/>
      <c r="FA198" s="78"/>
      <c r="FB198" s="78"/>
      <c r="FC198" s="78"/>
      <c r="FD198" s="78"/>
      <c r="FE198" s="78"/>
      <c r="FF198" s="78"/>
      <c r="FG198" s="78"/>
      <c r="FH198" s="78"/>
      <c r="FI198" s="78"/>
      <c r="FJ198" s="78"/>
      <c r="FK198" s="78"/>
      <c r="FL198" s="78"/>
      <c r="FM198" s="78"/>
      <c r="FN198" s="78"/>
      <c r="FO198" s="78"/>
      <c r="FP198" s="78"/>
      <c r="FQ198" s="78"/>
      <c r="FR198" s="78"/>
      <c r="FS198" s="78"/>
      <c r="FT198" s="78"/>
      <c r="FU198" s="78"/>
      <c r="FV198" s="78"/>
      <c r="FW198" s="78"/>
      <c r="FX198" s="78"/>
      <c r="FY198" s="78">
        <v>0</v>
      </c>
      <c r="FZ198" s="78">
        <v>0</v>
      </c>
    </row>
    <row r="199" spans="1:182" x14ac:dyDescent="0.2">
      <c r="A199" t="s">
        <v>186</v>
      </c>
      <c r="B199" s="35" t="s">
        <v>243</v>
      </c>
      <c r="C199" t="s">
        <v>2</v>
      </c>
      <c r="D199" t="s">
        <v>201</v>
      </c>
      <c r="E199" t="s">
        <v>238</v>
      </c>
      <c r="F199" t="s">
        <v>185</v>
      </c>
      <c r="G199" t="s">
        <v>1</v>
      </c>
      <c r="H199" s="78">
        <v>3</v>
      </c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8"/>
      <c r="BD199" s="78"/>
      <c r="BE199" s="78"/>
      <c r="BF199" s="78"/>
      <c r="BG199" s="78"/>
      <c r="BH199" s="78"/>
      <c r="BI199" s="78"/>
      <c r="BJ199" s="78"/>
      <c r="BK199" s="78"/>
      <c r="BL199" s="78"/>
      <c r="BM199" s="78"/>
      <c r="BN199" s="78"/>
      <c r="BO199" s="78"/>
      <c r="BP199" s="78"/>
      <c r="BQ199" s="78"/>
      <c r="BR199" s="78"/>
      <c r="BS199" s="78"/>
      <c r="BT199" s="78"/>
      <c r="BU199" s="78"/>
      <c r="BV199" s="78"/>
      <c r="BW199" s="78"/>
      <c r="BX199" s="78"/>
      <c r="BY199" s="78"/>
      <c r="BZ199" s="78"/>
      <c r="CA199" s="78"/>
      <c r="CB199" s="78"/>
      <c r="CC199" s="78"/>
      <c r="CD199" s="78"/>
      <c r="CE199" s="78"/>
      <c r="CF199" s="78"/>
      <c r="CG199" s="78"/>
      <c r="CH199" s="78"/>
      <c r="CI199" s="78"/>
      <c r="CJ199" s="78"/>
      <c r="CK199" s="78"/>
      <c r="CL199" s="78"/>
      <c r="CM199" s="78"/>
      <c r="CN199" s="78"/>
      <c r="CO199" s="78"/>
      <c r="CP199" s="78"/>
      <c r="CQ199" s="78"/>
      <c r="CR199" s="78"/>
      <c r="CS199" s="78"/>
      <c r="CT199" s="78"/>
      <c r="CU199" s="78"/>
      <c r="CV199" s="78"/>
      <c r="CW199" s="78"/>
      <c r="CX199" s="78"/>
      <c r="CY199" s="78"/>
      <c r="CZ199" s="78"/>
      <c r="DA199" s="78"/>
      <c r="DB199" s="78"/>
      <c r="DC199" s="78"/>
      <c r="DD199" s="78"/>
      <c r="DE199" s="78"/>
      <c r="DF199" s="78"/>
      <c r="DG199" s="78"/>
      <c r="DH199" s="78"/>
      <c r="DI199" s="78"/>
      <c r="DJ199" s="78"/>
      <c r="DK199" s="78"/>
      <c r="DL199" s="78"/>
      <c r="DM199" s="78"/>
      <c r="DN199" s="78"/>
      <c r="DO199" s="78"/>
      <c r="DP199" s="78"/>
      <c r="DQ199" s="78"/>
      <c r="DR199" s="78"/>
      <c r="DS199" s="78"/>
      <c r="DT199" s="78"/>
      <c r="DU199" s="78"/>
      <c r="DV199" s="78"/>
      <c r="DW199" s="78"/>
      <c r="DX199" s="78"/>
      <c r="DY199" s="78"/>
      <c r="DZ199" s="78"/>
      <c r="EA199" s="78"/>
      <c r="EB199" s="78"/>
      <c r="EC199" s="78"/>
      <c r="ED199" s="78"/>
      <c r="EE199" s="78"/>
      <c r="EF199" s="78"/>
      <c r="EG199" s="78"/>
      <c r="EH199" s="78"/>
      <c r="EI199" s="78"/>
      <c r="EJ199" s="78"/>
      <c r="EK199" s="78"/>
      <c r="EL199" s="78"/>
      <c r="EM199" s="78"/>
      <c r="EN199" s="78"/>
      <c r="EO199" s="78"/>
      <c r="EP199" s="78"/>
      <c r="EQ199" s="78"/>
      <c r="ER199" s="78"/>
      <c r="ES199" s="78"/>
      <c r="ET199" s="78"/>
      <c r="EU199" s="78"/>
      <c r="EV199" s="78"/>
      <c r="EW199" s="78"/>
      <c r="EX199" s="78"/>
      <c r="EY199" s="78"/>
      <c r="EZ199" s="78"/>
      <c r="FA199" s="78"/>
      <c r="FB199" s="78"/>
      <c r="FC199" s="78"/>
      <c r="FD199" s="78"/>
      <c r="FE199" s="78"/>
      <c r="FF199" s="78"/>
      <c r="FG199" s="78"/>
      <c r="FH199" s="78"/>
      <c r="FI199" s="78"/>
      <c r="FJ199" s="78"/>
      <c r="FK199" s="78"/>
      <c r="FL199" s="78"/>
      <c r="FM199" s="78"/>
      <c r="FN199" s="78"/>
      <c r="FO199" s="78"/>
      <c r="FP199" s="78"/>
      <c r="FQ199" s="78"/>
      <c r="FR199" s="78"/>
      <c r="FS199" s="78"/>
      <c r="FT199" s="78"/>
      <c r="FU199" s="78"/>
      <c r="FV199" s="78"/>
      <c r="FW199" s="78"/>
      <c r="FX199" s="78"/>
      <c r="FY199" s="78">
        <v>0</v>
      </c>
      <c r="FZ199" s="78">
        <v>0</v>
      </c>
    </row>
    <row r="200" spans="1:182" x14ac:dyDescent="0.2">
      <c r="A200" t="s">
        <v>186</v>
      </c>
      <c r="B200" s="35" t="s">
        <v>243</v>
      </c>
      <c r="C200" t="s">
        <v>2</v>
      </c>
      <c r="D200" t="s">
        <v>201</v>
      </c>
      <c r="E200" t="s">
        <v>239</v>
      </c>
      <c r="F200" t="s">
        <v>1</v>
      </c>
      <c r="G200" t="s">
        <v>1</v>
      </c>
      <c r="H200" s="78">
        <v>32</v>
      </c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78"/>
      <c r="BA200" s="78"/>
      <c r="BB200" s="78"/>
      <c r="BC200" s="78"/>
      <c r="BD200" s="78"/>
      <c r="BE200" s="78"/>
      <c r="BF200" s="78"/>
      <c r="BG200" s="78"/>
      <c r="BH200" s="78"/>
      <c r="BI200" s="78"/>
      <c r="BJ200" s="78"/>
      <c r="BK200" s="78"/>
      <c r="BL200" s="78"/>
      <c r="BM200" s="78"/>
      <c r="BN200" s="78"/>
      <c r="BO200" s="78"/>
      <c r="BP200" s="78"/>
      <c r="BQ200" s="78"/>
      <c r="BR200" s="78"/>
      <c r="BS200" s="78"/>
      <c r="BT200" s="78"/>
      <c r="BU200" s="78"/>
      <c r="BV200" s="78"/>
      <c r="BW200" s="78"/>
      <c r="BX200" s="78"/>
      <c r="BY200" s="78"/>
      <c r="BZ200" s="78"/>
      <c r="CA200" s="78"/>
      <c r="CB200" s="78"/>
      <c r="CC200" s="78"/>
      <c r="CD200" s="78"/>
      <c r="CE200" s="78"/>
      <c r="CF200" s="78"/>
      <c r="CG200" s="78"/>
      <c r="CH200" s="78"/>
      <c r="CI200" s="78"/>
      <c r="CJ200" s="78"/>
      <c r="CK200" s="78"/>
      <c r="CL200" s="78"/>
      <c r="CM200" s="78"/>
      <c r="CN200" s="78"/>
      <c r="CO200" s="78"/>
      <c r="CP200" s="78"/>
      <c r="CQ200" s="78"/>
      <c r="CR200" s="78"/>
      <c r="CS200" s="78"/>
      <c r="CT200" s="78"/>
      <c r="CU200" s="78"/>
      <c r="CV200" s="78"/>
      <c r="CW200" s="78"/>
      <c r="CX200" s="78"/>
      <c r="CY200" s="78"/>
      <c r="CZ200" s="78"/>
      <c r="DA200" s="78"/>
      <c r="DB200" s="78"/>
      <c r="DC200" s="78"/>
      <c r="DD200" s="78"/>
      <c r="DE200" s="78"/>
      <c r="DF200" s="78"/>
      <c r="DG200" s="78"/>
      <c r="DH200" s="78"/>
      <c r="DI200" s="78"/>
      <c r="DJ200" s="78"/>
      <c r="DK200" s="78"/>
      <c r="DL200" s="78"/>
      <c r="DM200" s="78"/>
      <c r="DN200" s="78"/>
      <c r="DO200" s="78"/>
      <c r="DP200" s="78"/>
      <c r="DQ200" s="78"/>
      <c r="DR200" s="78"/>
      <c r="DS200" s="78"/>
      <c r="DT200" s="78"/>
      <c r="DU200" s="78"/>
      <c r="DV200" s="78"/>
      <c r="DW200" s="78"/>
      <c r="DX200" s="78"/>
      <c r="DY200" s="78"/>
      <c r="DZ200" s="78"/>
      <c r="EA200" s="78"/>
      <c r="EB200" s="78"/>
      <c r="EC200" s="78"/>
      <c r="ED200" s="78"/>
      <c r="EE200" s="78"/>
      <c r="EF200" s="78"/>
      <c r="EG200" s="78"/>
      <c r="EH200" s="78"/>
      <c r="EI200" s="78"/>
      <c r="EJ200" s="78"/>
      <c r="EK200" s="78"/>
      <c r="EL200" s="78"/>
      <c r="EM200" s="78"/>
      <c r="EN200" s="78"/>
      <c r="EO200" s="78"/>
      <c r="EP200" s="78"/>
      <c r="EQ200" s="78"/>
      <c r="ER200" s="78"/>
      <c r="ES200" s="78"/>
      <c r="ET200" s="78"/>
      <c r="EU200" s="78"/>
      <c r="EV200" s="78"/>
      <c r="EW200" s="78"/>
      <c r="EX200" s="78"/>
      <c r="EY200" s="78"/>
      <c r="EZ200" s="78"/>
      <c r="FA200" s="78"/>
      <c r="FB200" s="78"/>
      <c r="FC200" s="78"/>
      <c r="FD200" s="78"/>
      <c r="FE200" s="78"/>
      <c r="FF200" s="78"/>
      <c r="FG200" s="78"/>
      <c r="FH200" s="78"/>
      <c r="FI200" s="78"/>
      <c r="FJ200" s="78"/>
      <c r="FK200" s="78"/>
      <c r="FL200" s="78"/>
      <c r="FM200" s="78"/>
      <c r="FN200" s="78"/>
      <c r="FO200" s="78"/>
      <c r="FP200" s="78"/>
      <c r="FQ200" s="78"/>
      <c r="FR200" s="78"/>
      <c r="FS200" s="78"/>
      <c r="FT200" s="78"/>
      <c r="FU200" s="78"/>
      <c r="FV200" s="78"/>
      <c r="FW200" s="78"/>
      <c r="FX200" s="78"/>
      <c r="FY200" s="78">
        <v>0</v>
      </c>
      <c r="FZ200" s="78">
        <v>0</v>
      </c>
    </row>
    <row r="201" spans="1:182" x14ac:dyDescent="0.2">
      <c r="A201" t="s">
        <v>186</v>
      </c>
      <c r="B201" s="35" t="s">
        <v>243</v>
      </c>
      <c r="C201" t="s">
        <v>2</v>
      </c>
      <c r="D201" t="s">
        <v>201</v>
      </c>
      <c r="E201" t="s">
        <v>239</v>
      </c>
      <c r="F201" t="s">
        <v>178</v>
      </c>
      <c r="G201" t="s">
        <v>1</v>
      </c>
      <c r="H201" s="78">
        <v>10</v>
      </c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78"/>
      <c r="BA201" s="78"/>
      <c r="BB201" s="78"/>
      <c r="BC201" s="78"/>
      <c r="BD201" s="78"/>
      <c r="BE201" s="78"/>
      <c r="BF201" s="78"/>
      <c r="BG201" s="78"/>
      <c r="BH201" s="78"/>
      <c r="BI201" s="78"/>
      <c r="BJ201" s="78"/>
      <c r="BK201" s="78"/>
      <c r="BL201" s="78"/>
      <c r="BM201" s="78"/>
      <c r="BN201" s="78"/>
      <c r="BO201" s="78"/>
      <c r="BP201" s="78"/>
      <c r="BQ201" s="78"/>
      <c r="BR201" s="78"/>
      <c r="BS201" s="78"/>
      <c r="BT201" s="78"/>
      <c r="BU201" s="78"/>
      <c r="BV201" s="78"/>
      <c r="BW201" s="78"/>
      <c r="BX201" s="78"/>
      <c r="BY201" s="78"/>
      <c r="BZ201" s="78"/>
      <c r="CA201" s="78"/>
      <c r="CB201" s="78"/>
      <c r="CC201" s="78"/>
      <c r="CD201" s="78"/>
      <c r="CE201" s="78"/>
      <c r="CF201" s="78"/>
      <c r="CG201" s="78"/>
      <c r="CH201" s="78"/>
      <c r="CI201" s="78"/>
      <c r="CJ201" s="78"/>
      <c r="CK201" s="78"/>
      <c r="CL201" s="78"/>
      <c r="CM201" s="78"/>
      <c r="CN201" s="78"/>
      <c r="CO201" s="78"/>
      <c r="CP201" s="78"/>
      <c r="CQ201" s="78"/>
      <c r="CR201" s="78"/>
      <c r="CS201" s="78"/>
      <c r="CT201" s="78"/>
      <c r="CU201" s="78"/>
      <c r="CV201" s="78"/>
      <c r="CW201" s="78"/>
      <c r="CX201" s="78"/>
      <c r="CY201" s="78"/>
      <c r="CZ201" s="78"/>
      <c r="DA201" s="78"/>
      <c r="DB201" s="78"/>
      <c r="DC201" s="78"/>
      <c r="DD201" s="78"/>
      <c r="DE201" s="78"/>
      <c r="DF201" s="78"/>
      <c r="DG201" s="78"/>
      <c r="DH201" s="78"/>
      <c r="DI201" s="78"/>
      <c r="DJ201" s="78"/>
      <c r="DK201" s="78"/>
      <c r="DL201" s="78"/>
      <c r="DM201" s="78"/>
      <c r="DN201" s="78"/>
      <c r="DO201" s="78"/>
      <c r="DP201" s="78"/>
      <c r="DQ201" s="78"/>
      <c r="DR201" s="78"/>
      <c r="DS201" s="78"/>
      <c r="DT201" s="78"/>
      <c r="DU201" s="78"/>
      <c r="DV201" s="78"/>
      <c r="DW201" s="78"/>
      <c r="DX201" s="78"/>
      <c r="DY201" s="78"/>
      <c r="DZ201" s="78"/>
      <c r="EA201" s="78"/>
      <c r="EB201" s="78"/>
      <c r="EC201" s="78"/>
      <c r="ED201" s="78"/>
      <c r="EE201" s="78"/>
      <c r="EF201" s="78"/>
      <c r="EG201" s="78"/>
      <c r="EH201" s="78"/>
      <c r="EI201" s="78"/>
      <c r="EJ201" s="78"/>
      <c r="EK201" s="78"/>
      <c r="EL201" s="78"/>
      <c r="EM201" s="78"/>
      <c r="EN201" s="78"/>
      <c r="EO201" s="78"/>
      <c r="EP201" s="78"/>
      <c r="EQ201" s="78"/>
      <c r="ER201" s="78"/>
      <c r="ES201" s="78"/>
      <c r="ET201" s="78"/>
      <c r="EU201" s="78"/>
      <c r="EV201" s="78"/>
      <c r="EW201" s="78"/>
      <c r="EX201" s="78"/>
      <c r="EY201" s="78"/>
      <c r="EZ201" s="78"/>
      <c r="FA201" s="78"/>
      <c r="FB201" s="78"/>
      <c r="FC201" s="78"/>
      <c r="FD201" s="78"/>
      <c r="FE201" s="78"/>
      <c r="FF201" s="78"/>
      <c r="FG201" s="78"/>
      <c r="FH201" s="78"/>
      <c r="FI201" s="78"/>
      <c r="FJ201" s="78"/>
      <c r="FK201" s="78"/>
      <c r="FL201" s="78"/>
      <c r="FM201" s="78"/>
      <c r="FN201" s="78"/>
      <c r="FO201" s="78"/>
      <c r="FP201" s="78"/>
      <c r="FQ201" s="78"/>
      <c r="FR201" s="78"/>
      <c r="FS201" s="78"/>
      <c r="FT201" s="78"/>
      <c r="FU201" s="78"/>
      <c r="FV201" s="78"/>
      <c r="FW201" s="78"/>
      <c r="FX201" s="78"/>
      <c r="FY201" s="78">
        <v>0</v>
      </c>
      <c r="FZ201" s="78">
        <v>0</v>
      </c>
    </row>
    <row r="202" spans="1:182" x14ac:dyDescent="0.2">
      <c r="A202" t="s">
        <v>186</v>
      </c>
      <c r="B202" s="35" t="s">
        <v>243</v>
      </c>
      <c r="C202" t="s">
        <v>2</v>
      </c>
      <c r="D202" t="s">
        <v>201</v>
      </c>
      <c r="E202" t="s">
        <v>239</v>
      </c>
      <c r="F202" t="s">
        <v>179</v>
      </c>
      <c r="G202" t="s">
        <v>1</v>
      </c>
      <c r="H202" s="78">
        <v>3</v>
      </c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78"/>
      <c r="BA202" s="78"/>
      <c r="BB202" s="78"/>
      <c r="BC202" s="78"/>
      <c r="BD202" s="78"/>
      <c r="BE202" s="78"/>
      <c r="BF202" s="78"/>
      <c r="BG202" s="78"/>
      <c r="BH202" s="78"/>
      <c r="BI202" s="78"/>
      <c r="BJ202" s="78"/>
      <c r="BK202" s="78"/>
      <c r="BL202" s="78"/>
      <c r="BM202" s="78"/>
      <c r="BN202" s="78"/>
      <c r="BO202" s="78"/>
      <c r="BP202" s="78"/>
      <c r="BQ202" s="78"/>
      <c r="BR202" s="78"/>
      <c r="BS202" s="78"/>
      <c r="BT202" s="78"/>
      <c r="BU202" s="78"/>
      <c r="BV202" s="78"/>
      <c r="BW202" s="78"/>
      <c r="BX202" s="78"/>
      <c r="BY202" s="78"/>
      <c r="BZ202" s="78"/>
      <c r="CA202" s="78"/>
      <c r="CB202" s="78"/>
      <c r="CC202" s="78"/>
      <c r="CD202" s="78"/>
      <c r="CE202" s="78"/>
      <c r="CF202" s="78"/>
      <c r="CG202" s="78"/>
      <c r="CH202" s="78"/>
      <c r="CI202" s="78"/>
      <c r="CJ202" s="78"/>
      <c r="CK202" s="78"/>
      <c r="CL202" s="78"/>
      <c r="CM202" s="78"/>
      <c r="CN202" s="78"/>
      <c r="CO202" s="78"/>
      <c r="CP202" s="78"/>
      <c r="CQ202" s="78"/>
      <c r="CR202" s="78"/>
      <c r="CS202" s="78"/>
      <c r="CT202" s="78"/>
      <c r="CU202" s="78"/>
      <c r="CV202" s="78"/>
      <c r="CW202" s="78"/>
      <c r="CX202" s="78"/>
      <c r="CY202" s="78"/>
      <c r="CZ202" s="78"/>
      <c r="DA202" s="78"/>
      <c r="DB202" s="78"/>
      <c r="DC202" s="78"/>
      <c r="DD202" s="78"/>
      <c r="DE202" s="78"/>
      <c r="DF202" s="78"/>
      <c r="DG202" s="78"/>
      <c r="DH202" s="78"/>
      <c r="DI202" s="78"/>
      <c r="DJ202" s="78"/>
      <c r="DK202" s="78"/>
      <c r="DL202" s="78"/>
      <c r="DM202" s="78"/>
      <c r="DN202" s="78"/>
      <c r="DO202" s="78"/>
      <c r="DP202" s="78"/>
      <c r="DQ202" s="78"/>
      <c r="DR202" s="78"/>
      <c r="DS202" s="78"/>
      <c r="DT202" s="78"/>
      <c r="DU202" s="78"/>
      <c r="DV202" s="78"/>
      <c r="DW202" s="78"/>
      <c r="DX202" s="78"/>
      <c r="DY202" s="78"/>
      <c r="DZ202" s="78"/>
      <c r="EA202" s="78"/>
      <c r="EB202" s="78"/>
      <c r="EC202" s="78"/>
      <c r="ED202" s="78"/>
      <c r="EE202" s="78"/>
      <c r="EF202" s="78"/>
      <c r="EG202" s="78"/>
      <c r="EH202" s="78"/>
      <c r="EI202" s="78"/>
      <c r="EJ202" s="78"/>
      <c r="EK202" s="78"/>
      <c r="EL202" s="78"/>
      <c r="EM202" s="78"/>
      <c r="EN202" s="78"/>
      <c r="EO202" s="78"/>
      <c r="EP202" s="78"/>
      <c r="EQ202" s="78"/>
      <c r="ER202" s="78"/>
      <c r="ES202" s="78"/>
      <c r="ET202" s="78"/>
      <c r="EU202" s="78"/>
      <c r="EV202" s="78"/>
      <c r="EW202" s="78"/>
      <c r="EX202" s="78"/>
      <c r="EY202" s="78"/>
      <c r="EZ202" s="78"/>
      <c r="FA202" s="78"/>
      <c r="FB202" s="78"/>
      <c r="FC202" s="78"/>
      <c r="FD202" s="78"/>
      <c r="FE202" s="78"/>
      <c r="FF202" s="78"/>
      <c r="FG202" s="78"/>
      <c r="FH202" s="78"/>
      <c r="FI202" s="78"/>
      <c r="FJ202" s="78"/>
      <c r="FK202" s="78"/>
      <c r="FL202" s="78"/>
      <c r="FM202" s="78"/>
      <c r="FN202" s="78"/>
      <c r="FO202" s="78"/>
      <c r="FP202" s="78"/>
      <c r="FQ202" s="78"/>
      <c r="FR202" s="78"/>
      <c r="FS202" s="78"/>
      <c r="FT202" s="78"/>
      <c r="FU202" s="78"/>
      <c r="FV202" s="78"/>
      <c r="FW202" s="78"/>
      <c r="FX202" s="78"/>
      <c r="FY202" s="78">
        <v>0</v>
      </c>
      <c r="FZ202" s="78">
        <v>0</v>
      </c>
    </row>
    <row r="203" spans="1:182" x14ac:dyDescent="0.2">
      <c r="A203" t="s">
        <v>186</v>
      </c>
      <c r="B203" s="35" t="s">
        <v>243</v>
      </c>
      <c r="C203" t="s">
        <v>2</v>
      </c>
      <c r="D203" t="s">
        <v>201</v>
      </c>
      <c r="E203" t="s">
        <v>239</v>
      </c>
      <c r="F203" t="s">
        <v>180</v>
      </c>
      <c r="G203" t="s">
        <v>1</v>
      </c>
      <c r="H203" s="78">
        <v>0</v>
      </c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78"/>
      <c r="BA203" s="78"/>
      <c r="BB203" s="78"/>
      <c r="BC203" s="78"/>
      <c r="BD203" s="78"/>
      <c r="BE203" s="78"/>
      <c r="BF203" s="78"/>
      <c r="BG203" s="78"/>
      <c r="BH203" s="78"/>
      <c r="BI203" s="78"/>
      <c r="BJ203" s="78"/>
      <c r="BK203" s="78"/>
      <c r="BL203" s="78"/>
      <c r="BM203" s="78"/>
      <c r="BN203" s="78"/>
      <c r="BO203" s="78"/>
      <c r="BP203" s="78"/>
      <c r="BQ203" s="78"/>
      <c r="BR203" s="78"/>
      <c r="BS203" s="78"/>
      <c r="BT203" s="78"/>
      <c r="BU203" s="78"/>
      <c r="BV203" s="78"/>
      <c r="BW203" s="78"/>
      <c r="BX203" s="78"/>
      <c r="BY203" s="78"/>
      <c r="BZ203" s="78"/>
      <c r="CA203" s="78"/>
      <c r="CB203" s="78"/>
      <c r="CC203" s="78"/>
      <c r="CD203" s="78"/>
      <c r="CE203" s="78"/>
      <c r="CF203" s="78"/>
      <c r="CG203" s="78"/>
      <c r="CH203" s="78"/>
      <c r="CI203" s="78"/>
      <c r="CJ203" s="78"/>
      <c r="CK203" s="78"/>
      <c r="CL203" s="78"/>
      <c r="CM203" s="78"/>
      <c r="CN203" s="78"/>
      <c r="CO203" s="78"/>
      <c r="CP203" s="78"/>
      <c r="CQ203" s="78"/>
      <c r="CR203" s="78"/>
      <c r="CS203" s="78"/>
      <c r="CT203" s="78"/>
      <c r="CU203" s="78"/>
      <c r="CV203" s="78"/>
      <c r="CW203" s="78"/>
      <c r="CX203" s="78"/>
      <c r="CY203" s="78"/>
      <c r="CZ203" s="78"/>
      <c r="DA203" s="78"/>
      <c r="DB203" s="78"/>
      <c r="DC203" s="78"/>
      <c r="DD203" s="78"/>
      <c r="DE203" s="78"/>
      <c r="DF203" s="78"/>
      <c r="DG203" s="78"/>
      <c r="DH203" s="78"/>
      <c r="DI203" s="78"/>
      <c r="DJ203" s="78"/>
      <c r="DK203" s="78"/>
      <c r="DL203" s="78"/>
      <c r="DM203" s="78"/>
      <c r="DN203" s="78"/>
      <c r="DO203" s="78"/>
      <c r="DP203" s="78"/>
      <c r="DQ203" s="78"/>
      <c r="DR203" s="78"/>
      <c r="DS203" s="78"/>
      <c r="DT203" s="78"/>
      <c r="DU203" s="78"/>
      <c r="DV203" s="78"/>
      <c r="DW203" s="78"/>
      <c r="DX203" s="78"/>
      <c r="DY203" s="78"/>
      <c r="DZ203" s="78"/>
      <c r="EA203" s="78"/>
      <c r="EB203" s="78"/>
      <c r="EC203" s="78"/>
      <c r="ED203" s="78"/>
      <c r="EE203" s="78"/>
      <c r="EF203" s="78"/>
      <c r="EG203" s="78"/>
      <c r="EH203" s="78"/>
      <c r="EI203" s="78"/>
      <c r="EJ203" s="78"/>
      <c r="EK203" s="78"/>
      <c r="EL203" s="78"/>
      <c r="EM203" s="78"/>
      <c r="EN203" s="78"/>
      <c r="EO203" s="78"/>
      <c r="EP203" s="78"/>
      <c r="EQ203" s="78"/>
      <c r="ER203" s="78"/>
      <c r="ES203" s="78"/>
      <c r="ET203" s="78"/>
      <c r="EU203" s="78"/>
      <c r="EV203" s="78"/>
      <c r="EW203" s="78"/>
      <c r="EX203" s="78"/>
      <c r="EY203" s="78"/>
      <c r="EZ203" s="78"/>
      <c r="FA203" s="78"/>
      <c r="FB203" s="78"/>
      <c r="FC203" s="78"/>
      <c r="FD203" s="78"/>
      <c r="FE203" s="78"/>
      <c r="FF203" s="78"/>
      <c r="FG203" s="78"/>
      <c r="FH203" s="78"/>
      <c r="FI203" s="78"/>
      <c r="FJ203" s="78"/>
      <c r="FK203" s="78"/>
      <c r="FL203" s="78"/>
      <c r="FM203" s="78"/>
      <c r="FN203" s="78"/>
      <c r="FO203" s="78"/>
      <c r="FP203" s="78"/>
      <c r="FQ203" s="78"/>
      <c r="FR203" s="78"/>
      <c r="FS203" s="78"/>
      <c r="FT203" s="78"/>
      <c r="FU203" s="78"/>
      <c r="FV203" s="78"/>
      <c r="FW203" s="78"/>
      <c r="FX203" s="78"/>
      <c r="FY203" s="78">
        <v>0</v>
      </c>
      <c r="FZ203" s="78">
        <v>0</v>
      </c>
    </row>
    <row r="204" spans="1:182" x14ac:dyDescent="0.2">
      <c r="A204" t="s">
        <v>186</v>
      </c>
      <c r="B204" s="35" t="s">
        <v>243</v>
      </c>
      <c r="C204" t="s">
        <v>2</v>
      </c>
      <c r="D204" t="s">
        <v>201</v>
      </c>
      <c r="E204" t="s">
        <v>239</v>
      </c>
      <c r="F204" t="s">
        <v>181</v>
      </c>
      <c r="G204" t="s">
        <v>1</v>
      </c>
      <c r="H204" s="78">
        <v>2</v>
      </c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78"/>
      <c r="BA204" s="78"/>
      <c r="BB204" s="78"/>
      <c r="BC204" s="78"/>
      <c r="BD204" s="78"/>
      <c r="BE204" s="78"/>
      <c r="BF204" s="78"/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  <c r="BS204" s="78"/>
      <c r="BT204" s="78"/>
      <c r="BU204" s="78"/>
      <c r="BV204" s="78"/>
      <c r="BW204" s="78"/>
      <c r="BX204" s="78"/>
      <c r="BY204" s="78"/>
      <c r="BZ204" s="78"/>
      <c r="CA204" s="78"/>
      <c r="CB204" s="78"/>
      <c r="CC204" s="78"/>
      <c r="CD204" s="78"/>
      <c r="CE204" s="78"/>
      <c r="CF204" s="78"/>
      <c r="CG204" s="78"/>
      <c r="CH204" s="78"/>
      <c r="CI204" s="78"/>
      <c r="CJ204" s="78"/>
      <c r="CK204" s="78"/>
      <c r="CL204" s="78"/>
      <c r="CM204" s="78"/>
      <c r="CN204" s="78"/>
      <c r="CO204" s="78"/>
      <c r="CP204" s="78"/>
      <c r="CQ204" s="78"/>
      <c r="CR204" s="78"/>
      <c r="CS204" s="78"/>
      <c r="CT204" s="78"/>
      <c r="CU204" s="78"/>
      <c r="CV204" s="78"/>
      <c r="CW204" s="78"/>
      <c r="CX204" s="78"/>
      <c r="CY204" s="78"/>
      <c r="CZ204" s="78"/>
      <c r="DA204" s="78"/>
      <c r="DB204" s="78"/>
      <c r="DC204" s="78"/>
      <c r="DD204" s="78"/>
      <c r="DE204" s="78"/>
      <c r="DF204" s="78"/>
      <c r="DG204" s="78"/>
      <c r="DH204" s="78"/>
      <c r="DI204" s="78"/>
      <c r="DJ204" s="78"/>
      <c r="DK204" s="78"/>
      <c r="DL204" s="78"/>
      <c r="DM204" s="78"/>
      <c r="DN204" s="78"/>
      <c r="DO204" s="78"/>
      <c r="DP204" s="78"/>
      <c r="DQ204" s="78"/>
      <c r="DR204" s="78"/>
      <c r="DS204" s="78"/>
      <c r="DT204" s="78"/>
      <c r="DU204" s="78"/>
      <c r="DV204" s="78"/>
      <c r="DW204" s="78"/>
      <c r="DX204" s="78"/>
      <c r="DY204" s="78"/>
      <c r="DZ204" s="78"/>
      <c r="EA204" s="78"/>
      <c r="EB204" s="78"/>
      <c r="EC204" s="78"/>
      <c r="ED204" s="78"/>
      <c r="EE204" s="78"/>
      <c r="EF204" s="78"/>
      <c r="EG204" s="78"/>
      <c r="EH204" s="78"/>
      <c r="EI204" s="78"/>
      <c r="EJ204" s="78"/>
      <c r="EK204" s="78"/>
      <c r="EL204" s="78"/>
      <c r="EM204" s="78"/>
      <c r="EN204" s="78"/>
      <c r="EO204" s="78"/>
      <c r="EP204" s="78"/>
      <c r="EQ204" s="78"/>
      <c r="ER204" s="78"/>
      <c r="ES204" s="78"/>
      <c r="ET204" s="78"/>
      <c r="EU204" s="78"/>
      <c r="EV204" s="78"/>
      <c r="EW204" s="78"/>
      <c r="EX204" s="78"/>
      <c r="EY204" s="78"/>
      <c r="EZ204" s="78"/>
      <c r="FA204" s="78"/>
      <c r="FB204" s="78"/>
      <c r="FC204" s="78"/>
      <c r="FD204" s="78"/>
      <c r="FE204" s="78"/>
      <c r="FF204" s="78"/>
      <c r="FG204" s="78"/>
      <c r="FH204" s="78"/>
      <c r="FI204" s="78"/>
      <c r="FJ204" s="78"/>
      <c r="FK204" s="78"/>
      <c r="FL204" s="78"/>
      <c r="FM204" s="78"/>
      <c r="FN204" s="78"/>
      <c r="FO204" s="78"/>
      <c r="FP204" s="78"/>
      <c r="FQ204" s="78"/>
      <c r="FR204" s="78"/>
      <c r="FS204" s="78"/>
      <c r="FT204" s="78"/>
      <c r="FU204" s="78"/>
      <c r="FV204" s="78"/>
      <c r="FW204" s="78"/>
      <c r="FX204" s="78"/>
      <c r="FY204" s="78">
        <v>0</v>
      </c>
      <c r="FZ204" s="78">
        <v>0</v>
      </c>
    </row>
    <row r="205" spans="1:182" x14ac:dyDescent="0.2">
      <c r="A205" t="s">
        <v>186</v>
      </c>
      <c r="B205" s="35" t="s">
        <v>243</v>
      </c>
      <c r="C205" t="s">
        <v>2</v>
      </c>
      <c r="D205" t="s">
        <v>201</v>
      </c>
      <c r="E205" t="s">
        <v>239</v>
      </c>
      <c r="F205" t="s">
        <v>182</v>
      </c>
      <c r="G205" t="s">
        <v>1</v>
      </c>
      <c r="H205" s="78">
        <v>0</v>
      </c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78"/>
      <c r="BA205" s="78"/>
      <c r="BB205" s="78"/>
      <c r="BC205" s="78"/>
      <c r="BD205" s="78"/>
      <c r="BE205" s="78"/>
      <c r="BF205" s="78"/>
      <c r="BG205" s="78"/>
      <c r="BH205" s="78"/>
      <c r="BI205" s="78"/>
      <c r="BJ205" s="78"/>
      <c r="BK205" s="78"/>
      <c r="BL205" s="78"/>
      <c r="BM205" s="78"/>
      <c r="BN205" s="78"/>
      <c r="BO205" s="78"/>
      <c r="BP205" s="78"/>
      <c r="BQ205" s="78"/>
      <c r="BR205" s="78"/>
      <c r="BS205" s="78"/>
      <c r="BT205" s="78"/>
      <c r="BU205" s="78"/>
      <c r="BV205" s="78"/>
      <c r="BW205" s="78"/>
      <c r="BX205" s="78"/>
      <c r="BY205" s="78"/>
      <c r="BZ205" s="78"/>
      <c r="CA205" s="78"/>
      <c r="CB205" s="78"/>
      <c r="CC205" s="78"/>
      <c r="CD205" s="78"/>
      <c r="CE205" s="78"/>
      <c r="CF205" s="78"/>
      <c r="CG205" s="78"/>
      <c r="CH205" s="78"/>
      <c r="CI205" s="78"/>
      <c r="CJ205" s="78"/>
      <c r="CK205" s="78"/>
      <c r="CL205" s="78"/>
      <c r="CM205" s="78"/>
      <c r="CN205" s="78"/>
      <c r="CO205" s="78"/>
      <c r="CP205" s="78"/>
      <c r="CQ205" s="78"/>
      <c r="CR205" s="78"/>
      <c r="CS205" s="78"/>
      <c r="CT205" s="78"/>
      <c r="CU205" s="78"/>
      <c r="CV205" s="78"/>
      <c r="CW205" s="78"/>
      <c r="CX205" s="78"/>
      <c r="CY205" s="78"/>
      <c r="CZ205" s="78"/>
      <c r="DA205" s="78"/>
      <c r="DB205" s="78"/>
      <c r="DC205" s="78"/>
      <c r="DD205" s="78"/>
      <c r="DE205" s="78"/>
      <c r="DF205" s="78"/>
      <c r="DG205" s="78"/>
      <c r="DH205" s="78"/>
      <c r="DI205" s="78"/>
      <c r="DJ205" s="78"/>
      <c r="DK205" s="78"/>
      <c r="DL205" s="78"/>
      <c r="DM205" s="78"/>
      <c r="DN205" s="78"/>
      <c r="DO205" s="78"/>
      <c r="DP205" s="78"/>
      <c r="DQ205" s="78"/>
      <c r="DR205" s="78"/>
      <c r="DS205" s="78"/>
      <c r="DT205" s="78"/>
      <c r="DU205" s="78"/>
      <c r="DV205" s="78"/>
      <c r="DW205" s="78"/>
      <c r="DX205" s="78"/>
      <c r="DY205" s="78"/>
      <c r="DZ205" s="78"/>
      <c r="EA205" s="78"/>
      <c r="EB205" s="78"/>
      <c r="EC205" s="78"/>
      <c r="ED205" s="78"/>
      <c r="EE205" s="78"/>
      <c r="EF205" s="78"/>
      <c r="EG205" s="78"/>
      <c r="EH205" s="78"/>
      <c r="EI205" s="78"/>
      <c r="EJ205" s="78"/>
      <c r="EK205" s="78"/>
      <c r="EL205" s="78"/>
      <c r="EM205" s="78"/>
      <c r="EN205" s="78"/>
      <c r="EO205" s="78"/>
      <c r="EP205" s="78"/>
      <c r="EQ205" s="78"/>
      <c r="ER205" s="78"/>
      <c r="ES205" s="78"/>
      <c r="ET205" s="78"/>
      <c r="EU205" s="78"/>
      <c r="EV205" s="78"/>
      <c r="EW205" s="78"/>
      <c r="EX205" s="78"/>
      <c r="EY205" s="78"/>
      <c r="EZ205" s="78"/>
      <c r="FA205" s="78"/>
      <c r="FB205" s="78"/>
      <c r="FC205" s="78"/>
      <c r="FD205" s="78"/>
      <c r="FE205" s="78"/>
      <c r="FF205" s="78"/>
      <c r="FG205" s="78"/>
      <c r="FH205" s="78"/>
      <c r="FI205" s="78"/>
      <c r="FJ205" s="78"/>
      <c r="FK205" s="78"/>
      <c r="FL205" s="78"/>
      <c r="FM205" s="78"/>
      <c r="FN205" s="78"/>
      <c r="FO205" s="78"/>
      <c r="FP205" s="78"/>
      <c r="FQ205" s="78"/>
      <c r="FR205" s="78"/>
      <c r="FS205" s="78"/>
      <c r="FT205" s="78"/>
      <c r="FU205" s="78"/>
      <c r="FV205" s="78"/>
      <c r="FW205" s="78"/>
      <c r="FX205" s="78"/>
      <c r="FY205" s="78">
        <v>0</v>
      </c>
      <c r="FZ205" s="78">
        <v>0</v>
      </c>
    </row>
    <row r="206" spans="1:182" x14ac:dyDescent="0.2">
      <c r="A206" t="s">
        <v>186</v>
      </c>
      <c r="B206" s="35" t="s">
        <v>243</v>
      </c>
      <c r="C206" t="s">
        <v>2</v>
      </c>
      <c r="D206" t="s">
        <v>201</v>
      </c>
      <c r="E206" t="s">
        <v>239</v>
      </c>
      <c r="F206" t="s">
        <v>183</v>
      </c>
      <c r="G206" t="s">
        <v>1</v>
      </c>
      <c r="H206" s="78">
        <v>9</v>
      </c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78"/>
      <c r="AE206" s="78"/>
      <c r="AF206" s="78"/>
      <c r="AG206" s="78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  <c r="AV206" s="78"/>
      <c r="AW206" s="78"/>
      <c r="AX206" s="78"/>
      <c r="AY206" s="78"/>
      <c r="AZ206" s="78"/>
      <c r="BA206" s="78"/>
      <c r="BB206" s="78"/>
      <c r="BC206" s="78"/>
      <c r="BD206" s="78"/>
      <c r="BE206" s="78"/>
      <c r="BF206" s="78"/>
      <c r="BG206" s="78"/>
      <c r="BH206" s="78"/>
      <c r="BI206" s="78"/>
      <c r="BJ206" s="78"/>
      <c r="BK206" s="78"/>
      <c r="BL206" s="78"/>
      <c r="BM206" s="78"/>
      <c r="BN206" s="78"/>
      <c r="BO206" s="78"/>
      <c r="BP206" s="78"/>
      <c r="BQ206" s="78"/>
      <c r="BR206" s="78"/>
      <c r="BS206" s="78"/>
      <c r="BT206" s="78"/>
      <c r="BU206" s="78"/>
      <c r="BV206" s="78"/>
      <c r="BW206" s="78"/>
      <c r="BX206" s="78"/>
      <c r="BY206" s="78"/>
      <c r="BZ206" s="78"/>
      <c r="CA206" s="78"/>
      <c r="CB206" s="78"/>
      <c r="CC206" s="78"/>
      <c r="CD206" s="78"/>
      <c r="CE206" s="78"/>
      <c r="CF206" s="78"/>
      <c r="CG206" s="78"/>
      <c r="CH206" s="78"/>
      <c r="CI206" s="78"/>
      <c r="CJ206" s="78"/>
      <c r="CK206" s="78"/>
      <c r="CL206" s="78"/>
      <c r="CM206" s="78"/>
      <c r="CN206" s="78"/>
      <c r="CO206" s="78"/>
      <c r="CP206" s="78"/>
      <c r="CQ206" s="78"/>
      <c r="CR206" s="78"/>
      <c r="CS206" s="78"/>
      <c r="CT206" s="78"/>
      <c r="CU206" s="78"/>
      <c r="CV206" s="78"/>
      <c r="CW206" s="78"/>
      <c r="CX206" s="78"/>
      <c r="CY206" s="78"/>
      <c r="CZ206" s="78"/>
      <c r="DA206" s="78"/>
      <c r="DB206" s="78"/>
      <c r="DC206" s="78"/>
      <c r="DD206" s="78"/>
      <c r="DE206" s="78"/>
      <c r="DF206" s="78"/>
      <c r="DG206" s="78"/>
      <c r="DH206" s="78"/>
      <c r="DI206" s="78"/>
      <c r="DJ206" s="78"/>
      <c r="DK206" s="78"/>
      <c r="DL206" s="78"/>
      <c r="DM206" s="78"/>
      <c r="DN206" s="78"/>
      <c r="DO206" s="78"/>
      <c r="DP206" s="78"/>
      <c r="DQ206" s="78"/>
      <c r="DR206" s="78"/>
      <c r="DS206" s="78"/>
      <c r="DT206" s="78"/>
      <c r="DU206" s="78"/>
      <c r="DV206" s="78"/>
      <c r="DW206" s="78"/>
      <c r="DX206" s="78"/>
      <c r="DY206" s="78"/>
      <c r="DZ206" s="78"/>
      <c r="EA206" s="78"/>
      <c r="EB206" s="78"/>
      <c r="EC206" s="78"/>
      <c r="ED206" s="78"/>
      <c r="EE206" s="78"/>
      <c r="EF206" s="78"/>
      <c r="EG206" s="78"/>
      <c r="EH206" s="78"/>
      <c r="EI206" s="78"/>
      <c r="EJ206" s="78"/>
      <c r="EK206" s="78"/>
      <c r="EL206" s="78"/>
      <c r="EM206" s="78"/>
      <c r="EN206" s="78"/>
      <c r="EO206" s="78"/>
      <c r="EP206" s="78"/>
      <c r="EQ206" s="78"/>
      <c r="ER206" s="78"/>
      <c r="ES206" s="78"/>
      <c r="ET206" s="78"/>
      <c r="EU206" s="78"/>
      <c r="EV206" s="78"/>
      <c r="EW206" s="78"/>
      <c r="EX206" s="78"/>
      <c r="EY206" s="78"/>
      <c r="EZ206" s="78"/>
      <c r="FA206" s="78"/>
      <c r="FB206" s="78"/>
      <c r="FC206" s="78"/>
      <c r="FD206" s="78"/>
      <c r="FE206" s="78"/>
      <c r="FF206" s="78"/>
      <c r="FG206" s="78"/>
      <c r="FH206" s="78"/>
      <c r="FI206" s="78"/>
      <c r="FJ206" s="78"/>
      <c r="FK206" s="78"/>
      <c r="FL206" s="78"/>
      <c r="FM206" s="78"/>
      <c r="FN206" s="78"/>
      <c r="FO206" s="78"/>
      <c r="FP206" s="78"/>
      <c r="FQ206" s="78"/>
      <c r="FR206" s="78"/>
      <c r="FS206" s="78"/>
      <c r="FT206" s="78"/>
      <c r="FU206" s="78"/>
      <c r="FV206" s="78"/>
      <c r="FW206" s="78"/>
      <c r="FX206" s="78"/>
      <c r="FY206" s="78">
        <v>0</v>
      </c>
      <c r="FZ206" s="78">
        <v>0</v>
      </c>
    </row>
    <row r="207" spans="1:182" x14ac:dyDescent="0.2">
      <c r="A207" t="s">
        <v>186</v>
      </c>
      <c r="B207" s="35" t="s">
        <v>243</v>
      </c>
      <c r="C207" t="s">
        <v>2</v>
      </c>
      <c r="D207" t="s">
        <v>201</v>
      </c>
      <c r="E207" t="s">
        <v>239</v>
      </c>
      <c r="F207" t="s">
        <v>184</v>
      </c>
      <c r="G207" t="s">
        <v>1</v>
      </c>
      <c r="H207" s="78">
        <v>6</v>
      </c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  <c r="AV207" s="78"/>
      <c r="AW207" s="78"/>
      <c r="AX207" s="78"/>
      <c r="AY207" s="78"/>
      <c r="AZ207" s="78"/>
      <c r="BA207" s="78"/>
      <c r="BB207" s="78"/>
      <c r="BC207" s="78"/>
      <c r="BD207" s="78"/>
      <c r="BE207" s="78"/>
      <c r="BF207" s="78"/>
      <c r="BG207" s="78"/>
      <c r="BH207" s="78"/>
      <c r="BI207" s="78"/>
      <c r="BJ207" s="78"/>
      <c r="BK207" s="78"/>
      <c r="BL207" s="78"/>
      <c r="BM207" s="78"/>
      <c r="BN207" s="78"/>
      <c r="BO207" s="78"/>
      <c r="BP207" s="78"/>
      <c r="BQ207" s="78"/>
      <c r="BR207" s="78"/>
      <c r="BS207" s="78"/>
      <c r="BT207" s="78"/>
      <c r="BU207" s="78"/>
      <c r="BV207" s="78"/>
      <c r="BW207" s="78"/>
      <c r="BX207" s="78"/>
      <c r="BY207" s="78"/>
      <c r="BZ207" s="78"/>
      <c r="CA207" s="78"/>
      <c r="CB207" s="78"/>
      <c r="CC207" s="78"/>
      <c r="CD207" s="78"/>
      <c r="CE207" s="78"/>
      <c r="CF207" s="78"/>
      <c r="CG207" s="78"/>
      <c r="CH207" s="78"/>
      <c r="CI207" s="78"/>
      <c r="CJ207" s="78"/>
      <c r="CK207" s="78"/>
      <c r="CL207" s="78"/>
      <c r="CM207" s="78"/>
      <c r="CN207" s="78"/>
      <c r="CO207" s="78"/>
      <c r="CP207" s="78"/>
      <c r="CQ207" s="78"/>
      <c r="CR207" s="78"/>
      <c r="CS207" s="78"/>
      <c r="CT207" s="78"/>
      <c r="CU207" s="78"/>
      <c r="CV207" s="78"/>
      <c r="CW207" s="78"/>
      <c r="CX207" s="78"/>
      <c r="CY207" s="78"/>
      <c r="CZ207" s="78"/>
      <c r="DA207" s="78"/>
      <c r="DB207" s="78"/>
      <c r="DC207" s="78"/>
      <c r="DD207" s="78"/>
      <c r="DE207" s="78"/>
      <c r="DF207" s="78"/>
      <c r="DG207" s="78"/>
      <c r="DH207" s="78"/>
      <c r="DI207" s="78"/>
      <c r="DJ207" s="78"/>
      <c r="DK207" s="78"/>
      <c r="DL207" s="78"/>
      <c r="DM207" s="78"/>
      <c r="DN207" s="78"/>
      <c r="DO207" s="78"/>
      <c r="DP207" s="78"/>
      <c r="DQ207" s="78"/>
      <c r="DR207" s="78"/>
      <c r="DS207" s="78"/>
      <c r="DT207" s="78"/>
      <c r="DU207" s="78"/>
      <c r="DV207" s="78"/>
      <c r="DW207" s="78"/>
      <c r="DX207" s="78"/>
      <c r="DY207" s="78"/>
      <c r="DZ207" s="78"/>
      <c r="EA207" s="78"/>
      <c r="EB207" s="78"/>
      <c r="EC207" s="78"/>
      <c r="ED207" s="78"/>
      <c r="EE207" s="78"/>
      <c r="EF207" s="78"/>
      <c r="EG207" s="78"/>
      <c r="EH207" s="78"/>
      <c r="EI207" s="78"/>
      <c r="EJ207" s="78"/>
      <c r="EK207" s="78"/>
      <c r="EL207" s="78"/>
      <c r="EM207" s="78"/>
      <c r="EN207" s="78"/>
      <c r="EO207" s="78"/>
      <c r="EP207" s="78"/>
      <c r="EQ207" s="78"/>
      <c r="ER207" s="78"/>
      <c r="ES207" s="78"/>
      <c r="ET207" s="78"/>
      <c r="EU207" s="78"/>
      <c r="EV207" s="78"/>
      <c r="EW207" s="78"/>
      <c r="EX207" s="78"/>
      <c r="EY207" s="78"/>
      <c r="EZ207" s="78"/>
      <c r="FA207" s="78"/>
      <c r="FB207" s="78"/>
      <c r="FC207" s="78"/>
      <c r="FD207" s="78"/>
      <c r="FE207" s="78"/>
      <c r="FF207" s="78"/>
      <c r="FG207" s="78"/>
      <c r="FH207" s="78"/>
      <c r="FI207" s="78"/>
      <c r="FJ207" s="78"/>
      <c r="FK207" s="78"/>
      <c r="FL207" s="78"/>
      <c r="FM207" s="78"/>
      <c r="FN207" s="78"/>
      <c r="FO207" s="78"/>
      <c r="FP207" s="78"/>
      <c r="FQ207" s="78"/>
      <c r="FR207" s="78"/>
      <c r="FS207" s="78"/>
      <c r="FT207" s="78"/>
      <c r="FU207" s="78"/>
      <c r="FV207" s="78"/>
      <c r="FW207" s="78"/>
      <c r="FX207" s="78"/>
      <c r="FY207" s="78">
        <v>0</v>
      </c>
      <c r="FZ207" s="78">
        <v>0</v>
      </c>
    </row>
    <row r="208" spans="1:182" x14ac:dyDescent="0.2">
      <c r="A208" t="s">
        <v>186</v>
      </c>
      <c r="B208" s="35" t="s">
        <v>243</v>
      </c>
      <c r="C208" t="s">
        <v>2</v>
      </c>
      <c r="D208" t="s">
        <v>201</v>
      </c>
      <c r="E208" t="s">
        <v>239</v>
      </c>
      <c r="F208" t="s">
        <v>185</v>
      </c>
      <c r="G208" t="s">
        <v>1</v>
      </c>
      <c r="H208" s="78">
        <v>2</v>
      </c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78"/>
      <c r="AE208" s="78"/>
      <c r="AF208" s="78"/>
      <c r="AG208" s="78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  <c r="AV208" s="78"/>
      <c r="AW208" s="78"/>
      <c r="AX208" s="78"/>
      <c r="AY208" s="78"/>
      <c r="AZ208" s="78"/>
      <c r="BA208" s="78"/>
      <c r="BB208" s="78"/>
      <c r="BC208" s="78"/>
      <c r="BD208" s="78"/>
      <c r="BE208" s="78"/>
      <c r="BF208" s="78"/>
      <c r="BG208" s="78"/>
      <c r="BH208" s="78"/>
      <c r="BI208" s="78"/>
      <c r="BJ208" s="78"/>
      <c r="BK208" s="78"/>
      <c r="BL208" s="78"/>
      <c r="BM208" s="78"/>
      <c r="BN208" s="78"/>
      <c r="BO208" s="78"/>
      <c r="BP208" s="78"/>
      <c r="BQ208" s="78"/>
      <c r="BR208" s="78"/>
      <c r="BS208" s="78"/>
      <c r="BT208" s="78"/>
      <c r="BU208" s="78"/>
      <c r="BV208" s="78"/>
      <c r="BW208" s="78"/>
      <c r="BX208" s="78"/>
      <c r="BY208" s="78"/>
      <c r="BZ208" s="78"/>
      <c r="CA208" s="78"/>
      <c r="CB208" s="78"/>
      <c r="CC208" s="78"/>
      <c r="CD208" s="78"/>
      <c r="CE208" s="78"/>
      <c r="CF208" s="78"/>
      <c r="CG208" s="78"/>
      <c r="CH208" s="78"/>
      <c r="CI208" s="78"/>
      <c r="CJ208" s="78"/>
      <c r="CK208" s="78"/>
      <c r="CL208" s="78"/>
      <c r="CM208" s="78"/>
      <c r="CN208" s="78"/>
      <c r="CO208" s="78"/>
      <c r="CP208" s="78"/>
      <c r="CQ208" s="78"/>
      <c r="CR208" s="78"/>
      <c r="CS208" s="78"/>
      <c r="CT208" s="78"/>
      <c r="CU208" s="78"/>
      <c r="CV208" s="78"/>
      <c r="CW208" s="78"/>
      <c r="CX208" s="78"/>
      <c r="CY208" s="78"/>
      <c r="CZ208" s="78"/>
      <c r="DA208" s="78"/>
      <c r="DB208" s="78"/>
      <c r="DC208" s="78"/>
      <c r="DD208" s="78"/>
      <c r="DE208" s="78"/>
      <c r="DF208" s="78"/>
      <c r="DG208" s="78"/>
      <c r="DH208" s="78"/>
      <c r="DI208" s="78"/>
      <c r="DJ208" s="78"/>
      <c r="DK208" s="78"/>
      <c r="DL208" s="78"/>
      <c r="DM208" s="78"/>
      <c r="DN208" s="78"/>
      <c r="DO208" s="78"/>
      <c r="DP208" s="78"/>
      <c r="DQ208" s="78"/>
      <c r="DR208" s="78"/>
      <c r="DS208" s="78"/>
      <c r="DT208" s="78"/>
      <c r="DU208" s="78"/>
      <c r="DV208" s="78"/>
      <c r="DW208" s="78"/>
      <c r="DX208" s="78"/>
      <c r="DY208" s="78"/>
      <c r="DZ208" s="78"/>
      <c r="EA208" s="78"/>
      <c r="EB208" s="78"/>
      <c r="EC208" s="78"/>
      <c r="ED208" s="78"/>
      <c r="EE208" s="78"/>
      <c r="EF208" s="78"/>
      <c r="EG208" s="78"/>
      <c r="EH208" s="78"/>
      <c r="EI208" s="78"/>
      <c r="EJ208" s="78"/>
      <c r="EK208" s="78"/>
      <c r="EL208" s="78"/>
      <c r="EM208" s="78"/>
      <c r="EN208" s="78"/>
      <c r="EO208" s="78"/>
      <c r="EP208" s="78"/>
      <c r="EQ208" s="78"/>
      <c r="ER208" s="78"/>
      <c r="ES208" s="78"/>
      <c r="ET208" s="78"/>
      <c r="EU208" s="78"/>
      <c r="EV208" s="78"/>
      <c r="EW208" s="78"/>
      <c r="EX208" s="78"/>
      <c r="EY208" s="78"/>
      <c r="EZ208" s="78"/>
      <c r="FA208" s="78"/>
      <c r="FB208" s="78"/>
      <c r="FC208" s="78"/>
      <c r="FD208" s="78"/>
      <c r="FE208" s="78"/>
      <c r="FF208" s="78"/>
      <c r="FG208" s="78"/>
      <c r="FH208" s="78"/>
      <c r="FI208" s="78"/>
      <c r="FJ208" s="78"/>
      <c r="FK208" s="78"/>
      <c r="FL208" s="78"/>
      <c r="FM208" s="78"/>
      <c r="FN208" s="78"/>
      <c r="FO208" s="78"/>
      <c r="FP208" s="78"/>
      <c r="FQ208" s="78"/>
      <c r="FR208" s="78"/>
      <c r="FS208" s="78"/>
      <c r="FT208" s="78"/>
      <c r="FU208" s="78"/>
      <c r="FV208" s="78"/>
      <c r="FW208" s="78"/>
      <c r="FX208" s="78"/>
      <c r="FY208" s="78">
        <v>0</v>
      </c>
      <c r="FZ208" s="78">
        <v>0</v>
      </c>
    </row>
    <row r="209" spans="1:182" x14ac:dyDescent="0.2">
      <c r="A209" t="s">
        <v>186</v>
      </c>
      <c r="B209" s="35" t="s">
        <v>243</v>
      </c>
      <c r="C209" t="s">
        <v>2</v>
      </c>
      <c r="D209" t="s">
        <v>201</v>
      </c>
      <c r="E209" t="s">
        <v>240</v>
      </c>
      <c r="F209" t="s">
        <v>1</v>
      </c>
      <c r="G209" t="s">
        <v>1</v>
      </c>
      <c r="H209" s="78">
        <v>75</v>
      </c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78"/>
      <c r="AE209" s="78"/>
      <c r="AF209" s="78"/>
      <c r="AG209" s="78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  <c r="AV209" s="78"/>
      <c r="AW209" s="78"/>
      <c r="AX209" s="78"/>
      <c r="AY209" s="78"/>
      <c r="AZ209" s="78"/>
      <c r="BA209" s="78"/>
      <c r="BB209" s="78"/>
      <c r="BC209" s="78"/>
      <c r="BD209" s="78"/>
      <c r="BE209" s="78"/>
      <c r="BF209" s="78"/>
      <c r="BG209" s="78"/>
      <c r="BH209" s="78"/>
      <c r="BI209" s="78"/>
      <c r="BJ209" s="78"/>
      <c r="BK209" s="78"/>
      <c r="BL209" s="78"/>
      <c r="BM209" s="78"/>
      <c r="BN209" s="78"/>
      <c r="BO209" s="78"/>
      <c r="BP209" s="78"/>
      <c r="BQ209" s="78"/>
      <c r="BR209" s="78"/>
      <c r="BS209" s="78"/>
      <c r="BT209" s="78"/>
      <c r="BU209" s="78"/>
      <c r="BV209" s="78"/>
      <c r="BW209" s="78"/>
      <c r="BX209" s="78"/>
      <c r="BY209" s="78"/>
      <c r="BZ209" s="78"/>
      <c r="CA209" s="78"/>
      <c r="CB209" s="78"/>
      <c r="CC209" s="78"/>
      <c r="CD209" s="78"/>
      <c r="CE209" s="78"/>
      <c r="CF209" s="78"/>
      <c r="CG209" s="78"/>
      <c r="CH209" s="78"/>
      <c r="CI209" s="78"/>
      <c r="CJ209" s="78"/>
      <c r="CK209" s="78"/>
      <c r="CL209" s="78"/>
      <c r="CM209" s="78"/>
      <c r="CN209" s="78"/>
      <c r="CO209" s="78"/>
      <c r="CP209" s="78"/>
      <c r="CQ209" s="78"/>
      <c r="CR209" s="78"/>
      <c r="CS209" s="78"/>
      <c r="CT209" s="78"/>
      <c r="CU209" s="78"/>
      <c r="CV209" s="78"/>
      <c r="CW209" s="78"/>
      <c r="CX209" s="78"/>
      <c r="CY209" s="78"/>
      <c r="CZ209" s="78"/>
      <c r="DA209" s="78"/>
      <c r="DB209" s="78"/>
      <c r="DC209" s="78"/>
      <c r="DD209" s="78"/>
      <c r="DE209" s="78"/>
      <c r="DF209" s="78"/>
      <c r="DG209" s="78"/>
      <c r="DH209" s="78"/>
      <c r="DI209" s="78"/>
      <c r="DJ209" s="78"/>
      <c r="DK209" s="78"/>
      <c r="DL209" s="78"/>
      <c r="DM209" s="78"/>
      <c r="DN209" s="78"/>
      <c r="DO209" s="78"/>
      <c r="DP209" s="78"/>
      <c r="DQ209" s="78"/>
      <c r="DR209" s="78"/>
      <c r="DS209" s="78"/>
      <c r="DT209" s="78"/>
      <c r="DU209" s="78"/>
      <c r="DV209" s="78"/>
      <c r="DW209" s="78"/>
      <c r="DX209" s="78"/>
      <c r="DY209" s="78"/>
      <c r="DZ209" s="78"/>
      <c r="EA209" s="78"/>
      <c r="EB209" s="78"/>
      <c r="EC209" s="78"/>
      <c r="ED209" s="78"/>
      <c r="EE209" s="78"/>
      <c r="EF209" s="78"/>
      <c r="EG209" s="78"/>
      <c r="EH209" s="78"/>
      <c r="EI209" s="78"/>
      <c r="EJ209" s="78"/>
      <c r="EK209" s="78"/>
      <c r="EL209" s="78"/>
      <c r="EM209" s="78"/>
      <c r="EN209" s="78"/>
      <c r="EO209" s="78"/>
      <c r="EP209" s="78"/>
      <c r="EQ209" s="78"/>
      <c r="ER209" s="78"/>
      <c r="ES209" s="78"/>
      <c r="ET209" s="78"/>
      <c r="EU209" s="78"/>
      <c r="EV209" s="78"/>
      <c r="EW209" s="78"/>
      <c r="EX209" s="78"/>
      <c r="EY209" s="78"/>
      <c r="EZ209" s="78"/>
      <c r="FA209" s="78"/>
      <c r="FB209" s="78"/>
      <c r="FC209" s="78"/>
      <c r="FD209" s="78"/>
      <c r="FE209" s="78"/>
      <c r="FF209" s="78"/>
      <c r="FG209" s="78"/>
      <c r="FH209" s="78"/>
      <c r="FI209" s="78"/>
      <c r="FJ209" s="78"/>
      <c r="FK209" s="78"/>
      <c r="FL209" s="78"/>
      <c r="FM209" s="78"/>
      <c r="FN209" s="78"/>
      <c r="FO209" s="78"/>
      <c r="FP209" s="78"/>
      <c r="FQ209" s="78"/>
      <c r="FR209" s="78"/>
      <c r="FS209" s="78"/>
      <c r="FT209" s="78"/>
      <c r="FU209" s="78"/>
      <c r="FV209" s="78"/>
      <c r="FW209" s="78"/>
      <c r="FX209" s="78"/>
      <c r="FY209" s="78">
        <v>2</v>
      </c>
      <c r="FZ209" s="78">
        <v>0</v>
      </c>
    </row>
    <row r="210" spans="1:182" x14ac:dyDescent="0.2">
      <c r="A210" t="s">
        <v>186</v>
      </c>
      <c r="B210" s="35" t="s">
        <v>243</v>
      </c>
      <c r="C210" t="s">
        <v>2</v>
      </c>
      <c r="D210" t="s">
        <v>201</v>
      </c>
      <c r="E210" t="s">
        <v>240</v>
      </c>
      <c r="F210" t="s">
        <v>178</v>
      </c>
      <c r="G210" t="s">
        <v>1</v>
      </c>
      <c r="H210" s="78">
        <v>20</v>
      </c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  <c r="AE210" s="78"/>
      <c r="AF210" s="78"/>
      <c r="AG210" s="78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  <c r="AV210" s="78"/>
      <c r="AW210" s="78"/>
      <c r="AX210" s="78"/>
      <c r="AY210" s="78"/>
      <c r="AZ210" s="78"/>
      <c r="BA210" s="78"/>
      <c r="BB210" s="78"/>
      <c r="BC210" s="78"/>
      <c r="BD210" s="78"/>
      <c r="BE210" s="78"/>
      <c r="BF210" s="78"/>
      <c r="BG210" s="78"/>
      <c r="BH210" s="78"/>
      <c r="BI210" s="78"/>
      <c r="BJ210" s="78"/>
      <c r="BK210" s="78"/>
      <c r="BL210" s="78"/>
      <c r="BM210" s="78"/>
      <c r="BN210" s="78"/>
      <c r="BO210" s="78"/>
      <c r="BP210" s="78"/>
      <c r="BQ210" s="78"/>
      <c r="BR210" s="78"/>
      <c r="BS210" s="78"/>
      <c r="BT210" s="78"/>
      <c r="BU210" s="78"/>
      <c r="BV210" s="78"/>
      <c r="BW210" s="78"/>
      <c r="BX210" s="78"/>
      <c r="BY210" s="78"/>
      <c r="BZ210" s="78"/>
      <c r="CA210" s="78"/>
      <c r="CB210" s="78"/>
      <c r="CC210" s="78"/>
      <c r="CD210" s="78"/>
      <c r="CE210" s="78"/>
      <c r="CF210" s="78"/>
      <c r="CG210" s="78"/>
      <c r="CH210" s="78"/>
      <c r="CI210" s="78"/>
      <c r="CJ210" s="78"/>
      <c r="CK210" s="78"/>
      <c r="CL210" s="78"/>
      <c r="CM210" s="78"/>
      <c r="CN210" s="78"/>
      <c r="CO210" s="78"/>
      <c r="CP210" s="78"/>
      <c r="CQ210" s="78"/>
      <c r="CR210" s="78"/>
      <c r="CS210" s="78"/>
      <c r="CT210" s="78"/>
      <c r="CU210" s="78"/>
      <c r="CV210" s="78"/>
      <c r="CW210" s="78"/>
      <c r="CX210" s="78"/>
      <c r="CY210" s="78"/>
      <c r="CZ210" s="78"/>
      <c r="DA210" s="78"/>
      <c r="DB210" s="78"/>
      <c r="DC210" s="78"/>
      <c r="DD210" s="78"/>
      <c r="DE210" s="78"/>
      <c r="DF210" s="78"/>
      <c r="DG210" s="78"/>
      <c r="DH210" s="78"/>
      <c r="DI210" s="78"/>
      <c r="DJ210" s="78"/>
      <c r="DK210" s="78"/>
      <c r="DL210" s="78"/>
      <c r="DM210" s="78"/>
      <c r="DN210" s="78"/>
      <c r="DO210" s="78"/>
      <c r="DP210" s="78"/>
      <c r="DQ210" s="78"/>
      <c r="DR210" s="78"/>
      <c r="DS210" s="78"/>
      <c r="DT210" s="78"/>
      <c r="DU210" s="78"/>
      <c r="DV210" s="78"/>
      <c r="DW210" s="78"/>
      <c r="DX210" s="78"/>
      <c r="DY210" s="78"/>
      <c r="DZ210" s="78"/>
      <c r="EA210" s="78"/>
      <c r="EB210" s="78"/>
      <c r="EC210" s="78"/>
      <c r="ED210" s="78"/>
      <c r="EE210" s="78"/>
      <c r="EF210" s="78"/>
      <c r="EG210" s="78"/>
      <c r="EH210" s="78"/>
      <c r="EI210" s="78"/>
      <c r="EJ210" s="78"/>
      <c r="EK210" s="78"/>
      <c r="EL210" s="78"/>
      <c r="EM210" s="78"/>
      <c r="EN210" s="78"/>
      <c r="EO210" s="78"/>
      <c r="EP210" s="78"/>
      <c r="EQ210" s="78"/>
      <c r="ER210" s="78"/>
      <c r="ES210" s="78"/>
      <c r="ET210" s="78"/>
      <c r="EU210" s="78"/>
      <c r="EV210" s="78"/>
      <c r="EW210" s="78"/>
      <c r="EX210" s="78"/>
      <c r="EY210" s="78"/>
      <c r="EZ210" s="78"/>
      <c r="FA210" s="78"/>
      <c r="FB210" s="78"/>
      <c r="FC210" s="78"/>
      <c r="FD210" s="78"/>
      <c r="FE210" s="78"/>
      <c r="FF210" s="78"/>
      <c r="FG210" s="78"/>
      <c r="FH210" s="78"/>
      <c r="FI210" s="78"/>
      <c r="FJ210" s="78"/>
      <c r="FK210" s="78"/>
      <c r="FL210" s="78"/>
      <c r="FM210" s="78"/>
      <c r="FN210" s="78"/>
      <c r="FO210" s="78"/>
      <c r="FP210" s="78"/>
      <c r="FQ210" s="78"/>
      <c r="FR210" s="78"/>
      <c r="FS210" s="78"/>
      <c r="FT210" s="78"/>
      <c r="FU210" s="78"/>
      <c r="FV210" s="78"/>
      <c r="FW210" s="78"/>
      <c r="FX210" s="78"/>
      <c r="FY210" s="78">
        <v>2</v>
      </c>
      <c r="FZ210" s="78">
        <v>0</v>
      </c>
    </row>
    <row r="211" spans="1:182" x14ac:dyDescent="0.2">
      <c r="A211" t="s">
        <v>186</v>
      </c>
      <c r="B211" s="35" t="s">
        <v>243</v>
      </c>
      <c r="C211" t="s">
        <v>2</v>
      </c>
      <c r="D211" t="s">
        <v>201</v>
      </c>
      <c r="E211" t="s">
        <v>240</v>
      </c>
      <c r="F211" t="s">
        <v>179</v>
      </c>
      <c r="G211" t="s">
        <v>1</v>
      </c>
      <c r="H211" s="78">
        <v>12</v>
      </c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  <c r="AV211" s="78"/>
      <c r="AW211" s="78"/>
      <c r="AX211" s="78"/>
      <c r="AY211" s="78"/>
      <c r="AZ211" s="78"/>
      <c r="BA211" s="78"/>
      <c r="BB211" s="78"/>
      <c r="BC211" s="78"/>
      <c r="BD211" s="78"/>
      <c r="BE211" s="78"/>
      <c r="BF211" s="78"/>
      <c r="BG211" s="78"/>
      <c r="BH211" s="78"/>
      <c r="BI211" s="78"/>
      <c r="BJ211" s="78"/>
      <c r="BK211" s="78"/>
      <c r="BL211" s="78"/>
      <c r="BM211" s="78"/>
      <c r="BN211" s="78"/>
      <c r="BO211" s="78"/>
      <c r="BP211" s="78"/>
      <c r="BQ211" s="78"/>
      <c r="BR211" s="78"/>
      <c r="BS211" s="78"/>
      <c r="BT211" s="78"/>
      <c r="BU211" s="78"/>
      <c r="BV211" s="78"/>
      <c r="BW211" s="78"/>
      <c r="BX211" s="78"/>
      <c r="BY211" s="78"/>
      <c r="BZ211" s="78"/>
      <c r="CA211" s="78"/>
      <c r="CB211" s="78"/>
      <c r="CC211" s="78"/>
      <c r="CD211" s="78"/>
      <c r="CE211" s="78"/>
      <c r="CF211" s="78"/>
      <c r="CG211" s="78"/>
      <c r="CH211" s="78"/>
      <c r="CI211" s="78"/>
      <c r="CJ211" s="78"/>
      <c r="CK211" s="78"/>
      <c r="CL211" s="78"/>
      <c r="CM211" s="78"/>
      <c r="CN211" s="78"/>
      <c r="CO211" s="78"/>
      <c r="CP211" s="78"/>
      <c r="CQ211" s="78"/>
      <c r="CR211" s="78"/>
      <c r="CS211" s="78"/>
      <c r="CT211" s="78"/>
      <c r="CU211" s="78"/>
      <c r="CV211" s="78"/>
      <c r="CW211" s="78"/>
      <c r="CX211" s="78"/>
      <c r="CY211" s="78"/>
      <c r="CZ211" s="78"/>
      <c r="DA211" s="78"/>
      <c r="DB211" s="78"/>
      <c r="DC211" s="78"/>
      <c r="DD211" s="78"/>
      <c r="DE211" s="78"/>
      <c r="DF211" s="78"/>
      <c r="DG211" s="78"/>
      <c r="DH211" s="78"/>
      <c r="DI211" s="78"/>
      <c r="DJ211" s="78"/>
      <c r="DK211" s="78"/>
      <c r="DL211" s="78"/>
      <c r="DM211" s="78"/>
      <c r="DN211" s="78"/>
      <c r="DO211" s="78"/>
      <c r="DP211" s="78"/>
      <c r="DQ211" s="78"/>
      <c r="DR211" s="78"/>
      <c r="DS211" s="78"/>
      <c r="DT211" s="78"/>
      <c r="DU211" s="78"/>
      <c r="DV211" s="78"/>
      <c r="DW211" s="78"/>
      <c r="DX211" s="78"/>
      <c r="DY211" s="78"/>
      <c r="DZ211" s="78"/>
      <c r="EA211" s="78"/>
      <c r="EB211" s="78"/>
      <c r="EC211" s="78"/>
      <c r="ED211" s="78"/>
      <c r="EE211" s="78"/>
      <c r="EF211" s="78"/>
      <c r="EG211" s="78"/>
      <c r="EH211" s="78"/>
      <c r="EI211" s="78"/>
      <c r="EJ211" s="78"/>
      <c r="EK211" s="78"/>
      <c r="EL211" s="78"/>
      <c r="EM211" s="78"/>
      <c r="EN211" s="78"/>
      <c r="EO211" s="78"/>
      <c r="EP211" s="78"/>
      <c r="EQ211" s="78"/>
      <c r="ER211" s="78"/>
      <c r="ES211" s="78"/>
      <c r="ET211" s="78"/>
      <c r="EU211" s="78"/>
      <c r="EV211" s="78"/>
      <c r="EW211" s="78"/>
      <c r="EX211" s="78"/>
      <c r="EY211" s="78"/>
      <c r="EZ211" s="78"/>
      <c r="FA211" s="78"/>
      <c r="FB211" s="78"/>
      <c r="FC211" s="78"/>
      <c r="FD211" s="78"/>
      <c r="FE211" s="78"/>
      <c r="FF211" s="78"/>
      <c r="FG211" s="78"/>
      <c r="FH211" s="78"/>
      <c r="FI211" s="78"/>
      <c r="FJ211" s="78"/>
      <c r="FK211" s="78"/>
      <c r="FL211" s="78"/>
      <c r="FM211" s="78"/>
      <c r="FN211" s="78"/>
      <c r="FO211" s="78"/>
      <c r="FP211" s="78"/>
      <c r="FQ211" s="78"/>
      <c r="FR211" s="78"/>
      <c r="FS211" s="78"/>
      <c r="FT211" s="78"/>
      <c r="FU211" s="78"/>
      <c r="FV211" s="78"/>
      <c r="FW211" s="78"/>
      <c r="FX211" s="78"/>
      <c r="FY211" s="78">
        <v>0</v>
      </c>
      <c r="FZ211" s="78">
        <v>0</v>
      </c>
    </row>
    <row r="212" spans="1:182" x14ac:dyDescent="0.2">
      <c r="A212" t="s">
        <v>186</v>
      </c>
      <c r="B212" s="35" t="s">
        <v>243</v>
      </c>
      <c r="C212" t="s">
        <v>2</v>
      </c>
      <c r="D212" t="s">
        <v>201</v>
      </c>
      <c r="E212" t="s">
        <v>240</v>
      </c>
      <c r="F212" t="s">
        <v>180</v>
      </c>
      <c r="G212" t="s">
        <v>1</v>
      </c>
      <c r="H212" s="78">
        <v>0</v>
      </c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  <c r="AV212" s="78"/>
      <c r="AW212" s="78"/>
      <c r="AX212" s="78"/>
      <c r="AY212" s="78"/>
      <c r="AZ212" s="78"/>
      <c r="BA212" s="78"/>
      <c r="BB212" s="78"/>
      <c r="BC212" s="78"/>
      <c r="BD212" s="78"/>
      <c r="BE212" s="78"/>
      <c r="BF212" s="78"/>
      <c r="BG212" s="78"/>
      <c r="BH212" s="78"/>
      <c r="BI212" s="78"/>
      <c r="BJ212" s="78"/>
      <c r="BK212" s="78"/>
      <c r="BL212" s="78"/>
      <c r="BM212" s="78"/>
      <c r="BN212" s="78"/>
      <c r="BO212" s="78"/>
      <c r="BP212" s="78"/>
      <c r="BQ212" s="78"/>
      <c r="BR212" s="78"/>
      <c r="BS212" s="78"/>
      <c r="BT212" s="78"/>
      <c r="BU212" s="78"/>
      <c r="BV212" s="78"/>
      <c r="BW212" s="78"/>
      <c r="BX212" s="78"/>
      <c r="BY212" s="78"/>
      <c r="BZ212" s="78"/>
      <c r="CA212" s="78"/>
      <c r="CB212" s="78"/>
      <c r="CC212" s="78"/>
      <c r="CD212" s="78"/>
      <c r="CE212" s="78"/>
      <c r="CF212" s="78"/>
      <c r="CG212" s="78"/>
      <c r="CH212" s="78"/>
      <c r="CI212" s="78"/>
      <c r="CJ212" s="78"/>
      <c r="CK212" s="78"/>
      <c r="CL212" s="78"/>
      <c r="CM212" s="78"/>
      <c r="CN212" s="78"/>
      <c r="CO212" s="78"/>
      <c r="CP212" s="78"/>
      <c r="CQ212" s="78"/>
      <c r="CR212" s="78"/>
      <c r="CS212" s="78"/>
      <c r="CT212" s="78"/>
      <c r="CU212" s="78"/>
      <c r="CV212" s="78"/>
      <c r="CW212" s="78"/>
      <c r="CX212" s="78"/>
      <c r="CY212" s="78"/>
      <c r="CZ212" s="78"/>
      <c r="DA212" s="78"/>
      <c r="DB212" s="78"/>
      <c r="DC212" s="78"/>
      <c r="DD212" s="78"/>
      <c r="DE212" s="78"/>
      <c r="DF212" s="78"/>
      <c r="DG212" s="78"/>
      <c r="DH212" s="78"/>
      <c r="DI212" s="78"/>
      <c r="DJ212" s="78"/>
      <c r="DK212" s="78"/>
      <c r="DL212" s="78"/>
      <c r="DM212" s="78"/>
      <c r="DN212" s="78"/>
      <c r="DO212" s="78"/>
      <c r="DP212" s="78"/>
      <c r="DQ212" s="78"/>
      <c r="DR212" s="78"/>
      <c r="DS212" s="78"/>
      <c r="DT212" s="78"/>
      <c r="DU212" s="78"/>
      <c r="DV212" s="78"/>
      <c r="DW212" s="78"/>
      <c r="DX212" s="78"/>
      <c r="DY212" s="78"/>
      <c r="DZ212" s="78"/>
      <c r="EA212" s="78"/>
      <c r="EB212" s="78"/>
      <c r="EC212" s="78"/>
      <c r="ED212" s="78"/>
      <c r="EE212" s="78"/>
      <c r="EF212" s="78"/>
      <c r="EG212" s="78"/>
      <c r="EH212" s="78"/>
      <c r="EI212" s="78"/>
      <c r="EJ212" s="78"/>
      <c r="EK212" s="78"/>
      <c r="EL212" s="78"/>
      <c r="EM212" s="78"/>
      <c r="EN212" s="78"/>
      <c r="EO212" s="78"/>
      <c r="EP212" s="78"/>
      <c r="EQ212" s="78"/>
      <c r="ER212" s="78"/>
      <c r="ES212" s="78"/>
      <c r="ET212" s="78"/>
      <c r="EU212" s="78"/>
      <c r="EV212" s="78"/>
      <c r="EW212" s="78"/>
      <c r="EX212" s="78"/>
      <c r="EY212" s="78"/>
      <c r="EZ212" s="78"/>
      <c r="FA212" s="78"/>
      <c r="FB212" s="78"/>
      <c r="FC212" s="78"/>
      <c r="FD212" s="78"/>
      <c r="FE212" s="78"/>
      <c r="FF212" s="78"/>
      <c r="FG212" s="78"/>
      <c r="FH212" s="78"/>
      <c r="FI212" s="78"/>
      <c r="FJ212" s="78"/>
      <c r="FK212" s="78"/>
      <c r="FL212" s="78"/>
      <c r="FM212" s="78"/>
      <c r="FN212" s="78"/>
      <c r="FO212" s="78"/>
      <c r="FP212" s="78"/>
      <c r="FQ212" s="78"/>
      <c r="FR212" s="78"/>
      <c r="FS212" s="78"/>
      <c r="FT212" s="78"/>
      <c r="FU212" s="78"/>
      <c r="FV212" s="78"/>
      <c r="FW212" s="78"/>
      <c r="FX212" s="78"/>
      <c r="FY212" s="78">
        <v>0</v>
      </c>
      <c r="FZ212" s="78">
        <v>0</v>
      </c>
    </row>
    <row r="213" spans="1:182" x14ac:dyDescent="0.2">
      <c r="A213" t="s">
        <v>186</v>
      </c>
      <c r="B213" s="35" t="s">
        <v>243</v>
      </c>
      <c r="C213" t="s">
        <v>2</v>
      </c>
      <c r="D213" t="s">
        <v>201</v>
      </c>
      <c r="E213" t="s">
        <v>240</v>
      </c>
      <c r="F213" t="s">
        <v>181</v>
      </c>
      <c r="G213" t="s">
        <v>1</v>
      </c>
      <c r="H213" s="78">
        <v>6</v>
      </c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  <c r="AV213" s="78"/>
      <c r="AW213" s="78"/>
      <c r="AX213" s="78"/>
      <c r="AY213" s="78"/>
      <c r="AZ213" s="78"/>
      <c r="BA213" s="78"/>
      <c r="BB213" s="78"/>
      <c r="BC213" s="78"/>
      <c r="BD213" s="78"/>
      <c r="BE213" s="78"/>
      <c r="BF213" s="78"/>
      <c r="BG213" s="78"/>
      <c r="BH213" s="78"/>
      <c r="BI213" s="78"/>
      <c r="BJ213" s="78"/>
      <c r="BK213" s="78"/>
      <c r="BL213" s="78"/>
      <c r="BM213" s="78"/>
      <c r="BN213" s="78"/>
      <c r="BO213" s="78"/>
      <c r="BP213" s="78"/>
      <c r="BQ213" s="78"/>
      <c r="BR213" s="78"/>
      <c r="BS213" s="78"/>
      <c r="BT213" s="78"/>
      <c r="BU213" s="78"/>
      <c r="BV213" s="78"/>
      <c r="BW213" s="78"/>
      <c r="BX213" s="78"/>
      <c r="BY213" s="78"/>
      <c r="BZ213" s="78"/>
      <c r="CA213" s="78"/>
      <c r="CB213" s="78"/>
      <c r="CC213" s="78"/>
      <c r="CD213" s="78"/>
      <c r="CE213" s="78"/>
      <c r="CF213" s="78"/>
      <c r="CG213" s="78"/>
      <c r="CH213" s="78"/>
      <c r="CI213" s="78"/>
      <c r="CJ213" s="78"/>
      <c r="CK213" s="78"/>
      <c r="CL213" s="78"/>
      <c r="CM213" s="78"/>
      <c r="CN213" s="78"/>
      <c r="CO213" s="78"/>
      <c r="CP213" s="78"/>
      <c r="CQ213" s="78"/>
      <c r="CR213" s="78"/>
      <c r="CS213" s="78"/>
      <c r="CT213" s="78"/>
      <c r="CU213" s="78"/>
      <c r="CV213" s="78"/>
      <c r="CW213" s="78"/>
      <c r="CX213" s="78"/>
      <c r="CY213" s="78"/>
      <c r="CZ213" s="78"/>
      <c r="DA213" s="78"/>
      <c r="DB213" s="78"/>
      <c r="DC213" s="78"/>
      <c r="DD213" s="78"/>
      <c r="DE213" s="78"/>
      <c r="DF213" s="78"/>
      <c r="DG213" s="78"/>
      <c r="DH213" s="78"/>
      <c r="DI213" s="78"/>
      <c r="DJ213" s="78"/>
      <c r="DK213" s="78"/>
      <c r="DL213" s="78"/>
      <c r="DM213" s="78"/>
      <c r="DN213" s="78"/>
      <c r="DO213" s="78"/>
      <c r="DP213" s="78"/>
      <c r="DQ213" s="78"/>
      <c r="DR213" s="78"/>
      <c r="DS213" s="78"/>
      <c r="DT213" s="78"/>
      <c r="DU213" s="78"/>
      <c r="DV213" s="78"/>
      <c r="DW213" s="78"/>
      <c r="DX213" s="78"/>
      <c r="DY213" s="78"/>
      <c r="DZ213" s="78"/>
      <c r="EA213" s="78"/>
      <c r="EB213" s="78"/>
      <c r="EC213" s="78"/>
      <c r="ED213" s="78"/>
      <c r="EE213" s="78"/>
      <c r="EF213" s="78"/>
      <c r="EG213" s="78"/>
      <c r="EH213" s="78"/>
      <c r="EI213" s="78"/>
      <c r="EJ213" s="78"/>
      <c r="EK213" s="78"/>
      <c r="EL213" s="78"/>
      <c r="EM213" s="78"/>
      <c r="EN213" s="78"/>
      <c r="EO213" s="78"/>
      <c r="EP213" s="78"/>
      <c r="EQ213" s="78"/>
      <c r="ER213" s="78"/>
      <c r="ES213" s="78"/>
      <c r="ET213" s="78"/>
      <c r="EU213" s="78"/>
      <c r="EV213" s="78"/>
      <c r="EW213" s="78"/>
      <c r="EX213" s="78"/>
      <c r="EY213" s="78"/>
      <c r="EZ213" s="78"/>
      <c r="FA213" s="78"/>
      <c r="FB213" s="78"/>
      <c r="FC213" s="78"/>
      <c r="FD213" s="78"/>
      <c r="FE213" s="78"/>
      <c r="FF213" s="78"/>
      <c r="FG213" s="78"/>
      <c r="FH213" s="78"/>
      <c r="FI213" s="78"/>
      <c r="FJ213" s="78"/>
      <c r="FK213" s="78"/>
      <c r="FL213" s="78"/>
      <c r="FM213" s="78"/>
      <c r="FN213" s="78"/>
      <c r="FO213" s="78"/>
      <c r="FP213" s="78"/>
      <c r="FQ213" s="78"/>
      <c r="FR213" s="78"/>
      <c r="FS213" s="78"/>
      <c r="FT213" s="78"/>
      <c r="FU213" s="78"/>
      <c r="FV213" s="78"/>
      <c r="FW213" s="78"/>
      <c r="FX213" s="78"/>
      <c r="FY213" s="78">
        <v>0</v>
      </c>
      <c r="FZ213" s="78">
        <v>0</v>
      </c>
    </row>
    <row r="214" spans="1:182" x14ac:dyDescent="0.2">
      <c r="A214" t="s">
        <v>186</v>
      </c>
      <c r="B214" s="35" t="s">
        <v>243</v>
      </c>
      <c r="C214" t="s">
        <v>2</v>
      </c>
      <c r="D214" t="s">
        <v>201</v>
      </c>
      <c r="E214" t="s">
        <v>240</v>
      </c>
      <c r="F214" t="s">
        <v>182</v>
      </c>
      <c r="G214" t="s">
        <v>1</v>
      </c>
      <c r="H214" s="78">
        <v>0</v>
      </c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  <c r="AV214" s="78"/>
      <c r="AW214" s="78"/>
      <c r="AX214" s="78"/>
      <c r="AY214" s="78"/>
      <c r="AZ214" s="78"/>
      <c r="BA214" s="78"/>
      <c r="BB214" s="78"/>
      <c r="BC214" s="78"/>
      <c r="BD214" s="78"/>
      <c r="BE214" s="78"/>
      <c r="BF214" s="78"/>
      <c r="BG214" s="78"/>
      <c r="BH214" s="78"/>
      <c r="BI214" s="78"/>
      <c r="BJ214" s="78"/>
      <c r="BK214" s="78"/>
      <c r="BL214" s="78"/>
      <c r="BM214" s="78"/>
      <c r="BN214" s="78"/>
      <c r="BO214" s="78"/>
      <c r="BP214" s="78"/>
      <c r="BQ214" s="78"/>
      <c r="BR214" s="78"/>
      <c r="BS214" s="78"/>
      <c r="BT214" s="78"/>
      <c r="BU214" s="78"/>
      <c r="BV214" s="78"/>
      <c r="BW214" s="78"/>
      <c r="BX214" s="78"/>
      <c r="BY214" s="78"/>
      <c r="BZ214" s="78"/>
      <c r="CA214" s="78"/>
      <c r="CB214" s="78"/>
      <c r="CC214" s="78"/>
      <c r="CD214" s="78"/>
      <c r="CE214" s="78"/>
      <c r="CF214" s="78"/>
      <c r="CG214" s="78"/>
      <c r="CH214" s="78"/>
      <c r="CI214" s="78"/>
      <c r="CJ214" s="78"/>
      <c r="CK214" s="78"/>
      <c r="CL214" s="78"/>
      <c r="CM214" s="78"/>
      <c r="CN214" s="78"/>
      <c r="CO214" s="78"/>
      <c r="CP214" s="78"/>
      <c r="CQ214" s="78"/>
      <c r="CR214" s="78"/>
      <c r="CS214" s="78"/>
      <c r="CT214" s="78"/>
      <c r="CU214" s="78"/>
      <c r="CV214" s="78"/>
      <c r="CW214" s="78"/>
      <c r="CX214" s="78"/>
      <c r="CY214" s="78"/>
      <c r="CZ214" s="78"/>
      <c r="DA214" s="78"/>
      <c r="DB214" s="78"/>
      <c r="DC214" s="78"/>
      <c r="DD214" s="78"/>
      <c r="DE214" s="78"/>
      <c r="DF214" s="78"/>
      <c r="DG214" s="78"/>
      <c r="DH214" s="78"/>
      <c r="DI214" s="78"/>
      <c r="DJ214" s="78"/>
      <c r="DK214" s="78"/>
      <c r="DL214" s="78"/>
      <c r="DM214" s="78"/>
      <c r="DN214" s="78"/>
      <c r="DO214" s="78"/>
      <c r="DP214" s="78"/>
      <c r="DQ214" s="78"/>
      <c r="DR214" s="78"/>
      <c r="DS214" s="78"/>
      <c r="DT214" s="78"/>
      <c r="DU214" s="78"/>
      <c r="DV214" s="78"/>
      <c r="DW214" s="78"/>
      <c r="DX214" s="78"/>
      <c r="DY214" s="78"/>
      <c r="DZ214" s="78"/>
      <c r="EA214" s="78"/>
      <c r="EB214" s="78"/>
      <c r="EC214" s="78"/>
      <c r="ED214" s="78"/>
      <c r="EE214" s="78"/>
      <c r="EF214" s="78"/>
      <c r="EG214" s="78"/>
      <c r="EH214" s="78"/>
      <c r="EI214" s="78"/>
      <c r="EJ214" s="78"/>
      <c r="EK214" s="78"/>
      <c r="EL214" s="78"/>
      <c r="EM214" s="78"/>
      <c r="EN214" s="78"/>
      <c r="EO214" s="78"/>
      <c r="EP214" s="78"/>
      <c r="EQ214" s="78"/>
      <c r="ER214" s="78"/>
      <c r="ES214" s="78"/>
      <c r="ET214" s="78"/>
      <c r="EU214" s="78"/>
      <c r="EV214" s="78"/>
      <c r="EW214" s="78"/>
      <c r="EX214" s="78"/>
      <c r="EY214" s="78"/>
      <c r="EZ214" s="78"/>
      <c r="FA214" s="78"/>
      <c r="FB214" s="78"/>
      <c r="FC214" s="78"/>
      <c r="FD214" s="78"/>
      <c r="FE214" s="78"/>
      <c r="FF214" s="78"/>
      <c r="FG214" s="78"/>
      <c r="FH214" s="78"/>
      <c r="FI214" s="78"/>
      <c r="FJ214" s="78"/>
      <c r="FK214" s="78"/>
      <c r="FL214" s="78"/>
      <c r="FM214" s="78"/>
      <c r="FN214" s="78"/>
      <c r="FO214" s="78"/>
      <c r="FP214" s="78"/>
      <c r="FQ214" s="78"/>
      <c r="FR214" s="78"/>
      <c r="FS214" s="78"/>
      <c r="FT214" s="78"/>
      <c r="FU214" s="78"/>
      <c r="FV214" s="78"/>
      <c r="FW214" s="78"/>
      <c r="FX214" s="78"/>
      <c r="FY214" s="78">
        <v>0</v>
      </c>
      <c r="FZ214" s="78">
        <v>0</v>
      </c>
    </row>
    <row r="215" spans="1:182" x14ac:dyDescent="0.2">
      <c r="A215" t="s">
        <v>186</v>
      </c>
      <c r="B215" s="35" t="s">
        <v>243</v>
      </c>
      <c r="C215" t="s">
        <v>2</v>
      </c>
      <c r="D215" t="s">
        <v>201</v>
      </c>
      <c r="E215" t="s">
        <v>240</v>
      </c>
      <c r="F215" t="s">
        <v>183</v>
      </c>
      <c r="G215" t="s">
        <v>1</v>
      </c>
      <c r="H215" s="78">
        <v>19</v>
      </c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  <c r="AX215" s="78"/>
      <c r="AY215" s="78"/>
      <c r="AZ215" s="78"/>
      <c r="BA215" s="78"/>
      <c r="BB215" s="78"/>
      <c r="BC215" s="78"/>
      <c r="BD215" s="78"/>
      <c r="BE215" s="78"/>
      <c r="BF215" s="78"/>
      <c r="BG215" s="78"/>
      <c r="BH215" s="78"/>
      <c r="BI215" s="78"/>
      <c r="BJ215" s="78"/>
      <c r="BK215" s="78"/>
      <c r="BL215" s="78"/>
      <c r="BM215" s="78"/>
      <c r="BN215" s="78"/>
      <c r="BO215" s="78"/>
      <c r="BP215" s="78"/>
      <c r="BQ215" s="78"/>
      <c r="BR215" s="78"/>
      <c r="BS215" s="78"/>
      <c r="BT215" s="78"/>
      <c r="BU215" s="78"/>
      <c r="BV215" s="78"/>
      <c r="BW215" s="78"/>
      <c r="BX215" s="78"/>
      <c r="BY215" s="78"/>
      <c r="BZ215" s="78"/>
      <c r="CA215" s="78"/>
      <c r="CB215" s="78"/>
      <c r="CC215" s="78"/>
      <c r="CD215" s="78"/>
      <c r="CE215" s="78"/>
      <c r="CF215" s="78"/>
      <c r="CG215" s="78"/>
      <c r="CH215" s="78"/>
      <c r="CI215" s="78"/>
      <c r="CJ215" s="78"/>
      <c r="CK215" s="78"/>
      <c r="CL215" s="78"/>
      <c r="CM215" s="78"/>
      <c r="CN215" s="78"/>
      <c r="CO215" s="78"/>
      <c r="CP215" s="78"/>
      <c r="CQ215" s="78"/>
      <c r="CR215" s="78"/>
      <c r="CS215" s="78"/>
      <c r="CT215" s="78"/>
      <c r="CU215" s="78"/>
      <c r="CV215" s="78"/>
      <c r="CW215" s="78"/>
      <c r="CX215" s="78"/>
      <c r="CY215" s="78"/>
      <c r="CZ215" s="78"/>
      <c r="DA215" s="78"/>
      <c r="DB215" s="78"/>
      <c r="DC215" s="78"/>
      <c r="DD215" s="78"/>
      <c r="DE215" s="78"/>
      <c r="DF215" s="78"/>
      <c r="DG215" s="78"/>
      <c r="DH215" s="78"/>
      <c r="DI215" s="78"/>
      <c r="DJ215" s="78"/>
      <c r="DK215" s="78"/>
      <c r="DL215" s="78"/>
      <c r="DM215" s="78"/>
      <c r="DN215" s="78"/>
      <c r="DO215" s="78"/>
      <c r="DP215" s="78"/>
      <c r="DQ215" s="78"/>
      <c r="DR215" s="78"/>
      <c r="DS215" s="78"/>
      <c r="DT215" s="78"/>
      <c r="DU215" s="78"/>
      <c r="DV215" s="78"/>
      <c r="DW215" s="78"/>
      <c r="DX215" s="78"/>
      <c r="DY215" s="78"/>
      <c r="DZ215" s="78"/>
      <c r="EA215" s="78"/>
      <c r="EB215" s="78"/>
      <c r="EC215" s="78"/>
      <c r="ED215" s="78"/>
      <c r="EE215" s="78"/>
      <c r="EF215" s="78"/>
      <c r="EG215" s="78"/>
      <c r="EH215" s="78"/>
      <c r="EI215" s="78"/>
      <c r="EJ215" s="78"/>
      <c r="EK215" s="78"/>
      <c r="EL215" s="78"/>
      <c r="EM215" s="78"/>
      <c r="EN215" s="78"/>
      <c r="EO215" s="78"/>
      <c r="EP215" s="78"/>
      <c r="EQ215" s="78"/>
      <c r="ER215" s="78"/>
      <c r="ES215" s="78"/>
      <c r="ET215" s="78"/>
      <c r="EU215" s="78"/>
      <c r="EV215" s="78"/>
      <c r="EW215" s="78"/>
      <c r="EX215" s="78"/>
      <c r="EY215" s="78"/>
      <c r="EZ215" s="78"/>
      <c r="FA215" s="78"/>
      <c r="FB215" s="78"/>
      <c r="FC215" s="78"/>
      <c r="FD215" s="78"/>
      <c r="FE215" s="78"/>
      <c r="FF215" s="78"/>
      <c r="FG215" s="78"/>
      <c r="FH215" s="78"/>
      <c r="FI215" s="78"/>
      <c r="FJ215" s="78"/>
      <c r="FK215" s="78"/>
      <c r="FL215" s="78"/>
      <c r="FM215" s="78"/>
      <c r="FN215" s="78"/>
      <c r="FO215" s="78"/>
      <c r="FP215" s="78"/>
      <c r="FQ215" s="78"/>
      <c r="FR215" s="78"/>
      <c r="FS215" s="78"/>
      <c r="FT215" s="78"/>
      <c r="FU215" s="78"/>
      <c r="FV215" s="78"/>
      <c r="FW215" s="78"/>
      <c r="FX215" s="78"/>
      <c r="FY215" s="78">
        <v>0</v>
      </c>
      <c r="FZ215" s="78">
        <v>0</v>
      </c>
    </row>
    <row r="216" spans="1:182" x14ac:dyDescent="0.2">
      <c r="A216" t="s">
        <v>186</v>
      </c>
      <c r="B216" s="35" t="s">
        <v>243</v>
      </c>
      <c r="C216" t="s">
        <v>2</v>
      </c>
      <c r="D216" t="s">
        <v>201</v>
      </c>
      <c r="E216" t="s">
        <v>240</v>
      </c>
      <c r="F216" t="s">
        <v>184</v>
      </c>
      <c r="G216" t="s">
        <v>1</v>
      </c>
      <c r="H216" s="78">
        <v>14</v>
      </c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  <c r="AV216" s="78"/>
      <c r="AW216" s="78"/>
      <c r="AX216" s="78"/>
      <c r="AY216" s="78"/>
      <c r="AZ216" s="78"/>
      <c r="BA216" s="78"/>
      <c r="BB216" s="78"/>
      <c r="BC216" s="78"/>
      <c r="BD216" s="78"/>
      <c r="BE216" s="78"/>
      <c r="BF216" s="78"/>
      <c r="BG216" s="78"/>
      <c r="BH216" s="78"/>
      <c r="BI216" s="78"/>
      <c r="BJ216" s="78"/>
      <c r="BK216" s="78"/>
      <c r="BL216" s="78"/>
      <c r="BM216" s="78"/>
      <c r="BN216" s="78"/>
      <c r="BO216" s="78"/>
      <c r="BP216" s="78"/>
      <c r="BQ216" s="78"/>
      <c r="BR216" s="78"/>
      <c r="BS216" s="78"/>
      <c r="BT216" s="78"/>
      <c r="BU216" s="78"/>
      <c r="BV216" s="78"/>
      <c r="BW216" s="78"/>
      <c r="BX216" s="78"/>
      <c r="BY216" s="78"/>
      <c r="BZ216" s="78"/>
      <c r="CA216" s="78"/>
      <c r="CB216" s="78"/>
      <c r="CC216" s="78"/>
      <c r="CD216" s="78"/>
      <c r="CE216" s="78"/>
      <c r="CF216" s="78"/>
      <c r="CG216" s="78"/>
      <c r="CH216" s="78"/>
      <c r="CI216" s="78"/>
      <c r="CJ216" s="78"/>
      <c r="CK216" s="78"/>
      <c r="CL216" s="78"/>
      <c r="CM216" s="78"/>
      <c r="CN216" s="78"/>
      <c r="CO216" s="78"/>
      <c r="CP216" s="78"/>
      <c r="CQ216" s="78"/>
      <c r="CR216" s="78"/>
      <c r="CS216" s="78"/>
      <c r="CT216" s="78"/>
      <c r="CU216" s="78"/>
      <c r="CV216" s="78"/>
      <c r="CW216" s="78"/>
      <c r="CX216" s="78"/>
      <c r="CY216" s="78"/>
      <c r="CZ216" s="78"/>
      <c r="DA216" s="78"/>
      <c r="DB216" s="78"/>
      <c r="DC216" s="78"/>
      <c r="DD216" s="78"/>
      <c r="DE216" s="78"/>
      <c r="DF216" s="78"/>
      <c r="DG216" s="78"/>
      <c r="DH216" s="78"/>
      <c r="DI216" s="78"/>
      <c r="DJ216" s="78"/>
      <c r="DK216" s="78"/>
      <c r="DL216" s="78"/>
      <c r="DM216" s="78"/>
      <c r="DN216" s="78"/>
      <c r="DO216" s="78"/>
      <c r="DP216" s="78"/>
      <c r="DQ216" s="78"/>
      <c r="DR216" s="78"/>
      <c r="DS216" s="78"/>
      <c r="DT216" s="78"/>
      <c r="DU216" s="78"/>
      <c r="DV216" s="78"/>
      <c r="DW216" s="78"/>
      <c r="DX216" s="78"/>
      <c r="DY216" s="78"/>
      <c r="DZ216" s="78"/>
      <c r="EA216" s="78"/>
      <c r="EB216" s="78"/>
      <c r="EC216" s="78"/>
      <c r="ED216" s="78"/>
      <c r="EE216" s="78"/>
      <c r="EF216" s="78"/>
      <c r="EG216" s="78"/>
      <c r="EH216" s="78"/>
      <c r="EI216" s="78"/>
      <c r="EJ216" s="78"/>
      <c r="EK216" s="78"/>
      <c r="EL216" s="78"/>
      <c r="EM216" s="78"/>
      <c r="EN216" s="78"/>
      <c r="EO216" s="78"/>
      <c r="EP216" s="78"/>
      <c r="EQ216" s="78"/>
      <c r="ER216" s="78"/>
      <c r="ES216" s="78"/>
      <c r="ET216" s="78"/>
      <c r="EU216" s="78"/>
      <c r="EV216" s="78"/>
      <c r="EW216" s="78"/>
      <c r="EX216" s="78"/>
      <c r="EY216" s="78"/>
      <c r="EZ216" s="78"/>
      <c r="FA216" s="78"/>
      <c r="FB216" s="78"/>
      <c r="FC216" s="78"/>
      <c r="FD216" s="78"/>
      <c r="FE216" s="78"/>
      <c r="FF216" s="78"/>
      <c r="FG216" s="78"/>
      <c r="FH216" s="78"/>
      <c r="FI216" s="78"/>
      <c r="FJ216" s="78"/>
      <c r="FK216" s="78"/>
      <c r="FL216" s="78"/>
      <c r="FM216" s="78"/>
      <c r="FN216" s="78"/>
      <c r="FO216" s="78"/>
      <c r="FP216" s="78"/>
      <c r="FQ216" s="78"/>
      <c r="FR216" s="78"/>
      <c r="FS216" s="78"/>
      <c r="FT216" s="78"/>
      <c r="FU216" s="78"/>
      <c r="FV216" s="78"/>
      <c r="FW216" s="78"/>
      <c r="FX216" s="78"/>
      <c r="FY216" s="78">
        <v>0</v>
      </c>
      <c r="FZ216" s="78">
        <v>0</v>
      </c>
    </row>
    <row r="217" spans="1:182" x14ac:dyDescent="0.2">
      <c r="A217" t="s">
        <v>186</v>
      </c>
      <c r="B217" s="35" t="s">
        <v>243</v>
      </c>
      <c r="C217" t="s">
        <v>2</v>
      </c>
      <c r="D217" t="s">
        <v>201</v>
      </c>
      <c r="E217" t="s">
        <v>240</v>
      </c>
      <c r="F217" t="s">
        <v>185</v>
      </c>
      <c r="G217" t="s">
        <v>1</v>
      </c>
      <c r="H217" s="78">
        <v>4</v>
      </c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  <c r="AV217" s="78"/>
      <c r="AW217" s="78"/>
      <c r="AX217" s="78"/>
      <c r="AY217" s="78"/>
      <c r="AZ217" s="78"/>
      <c r="BA217" s="78"/>
      <c r="BB217" s="78"/>
      <c r="BC217" s="78"/>
      <c r="BD217" s="78"/>
      <c r="BE217" s="78"/>
      <c r="BF217" s="78"/>
      <c r="BG217" s="78"/>
      <c r="BH217" s="78"/>
      <c r="BI217" s="78"/>
      <c r="BJ217" s="78"/>
      <c r="BK217" s="78"/>
      <c r="BL217" s="78"/>
      <c r="BM217" s="78"/>
      <c r="BN217" s="78"/>
      <c r="BO217" s="78"/>
      <c r="BP217" s="78"/>
      <c r="BQ217" s="78"/>
      <c r="BR217" s="78"/>
      <c r="BS217" s="78"/>
      <c r="BT217" s="78"/>
      <c r="BU217" s="78"/>
      <c r="BV217" s="78"/>
      <c r="BW217" s="78"/>
      <c r="BX217" s="78"/>
      <c r="BY217" s="78"/>
      <c r="BZ217" s="78"/>
      <c r="CA217" s="78"/>
      <c r="CB217" s="78"/>
      <c r="CC217" s="78"/>
      <c r="CD217" s="78"/>
      <c r="CE217" s="78"/>
      <c r="CF217" s="78"/>
      <c r="CG217" s="78"/>
      <c r="CH217" s="78"/>
      <c r="CI217" s="78"/>
      <c r="CJ217" s="78"/>
      <c r="CK217" s="78"/>
      <c r="CL217" s="78"/>
      <c r="CM217" s="78"/>
      <c r="CN217" s="78"/>
      <c r="CO217" s="78"/>
      <c r="CP217" s="78"/>
      <c r="CQ217" s="78"/>
      <c r="CR217" s="78"/>
      <c r="CS217" s="78"/>
      <c r="CT217" s="78"/>
      <c r="CU217" s="78"/>
      <c r="CV217" s="78"/>
      <c r="CW217" s="78"/>
      <c r="CX217" s="78"/>
      <c r="CY217" s="78"/>
      <c r="CZ217" s="78"/>
      <c r="DA217" s="78"/>
      <c r="DB217" s="78"/>
      <c r="DC217" s="78"/>
      <c r="DD217" s="78"/>
      <c r="DE217" s="78"/>
      <c r="DF217" s="78"/>
      <c r="DG217" s="78"/>
      <c r="DH217" s="78"/>
      <c r="DI217" s="78"/>
      <c r="DJ217" s="78"/>
      <c r="DK217" s="78"/>
      <c r="DL217" s="78"/>
      <c r="DM217" s="78"/>
      <c r="DN217" s="78"/>
      <c r="DO217" s="78"/>
      <c r="DP217" s="78"/>
      <c r="DQ217" s="78"/>
      <c r="DR217" s="78"/>
      <c r="DS217" s="78"/>
      <c r="DT217" s="78"/>
      <c r="DU217" s="78"/>
      <c r="DV217" s="78"/>
      <c r="DW217" s="78"/>
      <c r="DX217" s="78"/>
      <c r="DY217" s="78"/>
      <c r="DZ217" s="78"/>
      <c r="EA217" s="78"/>
      <c r="EB217" s="78"/>
      <c r="EC217" s="78"/>
      <c r="ED217" s="78"/>
      <c r="EE217" s="78"/>
      <c r="EF217" s="78"/>
      <c r="EG217" s="78"/>
      <c r="EH217" s="78"/>
      <c r="EI217" s="78"/>
      <c r="EJ217" s="78"/>
      <c r="EK217" s="78"/>
      <c r="EL217" s="78"/>
      <c r="EM217" s="78"/>
      <c r="EN217" s="78"/>
      <c r="EO217" s="78"/>
      <c r="EP217" s="78"/>
      <c r="EQ217" s="78"/>
      <c r="ER217" s="78"/>
      <c r="ES217" s="78"/>
      <c r="ET217" s="78"/>
      <c r="EU217" s="78"/>
      <c r="EV217" s="78"/>
      <c r="EW217" s="78"/>
      <c r="EX217" s="78"/>
      <c r="EY217" s="78"/>
      <c r="EZ217" s="78"/>
      <c r="FA217" s="78"/>
      <c r="FB217" s="78"/>
      <c r="FC217" s="78"/>
      <c r="FD217" s="78"/>
      <c r="FE217" s="78"/>
      <c r="FF217" s="78"/>
      <c r="FG217" s="78"/>
      <c r="FH217" s="78"/>
      <c r="FI217" s="78"/>
      <c r="FJ217" s="78"/>
      <c r="FK217" s="78"/>
      <c r="FL217" s="78"/>
      <c r="FM217" s="78"/>
      <c r="FN217" s="78"/>
      <c r="FO217" s="78"/>
      <c r="FP217" s="78"/>
      <c r="FQ217" s="78"/>
      <c r="FR217" s="78"/>
      <c r="FS217" s="78"/>
      <c r="FT217" s="78"/>
      <c r="FU217" s="78"/>
      <c r="FV217" s="78"/>
      <c r="FW217" s="78"/>
      <c r="FX217" s="78"/>
      <c r="FY217" s="78">
        <v>0</v>
      </c>
      <c r="FZ217" s="78">
        <v>0</v>
      </c>
    </row>
    <row r="218" spans="1:182" x14ac:dyDescent="0.2">
      <c r="A218" t="s">
        <v>186</v>
      </c>
      <c r="B218" s="35" t="s">
        <v>243</v>
      </c>
      <c r="C218" t="s">
        <v>194</v>
      </c>
      <c r="D218" t="s">
        <v>200</v>
      </c>
      <c r="E218" t="s">
        <v>236</v>
      </c>
      <c r="F218" t="s">
        <v>1</v>
      </c>
      <c r="G218" t="s">
        <v>1</v>
      </c>
      <c r="H218" s="78">
        <v>281</v>
      </c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  <c r="AV218" s="78"/>
      <c r="AW218" s="78"/>
      <c r="AX218" s="78"/>
      <c r="AY218" s="78"/>
      <c r="AZ218" s="78"/>
      <c r="BA218" s="78"/>
      <c r="BB218" s="78"/>
      <c r="BC218" s="78"/>
      <c r="BD218" s="78"/>
      <c r="BE218" s="78"/>
      <c r="BF218" s="78"/>
      <c r="BG218" s="78"/>
      <c r="BH218" s="78"/>
      <c r="BI218" s="78"/>
      <c r="BJ218" s="78"/>
      <c r="BK218" s="78"/>
      <c r="BL218" s="78"/>
      <c r="BM218" s="78"/>
      <c r="BN218" s="78"/>
      <c r="BO218" s="78"/>
      <c r="BP218" s="78"/>
      <c r="BQ218" s="78"/>
      <c r="BR218" s="78"/>
      <c r="BS218" s="78"/>
      <c r="BT218" s="78"/>
      <c r="BU218" s="78"/>
      <c r="BV218" s="78"/>
      <c r="BW218" s="78"/>
      <c r="BX218" s="78"/>
      <c r="BY218" s="78"/>
      <c r="BZ218" s="78"/>
      <c r="CA218" s="78"/>
      <c r="CB218" s="78"/>
      <c r="CC218" s="78"/>
      <c r="CD218" s="78"/>
      <c r="CE218" s="78"/>
      <c r="CF218" s="78"/>
      <c r="CG218" s="78"/>
      <c r="CH218" s="78"/>
      <c r="CI218" s="78"/>
      <c r="CJ218" s="78"/>
      <c r="CK218" s="78"/>
      <c r="CL218" s="78"/>
      <c r="CM218" s="78"/>
      <c r="CN218" s="78"/>
      <c r="CO218" s="78"/>
      <c r="CP218" s="78"/>
      <c r="CQ218" s="78"/>
      <c r="CR218" s="78"/>
      <c r="CS218" s="78"/>
      <c r="CT218" s="78"/>
      <c r="CU218" s="78"/>
      <c r="CV218" s="78"/>
      <c r="CW218" s="78"/>
      <c r="CX218" s="78"/>
      <c r="CY218" s="78"/>
      <c r="CZ218" s="78"/>
      <c r="DA218" s="78"/>
      <c r="DB218" s="78"/>
      <c r="DC218" s="78"/>
      <c r="DD218" s="78"/>
      <c r="DE218" s="78"/>
      <c r="DF218" s="78"/>
      <c r="DG218" s="78"/>
      <c r="DH218" s="78"/>
      <c r="DI218" s="78"/>
      <c r="DJ218" s="78"/>
      <c r="DK218" s="78"/>
      <c r="DL218" s="78"/>
      <c r="DM218" s="78"/>
      <c r="DN218" s="78"/>
      <c r="DO218" s="78"/>
      <c r="DP218" s="78"/>
      <c r="DQ218" s="78"/>
      <c r="DR218" s="78"/>
      <c r="DS218" s="78"/>
      <c r="DT218" s="78"/>
      <c r="DU218" s="78"/>
      <c r="DV218" s="78"/>
      <c r="DW218" s="78"/>
      <c r="DX218" s="78"/>
      <c r="DY218" s="78"/>
      <c r="DZ218" s="78"/>
      <c r="EA218" s="78"/>
      <c r="EB218" s="78"/>
      <c r="EC218" s="78"/>
      <c r="ED218" s="78"/>
      <c r="EE218" s="78"/>
      <c r="EF218" s="78"/>
      <c r="EG218" s="78"/>
      <c r="EH218" s="78"/>
      <c r="EI218" s="78"/>
      <c r="EJ218" s="78"/>
      <c r="EK218" s="78"/>
      <c r="EL218" s="78"/>
      <c r="EM218" s="78"/>
      <c r="EN218" s="78"/>
      <c r="EO218" s="78"/>
      <c r="EP218" s="78"/>
      <c r="EQ218" s="78"/>
      <c r="ER218" s="78"/>
      <c r="ES218" s="78"/>
      <c r="ET218" s="78"/>
      <c r="EU218" s="78"/>
      <c r="EV218" s="78"/>
      <c r="EW218" s="78"/>
      <c r="EX218" s="78"/>
      <c r="EY218" s="78"/>
      <c r="EZ218" s="78"/>
      <c r="FA218" s="78"/>
      <c r="FB218" s="78"/>
      <c r="FC218" s="78"/>
      <c r="FD218" s="78"/>
      <c r="FE218" s="78"/>
      <c r="FF218" s="78"/>
      <c r="FG218" s="78"/>
      <c r="FH218" s="78"/>
      <c r="FI218" s="78"/>
      <c r="FJ218" s="78"/>
      <c r="FK218" s="78"/>
      <c r="FL218" s="78"/>
      <c r="FM218" s="78"/>
      <c r="FN218" s="78"/>
      <c r="FO218" s="78"/>
      <c r="FP218" s="78"/>
      <c r="FQ218" s="78"/>
      <c r="FR218" s="78"/>
      <c r="FS218" s="78"/>
      <c r="FT218" s="78"/>
      <c r="FU218" s="78"/>
      <c r="FV218" s="78"/>
      <c r="FW218" s="78"/>
      <c r="FX218" s="78"/>
      <c r="FY218" s="78">
        <v>20.680304</v>
      </c>
      <c r="FZ218" s="78">
        <v>0</v>
      </c>
    </row>
    <row r="219" spans="1:182" x14ac:dyDescent="0.2">
      <c r="A219" t="s">
        <v>186</v>
      </c>
      <c r="B219" s="35" t="s">
        <v>243</v>
      </c>
      <c r="C219" t="s">
        <v>194</v>
      </c>
      <c r="D219" t="s">
        <v>200</v>
      </c>
      <c r="E219" t="s">
        <v>236</v>
      </c>
      <c r="F219" t="s">
        <v>178</v>
      </c>
      <c r="G219" t="s">
        <v>1</v>
      </c>
      <c r="H219" s="78">
        <v>82</v>
      </c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  <c r="AC219" s="78"/>
      <c r="AD219" s="78"/>
      <c r="AE219" s="78"/>
      <c r="AF219" s="78"/>
      <c r="AG219" s="78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  <c r="AV219" s="78"/>
      <c r="AW219" s="78"/>
      <c r="AX219" s="78"/>
      <c r="AY219" s="78"/>
      <c r="AZ219" s="78"/>
      <c r="BA219" s="78"/>
      <c r="BB219" s="78"/>
      <c r="BC219" s="78"/>
      <c r="BD219" s="78"/>
      <c r="BE219" s="78"/>
      <c r="BF219" s="78"/>
      <c r="BG219" s="78"/>
      <c r="BH219" s="78"/>
      <c r="BI219" s="78"/>
      <c r="BJ219" s="78"/>
      <c r="BK219" s="78"/>
      <c r="BL219" s="78"/>
      <c r="BM219" s="78"/>
      <c r="BN219" s="78"/>
      <c r="BO219" s="78"/>
      <c r="BP219" s="78"/>
      <c r="BQ219" s="78"/>
      <c r="BR219" s="78"/>
      <c r="BS219" s="78"/>
      <c r="BT219" s="78"/>
      <c r="BU219" s="78"/>
      <c r="BV219" s="78"/>
      <c r="BW219" s="78"/>
      <c r="BX219" s="78"/>
      <c r="BY219" s="78"/>
      <c r="BZ219" s="78"/>
      <c r="CA219" s="78"/>
      <c r="CB219" s="78"/>
      <c r="CC219" s="78"/>
      <c r="CD219" s="78"/>
      <c r="CE219" s="78"/>
      <c r="CF219" s="78"/>
      <c r="CG219" s="78"/>
      <c r="CH219" s="78"/>
      <c r="CI219" s="78"/>
      <c r="CJ219" s="78"/>
      <c r="CK219" s="78"/>
      <c r="CL219" s="78"/>
      <c r="CM219" s="78"/>
      <c r="CN219" s="78"/>
      <c r="CO219" s="78"/>
      <c r="CP219" s="78"/>
      <c r="CQ219" s="78"/>
      <c r="CR219" s="78"/>
      <c r="CS219" s="78"/>
      <c r="CT219" s="78"/>
      <c r="CU219" s="78"/>
      <c r="CV219" s="78"/>
      <c r="CW219" s="78"/>
      <c r="CX219" s="78"/>
      <c r="CY219" s="78"/>
      <c r="CZ219" s="78"/>
      <c r="DA219" s="78"/>
      <c r="DB219" s="78"/>
      <c r="DC219" s="78"/>
      <c r="DD219" s="78"/>
      <c r="DE219" s="78"/>
      <c r="DF219" s="78"/>
      <c r="DG219" s="78"/>
      <c r="DH219" s="78"/>
      <c r="DI219" s="78"/>
      <c r="DJ219" s="78"/>
      <c r="DK219" s="78"/>
      <c r="DL219" s="78"/>
      <c r="DM219" s="78"/>
      <c r="DN219" s="78"/>
      <c r="DO219" s="78"/>
      <c r="DP219" s="78"/>
      <c r="DQ219" s="78"/>
      <c r="DR219" s="78"/>
      <c r="DS219" s="78"/>
      <c r="DT219" s="78"/>
      <c r="DU219" s="78"/>
      <c r="DV219" s="78"/>
      <c r="DW219" s="78"/>
      <c r="DX219" s="78"/>
      <c r="DY219" s="78"/>
      <c r="DZ219" s="78"/>
      <c r="EA219" s="78"/>
      <c r="EB219" s="78"/>
      <c r="EC219" s="78"/>
      <c r="ED219" s="78"/>
      <c r="EE219" s="78"/>
      <c r="EF219" s="78"/>
      <c r="EG219" s="78"/>
      <c r="EH219" s="78"/>
      <c r="EI219" s="78"/>
      <c r="EJ219" s="78"/>
      <c r="EK219" s="78"/>
      <c r="EL219" s="78"/>
      <c r="EM219" s="78"/>
      <c r="EN219" s="78"/>
      <c r="EO219" s="78"/>
      <c r="EP219" s="78"/>
      <c r="EQ219" s="78"/>
      <c r="ER219" s="78"/>
      <c r="ES219" s="78"/>
      <c r="ET219" s="78"/>
      <c r="EU219" s="78"/>
      <c r="EV219" s="78"/>
      <c r="EW219" s="78"/>
      <c r="EX219" s="78"/>
      <c r="EY219" s="78"/>
      <c r="EZ219" s="78"/>
      <c r="FA219" s="78"/>
      <c r="FB219" s="78"/>
      <c r="FC219" s="78"/>
      <c r="FD219" s="78"/>
      <c r="FE219" s="78"/>
      <c r="FF219" s="78"/>
      <c r="FG219" s="78"/>
      <c r="FH219" s="78"/>
      <c r="FI219" s="78"/>
      <c r="FJ219" s="78"/>
      <c r="FK219" s="78"/>
      <c r="FL219" s="78"/>
      <c r="FM219" s="78"/>
      <c r="FN219" s="78"/>
      <c r="FO219" s="78"/>
      <c r="FP219" s="78"/>
      <c r="FQ219" s="78"/>
      <c r="FR219" s="78"/>
      <c r="FS219" s="78"/>
      <c r="FT219" s="78"/>
      <c r="FU219" s="78"/>
      <c r="FV219" s="78"/>
      <c r="FW219" s="78"/>
      <c r="FX219" s="78"/>
      <c r="FY219" s="78">
        <v>7.0454545</v>
      </c>
      <c r="FZ219" s="78">
        <v>0</v>
      </c>
    </row>
    <row r="220" spans="1:182" x14ac:dyDescent="0.2">
      <c r="A220" t="s">
        <v>186</v>
      </c>
      <c r="B220" s="35" t="s">
        <v>243</v>
      </c>
      <c r="C220" t="s">
        <v>194</v>
      </c>
      <c r="D220" t="s">
        <v>200</v>
      </c>
      <c r="E220" t="s">
        <v>236</v>
      </c>
      <c r="F220" t="s">
        <v>179</v>
      </c>
      <c r="G220" t="s">
        <v>1</v>
      </c>
      <c r="H220" s="78">
        <v>55</v>
      </c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  <c r="AV220" s="78"/>
      <c r="AW220" s="78"/>
      <c r="AX220" s="78"/>
      <c r="AY220" s="78"/>
      <c r="AZ220" s="78"/>
      <c r="BA220" s="78"/>
      <c r="BB220" s="78"/>
      <c r="BC220" s="78"/>
      <c r="BD220" s="78"/>
      <c r="BE220" s="78"/>
      <c r="BF220" s="78"/>
      <c r="BG220" s="78"/>
      <c r="BH220" s="78"/>
      <c r="BI220" s="78"/>
      <c r="BJ220" s="78"/>
      <c r="BK220" s="78"/>
      <c r="BL220" s="78"/>
      <c r="BM220" s="78"/>
      <c r="BN220" s="78"/>
      <c r="BO220" s="78"/>
      <c r="BP220" s="78"/>
      <c r="BQ220" s="78"/>
      <c r="BR220" s="78"/>
      <c r="BS220" s="78"/>
      <c r="BT220" s="78"/>
      <c r="BU220" s="78"/>
      <c r="BV220" s="78"/>
      <c r="BW220" s="78"/>
      <c r="BX220" s="78"/>
      <c r="BY220" s="78"/>
      <c r="BZ220" s="78"/>
      <c r="CA220" s="78"/>
      <c r="CB220" s="78"/>
      <c r="CC220" s="78"/>
      <c r="CD220" s="78"/>
      <c r="CE220" s="78"/>
      <c r="CF220" s="78"/>
      <c r="CG220" s="78"/>
      <c r="CH220" s="78"/>
      <c r="CI220" s="78"/>
      <c r="CJ220" s="78"/>
      <c r="CK220" s="78"/>
      <c r="CL220" s="78"/>
      <c r="CM220" s="78"/>
      <c r="CN220" s="78"/>
      <c r="CO220" s="78"/>
      <c r="CP220" s="78"/>
      <c r="CQ220" s="78"/>
      <c r="CR220" s="78"/>
      <c r="CS220" s="78"/>
      <c r="CT220" s="78"/>
      <c r="CU220" s="78"/>
      <c r="CV220" s="78"/>
      <c r="CW220" s="78"/>
      <c r="CX220" s="78"/>
      <c r="CY220" s="78"/>
      <c r="CZ220" s="78"/>
      <c r="DA220" s="78"/>
      <c r="DB220" s="78"/>
      <c r="DC220" s="78"/>
      <c r="DD220" s="78"/>
      <c r="DE220" s="78"/>
      <c r="DF220" s="78"/>
      <c r="DG220" s="78"/>
      <c r="DH220" s="78"/>
      <c r="DI220" s="78"/>
      <c r="DJ220" s="78"/>
      <c r="DK220" s="78"/>
      <c r="DL220" s="78"/>
      <c r="DM220" s="78"/>
      <c r="DN220" s="78"/>
      <c r="DO220" s="78"/>
      <c r="DP220" s="78"/>
      <c r="DQ220" s="78"/>
      <c r="DR220" s="78"/>
      <c r="DS220" s="78"/>
      <c r="DT220" s="78"/>
      <c r="DU220" s="78"/>
      <c r="DV220" s="78"/>
      <c r="DW220" s="78"/>
      <c r="DX220" s="78"/>
      <c r="DY220" s="78"/>
      <c r="DZ220" s="78"/>
      <c r="EA220" s="78"/>
      <c r="EB220" s="78"/>
      <c r="EC220" s="78"/>
      <c r="ED220" s="78"/>
      <c r="EE220" s="78"/>
      <c r="EF220" s="78"/>
      <c r="EG220" s="78"/>
      <c r="EH220" s="78"/>
      <c r="EI220" s="78"/>
      <c r="EJ220" s="78"/>
      <c r="EK220" s="78"/>
      <c r="EL220" s="78"/>
      <c r="EM220" s="78"/>
      <c r="EN220" s="78"/>
      <c r="EO220" s="78"/>
      <c r="EP220" s="78"/>
      <c r="EQ220" s="78"/>
      <c r="ER220" s="78"/>
      <c r="ES220" s="78"/>
      <c r="ET220" s="78"/>
      <c r="EU220" s="78"/>
      <c r="EV220" s="78"/>
      <c r="EW220" s="78"/>
      <c r="EX220" s="78"/>
      <c r="EY220" s="78"/>
      <c r="EZ220" s="78"/>
      <c r="FA220" s="78"/>
      <c r="FB220" s="78"/>
      <c r="FC220" s="78"/>
      <c r="FD220" s="78"/>
      <c r="FE220" s="78"/>
      <c r="FF220" s="78"/>
      <c r="FG220" s="78"/>
      <c r="FH220" s="78"/>
      <c r="FI220" s="78"/>
      <c r="FJ220" s="78"/>
      <c r="FK220" s="78"/>
      <c r="FL220" s="78"/>
      <c r="FM220" s="78"/>
      <c r="FN220" s="78"/>
      <c r="FO220" s="78"/>
      <c r="FP220" s="78"/>
      <c r="FQ220" s="78"/>
      <c r="FR220" s="78"/>
      <c r="FS220" s="78"/>
      <c r="FT220" s="78"/>
      <c r="FU220" s="78"/>
      <c r="FV220" s="78"/>
      <c r="FW220" s="78"/>
      <c r="FX220" s="78"/>
      <c r="FY220" s="78">
        <v>6.1818179999999998</v>
      </c>
      <c r="FZ220" s="78">
        <v>0</v>
      </c>
    </row>
    <row r="221" spans="1:182" x14ac:dyDescent="0.2">
      <c r="A221" t="s">
        <v>186</v>
      </c>
      <c r="B221" s="35" t="s">
        <v>243</v>
      </c>
      <c r="C221" t="s">
        <v>194</v>
      </c>
      <c r="D221" t="s">
        <v>200</v>
      </c>
      <c r="E221" t="s">
        <v>236</v>
      </c>
      <c r="F221" t="s">
        <v>180</v>
      </c>
      <c r="G221" t="s">
        <v>1</v>
      </c>
      <c r="H221" s="78">
        <v>1</v>
      </c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78"/>
      <c r="AX221" s="78"/>
      <c r="AY221" s="78"/>
      <c r="AZ221" s="78"/>
      <c r="BA221" s="78"/>
      <c r="BB221" s="78"/>
      <c r="BC221" s="78"/>
      <c r="BD221" s="78"/>
      <c r="BE221" s="78"/>
      <c r="BF221" s="78"/>
      <c r="BG221" s="78"/>
      <c r="BH221" s="78"/>
      <c r="BI221" s="78"/>
      <c r="BJ221" s="78"/>
      <c r="BK221" s="78"/>
      <c r="BL221" s="78"/>
      <c r="BM221" s="78"/>
      <c r="BN221" s="78"/>
      <c r="BO221" s="78"/>
      <c r="BP221" s="78"/>
      <c r="BQ221" s="78"/>
      <c r="BR221" s="78"/>
      <c r="BS221" s="78"/>
      <c r="BT221" s="78"/>
      <c r="BU221" s="78"/>
      <c r="BV221" s="78"/>
      <c r="BW221" s="78"/>
      <c r="BX221" s="78"/>
      <c r="BY221" s="78"/>
      <c r="BZ221" s="78"/>
      <c r="CA221" s="78"/>
      <c r="CB221" s="78"/>
      <c r="CC221" s="78"/>
      <c r="CD221" s="78"/>
      <c r="CE221" s="78"/>
      <c r="CF221" s="78"/>
      <c r="CG221" s="78"/>
      <c r="CH221" s="78"/>
      <c r="CI221" s="78"/>
      <c r="CJ221" s="78"/>
      <c r="CK221" s="78"/>
      <c r="CL221" s="78"/>
      <c r="CM221" s="78"/>
      <c r="CN221" s="78"/>
      <c r="CO221" s="78"/>
      <c r="CP221" s="78"/>
      <c r="CQ221" s="78"/>
      <c r="CR221" s="78"/>
      <c r="CS221" s="78"/>
      <c r="CT221" s="78"/>
      <c r="CU221" s="78"/>
      <c r="CV221" s="78"/>
      <c r="CW221" s="78"/>
      <c r="CX221" s="78"/>
      <c r="CY221" s="78"/>
      <c r="CZ221" s="78"/>
      <c r="DA221" s="78"/>
      <c r="DB221" s="78"/>
      <c r="DC221" s="78"/>
      <c r="DD221" s="78"/>
      <c r="DE221" s="78"/>
      <c r="DF221" s="78"/>
      <c r="DG221" s="78"/>
      <c r="DH221" s="78"/>
      <c r="DI221" s="78"/>
      <c r="DJ221" s="78"/>
      <c r="DK221" s="78"/>
      <c r="DL221" s="78"/>
      <c r="DM221" s="78"/>
      <c r="DN221" s="78"/>
      <c r="DO221" s="78"/>
      <c r="DP221" s="78"/>
      <c r="DQ221" s="78"/>
      <c r="DR221" s="78"/>
      <c r="DS221" s="78"/>
      <c r="DT221" s="78"/>
      <c r="DU221" s="78"/>
      <c r="DV221" s="78"/>
      <c r="DW221" s="78"/>
      <c r="DX221" s="78"/>
      <c r="DY221" s="78"/>
      <c r="DZ221" s="78"/>
      <c r="EA221" s="78"/>
      <c r="EB221" s="78"/>
      <c r="EC221" s="78"/>
      <c r="ED221" s="78"/>
      <c r="EE221" s="78"/>
      <c r="EF221" s="78"/>
      <c r="EG221" s="78"/>
      <c r="EH221" s="78"/>
      <c r="EI221" s="78"/>
      <c r="EJ221" s="78"/>
      <c r="EK221" s="78"/>
      <c r="EL221" s="78"/>
      <c r="EM221" s="78"/>
      <c r="EN221" s="78"/>
      <c r="EO221" s="78"/>
      <c r="EP221" s="78"/>
      <c r="EQ221" s="78"/>
      <c r="ER221" s="78"/>
      <c r="ES221" s="78"/>
      <c r="ET221" s="78"/>
      <c r="EU221" s="78"/>
      <c r="EV221" s="78"/>
      <c r="EW221" s="78"/>
      <c r="EX221" s="78"/>
      <c r="EY221" s="78"/>
      <c r="EZ221" s="78"/>
      <c r="FA221" s="78"/>
      <c r="FB221" s="78"/>
      <c r="FC221" s="78"/>
      <c r="FD221" s="78"/>
      <c r="FE221" s="78"/>
      <c r="FF221" s="78"/>
      <c r="FG221" s="78"/>
      <c r="FH221" s="78"/>
      <c r="FI221" s="78"/>
      <c r="FJ221" s="78"/>
      <c r="FK221" s="78"/>
      <c r="FL221" s="78"/>
      <c r="FM221" s="78"/>
      <c r="FN221" s="78"/>
      <c r="FO221" s="78"/>
      <c r="FP221" s="78"/>
      <c r="FQ221" s="78"/>
      <c r="FR221" s="78"/>
      <c r="FS221" s="78"/>
      <c r="FT221" s="78"/>
      <c r="FU221" s="78"/>
      <c r="FV221" s="78"/>
      <c r="FW221" s="78"/>
      <c r="FX221" s="78"/>
      <c r="FY221" s="78">
        <v>0</v>
      </c>
      <c r="FZ221" s="78">
        <v>0</v>
      </c>
    </row>
    <row r="222" spans="1:182" x14ac:dyDescent="0.2">
      <c r="A222" t="s">
        <v>186</v>
      </c>
      <c r="B222" s="35" t="s">
        <v>243</v>
      </c>
      <c r="C222" t="s">
        <v>194</v>
      </c>
      <c r="D222" t="s">
        <v>200</v>
      </c>
      <c r="E222" t="s">
        <v>236</v>
      </c>
      <c r="F222" t="s">
        <v>181</v>
      </c>
      <c r="G222" t="s">
        <v>1</v>
      </c>
      <c r="H222" s="78">
        <v>24</v>
      </c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  <c r="AX222" s="78"/>
      <c r="AY222" s="78"/>
      <c r="AZ222" s="78"/>
      <c r="BA222" s="78"/>
      <c r="BB222" s="78"/>
      <c r="BC222" s="78"/>
      <c r="BD222" s="78"/>
      <c r="BE222" s="78"/>
      <c r="BF222" s="78"/>
      <c r="BG222" s="78"/>
      <c r="BH222" s="78"/>
      <c r="BI222" s="78"/>
      <c r="BJ222" s="78"/>
      <c r="BK222" s="78"/>
      <c r="BL222" s="78"/>
      <c r="BM222" s="78"/>
      <c r="BN222" s="78"/>
      <c r="BO222" s="78"/>
      <c r="BP222" s="78"/>
      <c r="BQ222" s="78"/>
      <c r="BR222" s="78"/>
      <c r="BS222" s="78"/>
      <c r="BT222" s="78"/>
      <c r="BU222" s="78"/>
      <c r="BV222" s="78"/>
      <c r="BW222" s="78"/>
      <c r="BX222" s="78"/>
      <c r="BY222" s="78"/>
      <c r="BZ222" s="78"/>
      <c r="CA222" s="78"/>
      <c r="CB222" s="78"/>
      <c r="CC222" s="78"/>
      <c r="CD222" s="78"/>
      <c r="CE222" s="78"/>
      <c r="CF222" s="78"/>
      <c r="CG222" s="78"/>
      <c r="CH222" s="78"/>
      <c r="CI222" s="78"/>
      <c r="CJ222" s="78"/>
      <c r="CK222" s="78"/>
      <c r="CL222" s="78"/>
      <c r="CM222" s="78"/>
      <c r="CN222" s="78"/>
      <c r="CO222" s="78"/>
      <c r="CP222" s="78"/>
      <c r="CQ222" s="78"/>
      <c r="CR222" s="78"/>
      <c r="CS222" s="78"/>
      <c r="CT222" s="78"/>
      <c r="CU222" s="78"/>
      <c r="CV222" s="78"/>
      <c r="CW222" s="78"/>
      <c r="CX222" s="78"/>
      <c r="CY222" s="78"/>
      <c r="CZ222" s="78"/>
      <c r="DA222" s="78"/>
      <c r="DB222" s="78"/>
      <c r="DC222" s="78"/>
      <c r="DD222" s="78"/>
      <c r="DE222" s="78"/>
      <c r="DF222" s="78"/>
      <c r="DG222" s="78"/>
      <c r="DH222" s="78"/>
      <c r="DI222" s="78"/>
      <c r="DJ222" s="78"/>
      <c r="DK222" s="78"/>
      <c r="DL222" s="78"/>
      <c r="DM222" s="78"/>
      <c r="DN222" s="78"/>
      <c r="DO222" s="78"/>
      <c r="DP222" s="78"/>
      <c r="DQ222" s="78"/>
      <c r="DR222" s="78"/>
      <c r="DS222" s="78"/>
      <c r="DT222" s="78"/>
      <c r="DU222" s="78"/>
      <c r="DV222" s="78"/>
      <c r="DW222" s="78"/>
      <c r="DX222" s="78"/>
      <c r="DY222" s="78"/>
      <c r="DZ222" s="78"/>
      <c r="EA222" s="78"/>
      <c r="EB222" s="78"/>
      <c r="EC222" s="78"/>
      <c r="ED222" s="78"/>
      <c r="EE222" s="78"/>
      <c r="EF222" s="78"/>
      <c r="EG222" s="78"/>
      <c r="EH222" s="78"/>
      <c r="EI222" s="78"/>
      <c r="EJ222" s="78"/>
      <c r="EK222" s="78"/>
      <c r="EL222" s="78"/>
      <c r="EM222" s="78"/>
      <c r="EN222" s="78"/>
      <c r="EO222" s="78"/>
      <c r="EP222" s="78"/>
      <c r="EQ222" s="78"/>
      <c r="ER222" s="78"/>
      <c r="ES222" s="78"/>
      <c r="ET222" s="78"/>
      <c r="EU222" s="78"/>
      <c r="EV222" s="78"/>
      <c r="EW222" s="78"/>
      <c r="EX222" s="78"/>
      <c r="EY222" s="78"/>
      <c r="EZ222" s="78"/>
      <c r="FA222" s="78"/>
      <c r="FB222" s="78"/>
      <c r="FC222" s="78"/>
      <c r="FD222" s="78"/>
      <c r="FE222" s="78"/>
      <c r="FF222" s="78"/>
      <c r="FG222" s="78"/>
      <c r="FH222" s="78"/>
      <c r="FI222" s="78"/>
      <c r="FJ222" s="78"/>
      <c r="FK222" s="78"/>
      <c r="FL222" s="78"/>
      <c r="FM222" s="78"/>
      <c r="FN222" s="78"/>
      <c r="FO222" s="78"/>
      <c r="FP222" s="78"/>
      <c r="FQ222" s="78"/>
      <c r="FR222" s="78"/>
      <c r="FS222" s="78"/>
      <c r="FT222" s="78"/>
      <c r="FU222" s="78"/>
      <c r="FV222" s="78"/>
      <c r="FW222" s="78"/>
      <c r="FX222" s="78"/>
      <c r="FY222" s="78">
        <v>1</v>
      </c>
      <c r="FZ222" s="78">
        <v>0</v>
      </c>
    </row>
    <row r="223" spans="1:182" x14ac:dyDescent="0.2">
      <c r="A223" t="s">
        <v>186</v>
      </c>
      <c r="B223" s="35" t="s">
        <v>243</v>
      </c>
      <c r="C223" t="s">
        <v>194</v>
      </c>
      <c r="D223" t="s">
        <v>200</v>
      </c>
      <c r="E223" t="s">
        <v>236</v>
      </c>
      <c r="F223" t="s">
        <v>182</v>
      </c>
      <c r="G223" t="s">
        <v>1</v>
      </c>
      <c r="H223" s="78">
        <v>15</v>
      </c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  <c r="AX223" s="78"/>
      <c r="AY223" s="78"/>
      <c r="AZ223" s="78"/>
      <c r="BA223" s="78"/>
      <c r="BB223" s="78"/>
      <c r="BC223" s="78"/>
      <c r="BD223" s="78"/>
      <c r="BE223" s="78"/>
      <c r="BF223" s="78"/>
      <c r="BG223" s="78"/>
      <c r="BH223" s="78"/>
      <c r="BI223" s="78"/>
      <c r="BJ223" s="78"/>
      <c r="BK223" s="78"/>
      <c r="BL223" s="78"/>
      <c r="BM223" s="78"/>
      <c r="BN223" s="78"/>
      <c r="BO223" s="78"/>
      <c r="BP223" s="78"/>
      <c r="BQ223" s="78"/>
      <c r="BR223" s="78"/>
      <c r="BS223" s="78"/>
      <c r="BT223" s="78"/>
      <c r="BU223" s="78"/>
      <c r="BV223" s="78"/>
      <c r="BW223" s="78"/>
      <c r="BX223" s="78"/>
      <c r="BY223" s="78"/>
      <c r="BZ223" s="78"/>
      <c r="CA223" s="78"/>
      <c r="CB223" s="78"/>
      <c r="CC223" s="78"/>
      <c r="CD223" s="78"/>
      <c r="CE223" s="78"/>
      <c r="CF223" s="78"/>
      <c r="CG223" s="78"/>
      <c r="CH223" s="78"/>
      <c r="CI223" s="78"/>
      <c r="CJ223" s="78"/>
      <c r="CK223" s="78"/>
      <c r="CL223" s="78"/>
      <c r="CM223" s="78"/>
      <c r="CN223" s="78"/>
      <c r="CO223" s="78"/>
      <c r="CP223" s="78"/>
      <c r="CQ223" s="78"/>
      <c r="CR223" s="78"/>
      <c r="CS223" s="78"/>
      <c r="CT223" s="78"/>
      <c r="CU223" s="78"/>
      <c r="CV223" s="78"/>
      <c r="CW223" s="78"/>
      <c r="CX223" s="78"/>
      <c r="CY223" s="78"/>
      <c r="CZ223" s="78"/>
      <c r="DA223" s="78"/>
      <c r="DB223" s="78"/>
      <c r="DC223" s="78"/>
      <c r="DD223" s="78"/>
      <c r="DE223" s="78"/>
      <c r="DF223" s="78"/>
      <c r="DG223" s="78"/>
      <c r="DH223" s="78"/>
      <c r="DI223" s="78"/>
      <c r="DJ223" s="78"/>
      <c r="DK223" s="78"/>
      <c r="DL223" s="78"/>
      <c r="DM223" s="78"/>
      <c r="DN223" s="78"/>
      <c r="DO223" s="78"/>
      <c r="DP223" s="78"/>
      <c r="DQ223" s="78"/>
      <c r="DR223" s="78"/>
      <c r="DS223" s="78"/>
      <c r="DT223" s="78"/>
      <c r="DU223" s="78"/>
      <c r="DV223" s="78"/>
      <c r="DW223" s="78"/>
      <c r="DX223" s="78"/>
      <c r="DY223" s="78"/>
      <c r="DZ223" s="78"/>
      <c r="EA223" s="78"/>
      <c r="EB223" s="78"/>
      <c r="EC223" s="78"/>
      <c r="ED223" s="78"/>
      <c r="EE223" s="78"/>
      <c r="EF223" s="78"/>
      <c r="EG223" s="78"/>
      <c r="EH223" s="78"/>
      <c r="EI223" s="78"/>
      <c r="EJ223" s="78"/>
      <c r="EK223" s="78"/>
      <c r="EL223" s="78"/>
      <c r="EM223" s="78"/>
      <c r="EN223" s="78"/>
      <c r="EO223" s="78"/>
      <c r="EP223" s="78"/>
      <c r="EQ223" s="78"/>
      <c r="ER223" s="78"/>
      <c r="ES223" s="78"/>
      <c r="ET223" s="78"/>
      <c r="EU223" s="78"/>
      <c r="EV223" s="78"/>
      <c r="EW223" s="78"/>
      <c r="EX223" s="78"/>
      <c r="EY223" s="78"/>
      <c r="EZ223" s="78"/>
      <c r="FA223" s="78"/>
      <c r="FB223" s="78"/>
      <c r="FC223" s="78"/>
      <c r="FD223" s="78"/>
      <c r="FE223" s="78"/>
      <c r="FF223" s="78"/>
      <c r="FG223" s="78"/>
      <c r="FH223" s="78"/>
      <c r="FI223" s="78"/>
      <c r="FJ223" s="78"/>
      <c r="FK223" s="78"/>
      <c r="FL223" s="78"/>
      <c r="FM223" s="78"/>
      <c r="FN223" s="78"/>
      <c r="FO223" s="78"/>
      <c r="FP223" s="78"/>
      <c r="FQ223" s="78"/>
      <c r="FR223" s="78"/>
      <c r="FS223" s="78"/>
      <c r="FT223" s="78"/>
      <c r="FU223" s="78"/>
      <c r="FV223" s="78"/>
      <c r="FW223" s="78"/>
      <c r="FX223" s="78"/>
      <c r="FY223" s="78">
        <v>1.35</v>
      </c>
      <c r="FZ223" s="78">
        <v>0</v>
      </c>
    </row>
    <row r="224" spans="1:182" x14ac:dyDescent="0.2">
      <c r="A224" t="s">
        <v>186</v>
      </c>
      <c r="B224" s="35" t="s">
        <v>243</v>
      </c>
      <c r="C224" t="s">
        <v>194</v>
      </c>
      <c r="D224" t="s">
        <v>200</v>
      </c>
      <c r="E224" t="s">
        <v>236</v>
      </c>
      <c r="F224" t="s">
        <v>183</v>
      </c>
      <c r="G224" t="s">
        <v>1</v>
      </c>
      <c r="H224" s="78">
        <v>58</v>
      </c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  <c r="AV224" s="78"/>
      <c r="AW224" s="78"/>
      <c r="AX224" s="78"/>
      <c r="AY224" s="78"/>
      <c r="AZ224" s="78"/>
      <c r="BA224" s="78"/>
      <c r="BB224" s="78"/>
      <c r="BC224" s="78"/>
      <c r="BD224" s="78"/>
      <c r="BE224" s="78"/>
      <c r="BF224" s="78"/>
      <c r="BG224" s="78"/>
      <c r="BH224" s="78"/>
      <c r="BI224" s="78"/>
      <c r="BJ224" s="78"/>
      <c r="BK224" s="78"/>
      <c r="BL224" s="78"/>
      <c r="BM224" s="78"/>
      <c r="BN224" s="78"/>
      <c r="BO224" s="78"/>
      <c r="BP224" s="78"/>
      <c r="BQ224" s="78"/>
      <c r="BR224" s="78"/>
      <c r="BS224" s="78"/>
      <c r="BT224" s="78"/>
      <c r="BU224" s="78"/>
      <c r="BV224" s="78"/>
      <c r="BW224" s="78"/>
      <c r="BX224" s="78"/>
      <c r="BY224" s="78"/>
      <c r="BZ224" s="78"/>
      <c r="CA224" s="78"/>
      <c r="CB224" s="78"/>
      <c r="CC224" s="78"/>
      <c r="CD224" s="78"/>
      <c r="CE224" s="78"/>
      <c r="CF224" s="78"/>
      <c r="CG224" s="78"/>
      <c r="CH224" s="78"/>
      <c r="CI224" s="78"/>
      <c r="CJ224" s="78"/>
      <c r="CK224" s="78"/>
      <c r="CL224" s="78"/>
      <c r="CM224" s="78"/>
      <c r="CN224" s="78"/>
      <c r="CO224" s="78"/>
      <c r="CP224" s="78"/>
      <c r="CQ224" s="78"/>
      <c r="CR224" s="78"/>
      <c r="CS224" s="78"/>
      <c r="CT224" s="78"/>
      <c r="CU224" s="78"/>
      <c r="CV224" s="78"/>
      <c r="CW224" s="78"/>
      <c r="CX224" s="78"/>
      <c r="CY224" s="78"/>
      <c r="CZ224" s="78"/>
      <c r="DA224" s="78"/>
      <c r="DB224" s="78"/>
      <c r="DC224" s="78"/>
      <c r="DD224" s="78"/>
      <c r="DE224" s="78"/>
      <c r="DF224" s="78"/>
      <c r="DG224" s="78"/>
      <c r="DH224" s="78"/>
      <c r="DI224" s="78"/>
      <c r="DJ224" s="78"/>
      <c r="DK224" s="78"/>
      <c r="DL224" s="78"/>
      <c r="DM224" s="78"/>
      <c r="DN224" s="78"/>
      <c r="DO224" s="78"/>
      <c r="DP224" s="78"/>
      <c r="DQ224" s="78"/>
      <c r="DR224" s="78"/>
      <c r="DS224" s="78"/>
      <c r="DT224" s="78"/>
      <c r="DU224" s="78"/>
      <c r="DV224" s="78"/>
      <c r="DW224" s="78"/>
      <c r="DX224" s="78"/>
      <c r="DY224" s="78"/>
      <c r="DZ224" s="78"/>
      <c r="EA224" s="78"/>
      <c r="EB224" s="78"/>
      <c r="EC224" s="78"/>
      <c r="ED224" s="78"/>
      <c r="EE224" s="78"/>
      <c r="EF224" s="78"/>
      <c r="EG224" s="78"/>
      <c r="EH224" s="78"/>
      <c r="EI224" s="78"/>
      <c r="EJ224" s="78"/>
      <c r="EK224" s="78"/>
      <c r="EL224" s="78"/>
      <c r="EM224" s="78"/>
      <c r="EN224" s="78"/>
      <c r="EO224" s="78"/>
      <c r="EP224" s="78"/>
      <c r="EQ224" s="78"/>
      <c r="ER224" s="78"/>
      <c r="ES224" s="78"/>
      <c r="ET224" s="78"/>
      <c r="EU224" s="78"/>
      <c r="EV224" s="78"/>
      <c r="EW224" s="78"/>
      <c r="EX224" s="78"/>
      <c r="EY224" s="78"/>
      <c r="EZ224" s="78"/>
      <c r="FA224" s="78"/>
      <c r="FB224" s="78"/>
      <c r="FC224" s="78"/>
      <c r="FD224" s="78"/>
      <c r="FE224" s="78"/>
      <c r="FF224" s="78"/>
      <c r="FG224" s="78"/>
      <c r="FH224" s="78"/>
      <c r="FI224" s="78"/>
      <c r="FJ224" s="78"/>
      <c r="FK224" s="78"/>
      <c r="FL224" s="78"/>
      <c r="FM224" s="78"/>
      <c r="FN224" s="78"/>
      <c r="FO224" s="78"/>
      <c r="FP224" s="78"/>
      <c r="FQ224" s="78"/>
      <c r="FR224" s="78"/>
      <c r="FS224" s="78"/>
      <c r="FT224" s="78"/>
      <c r="FU224" s="78"/>
      <c r="FV224" s="78"/>
      <c r="FW224" s="78"/>
      <c r="FX224" s="78"/>
      <c r="FY224" s="78">
        <v>2.4666667000000002</v>
      </c>
      <c r="FZ224" s="78">
        <v>0</v>
      </c>
    </row>
    <row r="225" spans="1:182" x14ac:dyDescent="0.2">
      <c r="A225" t="s">
        <v>186</v>
      </c>
      <c r="B225" s="35" t="s">
        <v>243</v>
      </c>
      <c r="C225" t="s">
        <v>194</v>
      </c>
      <c r="D225" t="s">
        <v>200</v>
      </c>
      <c r="E225" t="s">
        <v>236</v>
      </c>
      <c r="F225" t="s">
        <v>184</v>
      </c>
      <c r="G225" t="s">
        <v>1</v>
      </c>
      <c r="H225" s="78">
        <v>30</v>
      </c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  <c r="AE225" s="78"/>
      <c r="AF225" s="78"/>
      <c r="AG225" s="78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78"/>
      <c r="AT225" s="78"/>
      <c r="AU225" s="78"/>
      <c r="AV225" s="78"/>
      <c r="AW225" s="78"/>
      <c r="AX225" s="78"/>
      <c r="AY225" s="78"/>
      <c r="AZ225" s="78"/>
      <c r="BA225" s="78"/>
      <c r="BB225" s="78"/>
      <c r="BC225" s="78"/>
      <c r="BD225" s="78"/>
      <c r="BE225" s="78"/>
      <c r="BF225" s="78"/>
      <c r="BG225" s="78"/>
      <c r="BH225" s="78"/>
      <c r="BI225" s="78"/>
      <c r="BJ225" s="78"/>
      <c r="BK225" s="78"/>
      <c r="BL225" s="78"/>
      <c r="BM225" s="78"/>
      <c r="BN225" s="78"/>
      <c r="BO225" s="78"/>
      <c r="BP225" s="78"/>
      <c r="BQ225" s="78"/>
      <c r="BR225" s="78"/>
      <c r="BS225" s="78"/>
      <c r="BT225" s="78"/>
      <c r="BU225" s="78"/>
      <c r="BV225" s="78"/>
      <c r="BW225" s="78"/>
      <c r="BX225" s="78"/>
      <c r="BY225" s="78"/>
      <c r="BZ225" s="78"/>
      <c r="CA225" s="78"/>
      <c r="CB225" s="78"/>
      <c r="CC225" s="78"/>
      <c r="CD225" s="78"/>
      <c r="CE225" s="78"/>
      <c r="CF225" s="78"/>
      <c r="CG225" s="78"/>
      <c r="CH225" s="78"/>
      <c r="CI225" s="78"/>
      <c r="CJ225" s="78"/>
      <c r="CK225" s="78"/>
      <c r="CL225" s="78"/>
      <c r="CM225" s="78"/>
      <c r="CN225" s="78"/>
      <c r="CO225" s="78"/>
      <c r="CP225" s="78"/>
      <c r="CQ225" s="78"/>
      <c r="CR225" s="78"/>
      <c r="CS225" s="78"/>
      <c r="CT225" s="78"/>
      <c r="CU225" s="78"/>
      <c r="CV225" s="78"/>
      <c r="CW225" s="78"/>
      <c r="CX225" s="78"/>
      <c r="CY225" s="78"/>
      <c r="CZ225" s="78"/>
      <c r="DA225" s="78"/>
      <c r="DB225" s="78"/>
      <c r="DC225" s="78"/>
      <c r="DD225" s="78"/>
      <c r="DE225" s="78"/>
      <c r="DF225" s="78"/>
      <c r="DG225" s="78"/>
      <c r="DH225" s="78"/>
      <c r="DI225" s="78"/>
      <c r="DJ225" s="78"/>
      <c r="DK225" s="78"/>
      <c r="DL225" s="78"/>
      <c r="DM225" s="78"/>
      <c r="DN225" s="78"/>
      <c r="DO225" s="78"/>
      <c r="DP225" s="78"/>
      <c r="DQ225" s="78"/>
      <c r="DR225" s="78"/>
      <c r="DS225" s="78"/>
      <c r="DT225" s="78"/>
      <c r="DU225" s="78"/>
      <c r="DV225" s="78"/>
      <c r="DW225" s="78"/>
      <c r="DX225" s="78"/>
      <c r="DY225" s="78"/>
      <c r="DZ225" s="78"/>
      <c r="EA225" s="78"/>
      <c r="EB225" s="78"/>
      <c r="EC225" s="78"/>
      <c r="ED225" s="78"/>
      <c r="EE225" s="78"/>
      <c r="EF225" s="78"/>
      <c r="EG225" s="78"/>
      <c r="EH225" s="78"/>
      <c r="EI225" s="78"/>
      <c r="EJ225" s="78"/>
      <c r="EK225" s="78"/>
      <c r="EL225" s="78"/>
      <c r="EM225" s="78"/>
      <c r="EN225" s="78"/>
      <c r="EO225" s="78"/>
      <c r="EP225" s="78"/>
      <c r="EQ225" s="78"/>
      <c r="ER225" s="78"/>
      <c r="ES225" s="78"/>
      <c r="ET225" s="78"/>
      <c r="EU225" s="78"/>
      <c r="EV225" s="78"/>
      <c r="EW225" s="78"/>
      <c r="EX225" s="78"/>
      <c r="EY225" s="78"/>
      <c r="EZ225" s="78"/>
      <c r="FA225" s="78"/>
      <c r="FB225" s="78"/>
      <c r="FC225" s="78"/>
      <c r="FD225" s="78"/>
      <c r="FE225" s="78"/>
      <c r="FF225" s="78"/>
      <c r="FG225" s="78"/>
      <c r="FH225" s="78"/>
      <c r="FI225" s="78"/>
      <c r="FJ225" s="78"/>
      <c r="FK225" s="78"/>
      <c r="FL225" s="78"/>
      <c r="FM225" s="78"/>
      <c r="FN225" s="78"/>
      <c r="FO225" s="78"/>
      <c r="FP225" s="78"/>
      <c r="FQ225" s="78"/>
      <c r="FR225" s="78"/>
      <c r="FS225" s="78"/>
      <c r="FT225" s="78"/>
      <c r="FU225" s="78"/>
      <c r="FV225" s="78"/>
      <c r="FW225" s="78"/>
      <c r="FX225" s="78"/>
      <c r="FY225" s="78">
        <v>1.6363635999999999</v>
      </c>
      <c r="FZ225" s="78">
        <v>0</v>
      </c>
    </row>
    <row r="226" spans="1:182" x14ac:dyDescent="0.2">
      <c r="A226" t="s">
        <v>186</v>
      </c>
      <c r="B226" s="35" t="s">
        <v>243</v>
      </c>
      <c r="C226" t="s">
        <v>194</v>
      </c>
      <c r="D226" t="s">
        <v>200</v>
      </c>
      <c r="E226" t="s">
        <v>236</v>
      </c>
      <c r="F226" t="s">
        <v>185</v>
      </c>
      <c r="G226" t="s">
        <v>1</v>
      </c>
      <c r="H226" s="78">
        <v>16</v>
      </c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  <c r="AC226" s="78"/>
      <c r="AD226" s="78"/>
      <c r="AE226" s="78"/>
      <c r="AF226" s="78"/>
      <c r="AG226" s="78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78"/>
      <c r="AV226" s="78"/>
      <c r="AW226" s="78"/>
      <c r="AX226" s="78"/>
      <c r="AY226" s="78"/>
      <c r="AZ226" s="78"/>
      <c r="BA226" s="78"/>
      <c r="BB226" s="78"/>
      <c r="BC226" s="78"/>
      <c r="BD226" s="78"/>
      <c r="BE226" s="78"/>
      <c r="BF226" s="78"/>
      <c r="BG226" s="78"/>
      <c r="BH226" s="78"/>
      <c r="BI226" s="78"/>
      <c r="BJ226" s="78"/>
      <c r="BK226" s="78"/>
      <c r="BL226" s="78"/>
      <c r="BM226" s="78"/>
      <c r="BN226" s="78"/>
      <c r="BO226" s="78"/>
      <c r="BP226" s="78"/>
      <c r="BQ226" s="78"/>
      <c r="BR226" s="78"/>
      <c r="BS226" s="78"/>
      <c r="BT226" s="78"/>
      <c r="BU226" s="78"/>
      <c r="BV226" s="78"/>
      <c r="BW226" s="78"/>
      <c r="BX226" s="78"/>
      <c r="BY226" s="78"/>
      <c r="BZ226" s="78"/>
      <c r="CA226" s="78"/>
      <c r="CB226" s="78"/>
      <c r="CC226" s="78"/>
      <c r="CD226" s="78"/>
      <c r="CE226" s="78"/>
      <c r="CF226" s="78"/>
      <c r="CG226" s="78"/>
      <c r="CH226" s="78"/>
      <c r="CI226" s="78"/>
      <c r="CJ226" s="78"/>
      <c r="CK226" s="78"/>
      <c r="CL226" s="78"/>
      <c r="CM226" s="78"/>
      <c r="CN226" s="78"/>
      <c r="CO226" s="78"/>
      <c r="CP226" s="78"/>
      <c r="CQ226" s="78"/>
      <c r="CR226" s="78"/>
      <c r="CS226" s="78"/>
      <c r="CT226" s="78"/>
      <c r="CU226" s="78"/>
      <c r="CV226" s="78"/>
      <c r="CW226" s="78"/>
      <c r="CX226" s="78"/>
      <c r="CY226" s="78"/>
      <c r="CZ226" s="78"/>
      <c r="DA226" s="78"/>
      <c r="DB226" s="78"/>
      <c r="DC226" s="78"/>
      <c r="DD226" s="78"/>
      <c r="DE226" s="78"/>
      <c r="DF226" s="78"/>
      <c r="DG226" s="78"/>
      <c r="DH226" s="78"/>
      <c r="DI226" s="78"/>
      <c r="DJ226" s="78"/>
      <c r="DK226" s="78"/>
      <c r="DL226" s="78"/>
      <c r="DM226" s="78"/>
      <c r="DN226" s="78"/>
      <c r="DO226" s="78"/>
      <c r="DP226" s="78"/>
      <c r="DQ226" s="78"/>
      <c r="DR226" s="78"/>
      <c r="DS226" s="78"/>
      <c r="DT226" s="78"/>
      <c r="DU226" s="78"/>
      <c r="DV226" s="78"/>
      <c r="DW226" s="78"/>
      <c r="DX226" s="78"/>
      <c r="DY226" s="78"/>
      <c r="DZ226" s="78"/>
      <c r="EA226" s="78"/>
      <c r="EB226" s="78"/>
      <c r="EC226" s="78"/>
      <c r="ED226" s="78"/>
      <c r="EE226" s="78"/>
      <c r="EF226" s="78"/>
      <c r="EG226" s="78"/>
      <c r="EH226" s="78"/>
      <c r="EI226" s="78"/>
      <c r="EJ226" s="78"/>
      <c r="EK226" s="78"/>
      <c r="EL226" s="78"/>
      <c r="EM226" s="78"/>
      <c r="EN226" s="78"/>
      <c r="EO226" s="78"/>
      <c r="EP226" s="78"/>
      <c r="EQ226" s="78"/>
      <c r="ER226" s="78"/>
      <c r="ES226" s="78"/>
      <c r="ET226" s="78"/>
      <c r="EU226" s="78"/>
      <c r="EV226" s="78"/>
      <c r="EW226" s="78"/>
      <c r="EX226" s="78"/>
      <c r="EY226" s="78"/>
      <c r="EZ226" s="78"/>
      <c r="FA226" s="78"/>
      <c r="FB226" s="78"/>
      <c r="FC226" s="78"/>
      <c r="FD226" s="78"/>
      <c r="FE226" s="78"/>
      <c r="FF226" s="78"/>
      <c r="FG226" s="78"/>
      <c r="FH226" s="78"/>
      <c r="FI226" s="78"/>
      <c r="FJ226" s="78"/>
      <c r="FK226" s="78"/>
      <c r="FL226" s="78"/>
      <c r="FM226" s="78"/>
      <c r="FN226" s="78"/>
      <c r="FO226" s="78"/>
      <c r="FP226" s="78"/>
      <c r="FQ226" s="78"/>
      <c r="FR226" s="78"/>
      <c r="FS226" s="78"/>
      <c r="FT226" s="78"/>
      <c r="FU226" s="78"/>
      <c r="FV226" s="78"/>
      <c r="FW226" s="78"/>
      <c r="FX226" s="78"/>
      <c r="FY226" s="78">
        <v>1</v>
      </c>
      <c r="FZ226" s="78">
        <v>0</v>
      </c>
    </row>
    <row r="227" spans="1:182" x14ac:dyDescent="0.2">
      <c r="A227" t="s">
        <v>186</v>
      </c>
      <c r="B227" s="35" t="s">
        <v>243</v>
      </c>
      <c r="C227" t="s">
        <v>194</v>
      </c>
      <c r="D227" t="s">
        <v>200</v>
      </c>
      <c r="E227" t="s">
        <v>237</v>
      </c>
      <c r="F227" t="s">
        <v>1</v>
      </c>
      <c r="G227" t="s">
        <v>1</v>
      </c>
      <c r="H227" s="78">
        <v>389</v>
      </c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  <c r="AV227" s="78"/>
      <c r="AW227" s="78"/>
      <c r="AX227" s="78"/>
      <c r="AY227" s="78"/>
      <c r="AZ227" s="78"/>
      <c r="BA227" s="78"/>
      <c r="BB227" s="78"/>
      <c r="BC227" s="78"/>
      <c r="BD227" s="78"/>
      <c r="BE227" s="78"/>
      <c r="BF227" s="78"/>
      <c r="BG227" s="78"/>
      <c r="BH227" s="78"/>
      <c r="BI227" s="78"/>
      <c r="BJ227" s="78"/>
      <c r="BK227" s="78"/>
      <c r="BL227" s="78"/>
      <c r="BM227" s="78"/>
      <c r="BN227" s="78"/>
      <c r="BO227" s="78"/>
      <c r="BP227" s="78"/>
      <c r="BQ227" s="78"/>
      <c r="BR227" s="78"/>
      <c r="BS227" s="78"/>
      <c r="BT227" s="78"/>
      <c r="BU227" s="78"/>
      <c r="BV227" s="78"/>
      <c r="BW227" s="78"/>
      <c r="BX227" s="78"/>
      <c r="BY227" s="78"/>
      <c r="BZ227" s="78"/>
      <c r="CA227" s="78"/>
      <c r="CB227" s="78"/>
      <c r="CC227" s="78"/>
      <c r="CD227" s="78"/>
      <c r="CE227" s="78"/>
      <c r="CF227" s="78"/>
      <c r="CG227" s="78"/>
      <c r="CH227" s="78"/>
      <c r="CI227" s="78"/>
      <c r="CJ227" s="78"/>
      <c r="CK227" s="78"/>
      <c r="CL227" s="78"/>
      <c r="CM227" s="78"/>
      <c r="CN227" s="78"/>
      <c r="CO227" s="78"/>
      <c r="CP227" s="78"/>
      <c r="CQ227" s="78"/>
      <c r="CR227" s="78"/>
      <c r="CS227" s="78"/>
      <c r="CT227" s="78"/>
      <c r="CU227" s="78"/>
      <c r="CV227" s="78"/>
      <c r="CW227" s="78"/>
      <c r="CX227" s="78"/>
      <c r="CY227" s="78"/>
      <c r="CZ227" s="78"/>
      <c r="DA227" s="78"/>
      <c r="DB227" s="78"/>
      <c r="DC227" s="78"/>
      <c r="DD227" s="78"/>
      <c r="DE227" s="78"/>
      <c r="DF227" s="78"/>
      <c r="DG227" s="78"/>
      <c r="DH227" s="78"/>
      <c r="DI227" s="78"/>
      <c r="DJ227" s="78"/>
      <c r="DK227" s="78"/>
      <c r="DL227" s="78"/>
      <c r="DM227" s="78"/>
      <c r="DN227" s="78"/>
      <c r="DO227" s="78"/>
      <c r="DP227" s="78"/>
      <c r="DQ227" s="78"/>
      <c r="DR227" s="78"/>
      <c r="DS227" s="78"/>
      <c r="DT227" s="78"/>
      <c r="DU227" s="78"/>
      <c r="DV227" s="78"/>
      <c r="DW227" s="78"/>
      <c r="DX227" s="78"/>
      <c r="DY227" s="78"/>
      <c r="DZ227" s="78"/>
      <c r="EA227" s="78"/>
      <c r="EB227" s="78"/>
      <c r="EC227" s="78"/>
      <c r="ED227" s="78"/>
      <c r="EE227" s="78"/>
      <c r="EF227" s="78"/>
      <c r="EG227" s="78"/>
      <c r="EH227" s="78"/>
      <c r="EI227" s="78"/>
      <c r="EJ227" s="78"/>
      <c r="EK227" s="78"/>
      <c r="EL227" s="78"/>
      <c r="EM227" s="78"/>
      <c r="EN227" s="78"/>
      <c r="EO227" s="78"/>
      <c r="EP227" s="78"/>
      <c r="EQ227" s="78"/>
      <c r="ER227" s="78"/>
      <c r="ES227" s="78"/>
      <c r="ET227" s="78"/>
      <c r="EU227" s="78"/>
      <c r="EV227" s="78"/>
      <c r="EW227" s="78"/>
      <c r="EX227" s="78"/>
      <c r="EY227" s="78"/>
      <c r="EZ227" s="78"/>
      <c r="FA227" s="78"/>
      <c r="FB227" s="78"/>
      <c r="FC227" s="78"/>
      <c r="FD227" s="78"/>
      <c r="FE227" s="78"/>
      <c r="FF227" s="78"/>
      <c r="FG227" s="78"/>
      <c r="FH227" s="78"/>
      <c r="FI227" s="78"/>
      <c r="FJ227" s="78"/>
      <c r="FK227" s="78"/>
      <c r="FL227" s="78"/>
      <c r="FM227" s="78"/>
      <c r="FN227" s="78"/>
      <c r="FO227" s="78"/>
      <c r="FP227" s="78"/>
      <c r="FQ227" s="78"/>
      <c r="FR227" s="78"/>
      <c r="FS227" s="78"/>
      <c r="FT227" s="78"/>
      <c r="FU227" s="78"/>
      <c r="FV227" s="78"/>
      <c r="FW227" s="78"/>
      <c r="FX227" s="78"/>
      <c r="FY227" s="78">
        <v>35.842106000000001</v>
      </c>
      <c r="FZ227" s="78">
        <v>0</v>
      </c>
    </row>
    <row r="228" spans="1:182" x14ac:dyDescent="0.2">
      <c r="A228" t="s">
        <v>186</v>
      </c>
      <c r="B228" s="35" t="s">
        <v>243</v>
      </c>
      <c r="C228" t="s">
        <v>194</v>
      </c>
      <c r="D228" t="s">
        <v>200</v>
      </c>
      <c r="E228" t="s">
        <v>237</v>
      </c>
      <c r="F228" t="s">
        <v>178</v>
      </c>
      <c r="G228" t="s">
        <v>1</v>
      </c>
      <c r="H228" s="78">
        <v>128</v>
      </c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  <c r="AV228" s="78"/>
      <c r="AW228" s="78"/>
      <c r="AX228" s="78"/>
      <c r="AY228" s="78"/>
      <c r="AZ228" s="78"/>
      <c r="BA228" s="78"/>
      <c r="BB228" s="78"/>
      <c r="BC228" s="78"/>
      <c r="BD228" s="78"/>
      <c r="BE228" s="78"/>
      <c r="BF228" s="78"/>
      <c r="BG228" s="78"/>
      <c r="BH228" s="78"/>
      <c r="BI228" s="78"/>
      <c r="BJ228" s="78"/>
      <c r="BK228" s="78"/>
      <c r="BL228" s="78"/>
      <c r="BM228" s="78"/>
      <c r="BN228" s="78"/>
      <c r="BO228" s="78"/>
      <c r="BP228" s="78"/>
      <c r="BQ228" s="78"/>
      <c r="BR228" s="78"/>
      <c r="BS228" s="78"/>
      <c r="BT228" s="78"/>
      <c r="BU228" s="78"/>
      <c r="BV228" s="78"/>
      <c r="BW228" s="78"/>
      <c r="BX228" s="78"/>
      <c r="BY228" s="78"/>
      <c r="BZ228" s="78"/>
      <c r="CA228" s="78"/>
      <c r="CB228" s="78"/>
      <c r="CC228" s="78"/>
      <c r="CD228" s="78"/>
      <c r="CE228" s="78"/>
      <c r="CF228" s="78"/>
      <c r="CG228" s="78"/>
      <c r="CH228" s="78"/>
      <c r="CI228" s="78"/>
      <c r="CJ228" s="78"/>
      <c r="CK228" s="78"/>
      <c r="CL228" s="78"/>
      <c r="CM228" s="78"/>
      <c r="CN228" s="78"/>
      <c r="CO228" s="78"/>
      <c r="CP228" s="78"/>
      <c r="CQ228" s="78"/>
      <c r="CR228" s="78"/>
      <c r="CS228" s="78"/>
      <c r="CT228" s="78"/>
      <c r="CU228" s="78"/>
      <c r="CV228" s="78"/>
      <c r="CW228" s="78"/>
      <c r="CX228" s="78"/>
      <c r="CY228" s="78"/>
      <c r="CZ228" s="78"/>
      <c r="DA228" s="78"/>
      <c r="DB228" s="78"/>
      <c r="DC228" s="78"/>
      <c r="DD228" s="78"/>
      <c r="DE228" s="78"/>
      <c r="DF228" s="78"/>
      <c r="DG228" s="78"/>
      <c r="DH228" s="78"/>
      <c r="DI228" s="78"/>
      <c r="DJ228" s="78"/>
      <c r="DK228" s="78"/>
      <c r="DL228" s="78"/>
      <c r="DM228" s="78"/>
      <c r="DN228" s="78"/>
      <c r="DO228" s="78"/>
      <c r="DP228" s="78"/>
      <c r="DQ228" s="78"/>
      <c r="DR228" s="78"/>
      <c r="DS228" s="78"/>
      <c r="DT228" s="78"/>
      <c r="DU228" s="78"/>
      <c r="DV228" s="78"/>
      <c r="DW228" s="78"/>
      <c r="DX228" s="78"/>
      <c r="DY228" s="78"/>
      <c r="DZ228" s="78"/>
      <c r="EA228" s="78"/>
      <c r="EB228" s="78"/>
      <c r="EC228" s="78"/>
      <c r="ED228" s="78"/>
      <c r="EE228" s="78"/>
      <c r="EF228" s="78"/>
      <c r="EG228" s="78"/>
      <c r="EH228" s="78"/>
      <c r="EI228" s="78"/>
      <c r="EJ228" s="78"/>
      <c r="EK228" s="78"/>
      <c r="EL228" s="78"/>
      <c r="EM228" s="78"/>
      <c r="EN228" s="78"/>
      <c r="EO228" s="78"/>
      <c r="EP228" s="78"/>
      <c r="EQ228" s="78"/>
      <c r="ER228" s="78"/>
      <c r="ES228" s="78"/>
      <c r="ET228" s="78"/>
      <c r="EU228" s="78"/>
      <c r="EV228" s="78"/>
      <c r="EW228" s="78"/>
      <c r="EX228" s="78"/>
      <c r="EY228" s="78"/>
      <c r="EZ228" s="78"/>
      <c r="FA228" s="78"/>
      <c r="FB228" s="78"/>
      <c r="FC228" s="78"/>
      <c r="FD228" s="78"/>
      <c r="FE228" s="78"/>
      <c r="FF228" s="78"/>
      <c r="FG228" s="78"/>
      <c r="FH228" s="78"/>
      <c r="FI228" s="78"/>
      <c r="FJ228" s="78"/>
      <c r="FK228" s="78"/>
      <c r="FL228" s="78"/>
      <c r="FM228" s="78"/>
      <c r="FN228" s="78"/>
      <c r="FO228" s="78"/>
      <c r="FP228" s="78"/>
      <c r="FQ228" s="78"/>
      <c r="FR228" s="78"/>
      <c r="FS228" s="78"/>
      <c r="FT228" s="78"/>
      <c r="FU228" s="78"/>
      <c r="FV228" s="78"/>
      <c r="FW228" s="78"/>
      <c r="FX228" s="78"/>
      <c r="FY228" s="78">
        <v>14.736841999999999</v>
      </c>
      <c r="FZ228" s="78">
        <v>0</v>
      </c>
    </row>
    <row r="229" spans="1:182" x14ac:dyDescent="0.2">
      <c r="A229" t="s">
        <v>186</v>
      </c>
      <c r="B229" s="35" t="s">
        <v>243</v>
      </c>
      <c r="C229" t="s">
        <v>194</v>
      </c>
      <c r="D229" t="s">
        <v>200</v>
      </c>
      <c r="E229" t="s">
        <v>237</v>
      </c>
      <c r="F229" t="s">
        <v>179</v>
      </c>
      <c r="G229" t="s">
        <v>1</v>
      </c>
      <c r="H229" s="78">
        <v>69</v>
      </c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  <c r="AV229" s="78"/>
      <c r="AW229" s="78"/>
      <c r="AX229" s="78"/>
      <c r="AY229" s="78"/>
      <c r="AZ229" s="78"/>
      <c r="BA229" s="78"/>
      <c r="BB229" s="78"/>
      <c r="BC229" s="78"/>
      <c r="BD229" s="78"/>
      <c r="BE229" s="78"/>
      <c r="BF229" s="78"/>
      <c r="BG229" s="78"/>
      <c r="BH229" s="78"/>
      <c r="BI229" s="78"/>
      <c r="BJ229" s="78"/>
      <c r="BK229" s="78"/>
      <c r="BL229" s="78"/>
      <c r="BM229" s="78"/>
      <c r="BN229" s="78"/>
      <c r="BO229" s="78"/>
      <c r="BP229" s="78"/>
      <c r="BQ229" s="78"/>
      <c r="BR229" s="78"/>
      <c r="BS229" s="78"/>
      <c r="BT229" s="78"/>
      <c r="BU229" s="78"/>
      <c r="BV229" s="78"/>
      <c r="BW229" s="78"/>
      <c r="BX229" s="78"/>
      <c r="BY229" s="78"/>
      <c r="BZ229" s="78"/>
      <c r="CA229" s="78"/>
      <c r="CB229" s="78"/>
      <c r="CC229" s="78"/>
      <c r="CD229" s="78"/>
      <c r="CE229" s="78"/>
      <c r="CF229" s="78"/>
      <c r="CG229" s="78"/>
      <c r="CH229" s="78"/>
      <c r="CI229" s="78"/>
      <c r="CJ229" s="78"/>
      <c r="CK229" s="78"/>
      <c r="CL229" s="78"/>
      <c r="CM229" s="78"/>
      <c r="CN229" s="78"/>
      <c r="CO229" s="78"/>
      <c r="CP229" s="78"/>
      <c r="CQ229" s="78"/>
      <c r="CR229" s="78"/>
      <c r="CS229" s="78"/>
      <c r="CT229" s="78"/>
      <c r="CU229" s="78"/>
      <c r="CV229" s="78"/>
      <c r="CW229" s="78"/>
      <c r="CX229" s="78"/>
      <c r="CY229" s="78"/>
      <c r="CZ229" s="78"/>
      <c r="DA229" s="78"/>
      <c r="DB229" s="78"/>
      <c r="DC229" s="78"/>
      <c r="DD229" s="78"/>
      <c r="DE229" s="78"/>
      <c r="DF229" s="78"/>
      <c r="DG229" s="78"/>
      <c r="DH229" s="78"/>
      <c r="DI229" s="78"/>
      <c r="DJ229" s="78"/>
      <c r="DK229" s="78"/>
      <c r="DL229" s="78"/>
      <c r="DM229" s="78"/>
      <c r="DN229" s="78"/>
      <c r="DO229" s="78"/>
      <c r="DP229" s="78"/>
      <c r="DQ229" s="78"/>
      <c r="DR229" s="78"/>
      <c r="DS229" s="78"/>
      <c r="DT229" s="78"/>
      <c r="DU229" s="78"/>
      <c r="DV229" s="78"/>
      <c r="DW229" s="78"/>
      <c r="DX229" s="78"/>
      <c r="DY229" s="78"/>
      <c r="DZ229" s="78"/>
      <c r="EA229" s="78"/>
      <c r="EB229" s="78"/>
      <c r="EC229" s="78"/>
      <c r="ED229" s="78"/>
      <c r="EE229" s="78"/>
      <c r="EF229" s="78"/>
      <c r="EG229" s="78"/>
      <c r="EH229" s="78"/>
      <c r="EI229" s="78"/>
      <c r="EJ229" s="78"/>
      <c r="EK229" s="78"/>
      <c r="EL229" s="78"/>
      <c r="EM229" s="78"/>
      <c r="EN229" s="78"/>
      <c r="EO229" s="78"/>
      <c r="EP229" s="78"/>
      <c r="EQ229" s="78"/>
      <c r="ER229" s="78"/>
      <c r="ES229" s="78"/>
      <c r="ET229" s="78"/>
      <c r="EU229" s="78"/>
      <c r="EV229" s="78"/>
      <c r="EW229" s="78"/>
      <c r="EX229" s="78"/>
      <c r="EY229" s="78"/>
      <c r="EZ229" s="78"/>
      <c r="FA229" s="78"/>
      <c r="FB229" s="78"/>
      <c r="FC229" s="78"/>
      <c r="FD229" s="78"/>
      <c r="FE229" s="78"/>
      <c r="FF229" s="78"/>
      <c r="FG229" s="78"/>
      <c r="FH229" s="78"/>
      <c r="FI229" s="78"/>
      <c r="FJ229" s="78"/>
      <c r="FK229" s="78"/>
      <c r="FL229" s="78"/>
      <c r="FM229" s="78"/>
      <c r="FN229" s="78"/>
      <c r="FO229" s="78"/>
      <c r="FP229" s="78"/>
      <c r="FQ229" s="78"/>
      <c r="FR229" s="78"/>
      <c r="FS229" s="78"/>
      <c r="FT229" s="78"/>
      <c r="FU229" s="78"/>
      <c r="FV229" s="78"/>
      <c r="FW229" s="78"/>
      <c r="FX229" s="78"/>
      <c r="FY229" s="78">
        <v>7.2631578000000001</v>
      </c>
      <c r="FZ229" s="78">
        <v>0</v>
      </c>
    </row>
    <row r="230" spans="1:182" x14ac:dyDescent="0.2">
      <c r="A230" t="s">
        <v>186</v>
      </c>
      <c r="B230" s="35" t="s">
        <v>243</v>
      </c>
      <c r="C230" t="s">
        <v>194</v>
      </c>
      <c r="D230" t="s">
        <v>200</v>
      </c>
      <c r="E230" t="s">
        <v>237</v>
      </c>
      <c r="F230" t="s">
        <v>180</v>
      </c>
      <c r="G230" t="s">
        <v>1</v>
      </c>
      <c r="H230" s="78">
        <v>1</v>
      </c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78"/>
      <c r="AE230" s="78"/>
      <c r="AF230" s="78"/>
      <c r="AG230" s="78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  <c r="AV230" s="78"/>
      <c r="AW230" s="78"/>
      <c r="AX230" s="78"/>
      <c r="AY230" s="78"/>
      <c r="AZ230" s="78"/>
      <c r="BA230" s="78"/>
      <c r="BB230" s="78"/>
      <c r="BC230" s="78"/>
      <c r="BD230" s="78"/>
      <c r="BE230" s="78"/>
      <c r="BF230" s="78"/>
      <c r="BG230" s="78"/>
      <c r="BH230" s="78"/>
      <c r="BI230" s="78"/>
      <c r="BJ230" s="78"/>
      <c r="BK230" s="78"/>
      <c r="BL230" s="78"/>
      <c r="BM230" s="78"/>
      <c r="BN230" s="78"/>
      <c r="BO230" s="78"/>
      <c r="BP230" s="78"/>
      <c r="BQ230" s="78"/>
      <c r="BR230" s="78"/>
      <c r="BS230" s="78"/>
      <c r="BT230" s="78"/>
      <c r="BU230" s="78"/>
      <c r="BV230" s="78"/>
      <c r="BW230" s="78"/>
      <c r="BX230" s="78"/>
      <c r="BY230" s="78"/>
      <c r="BZ230" s="78"/>
      <c r="CA230" s="78"/>
      <c r="CB230" s="78"/>
      <c r="CC230" s="78"/>
      <c r="CD230" s="78"/>
      <c r="CE230" s="78"/>
      <c r="CF230" s="78"/>
      <c r="CG230" s="78"/>
      <c r="CH230" s="78"/>
      <c r="CI230" s="78"/>
      <c r="CJ230" s="78"/>
      <c r="CK230" s="78"/>
      <c r="CL230" s="78"/>
      <c r="CM230" s="78"/>
      <c r="CN230" s="78"/>
      <c r="CO230" s="78"/>
      <c r="CP230" s="78"/>
      <c r="CQ230" s="78"/>
      <c r="CR230" s="78"/>
      <c r="CS230" s="78"/>
      <c r="CT230" s="78"/>
      <c r="CU230" s="78"/>
      <c r="CV230" s="78"/>
      <c r="CW230" s="78"/>
      <c r="CX230" s="78"/>
      <c r="CY230" s="78"/>
      <c r="CZ230" s="78"/>
      <c r="DA230" s="78"/>
      <c r="DB230" s="78"/>
      <c r="DC230" s="78"/>
      <c r="DD230" s="78"/>
      <c r="DE230" s="78"/>
      <c r="DF230" s="78"/>
      <c r="DG230" s="78"/>
      <c r="DH230" s="78"/>
      <c r="DI230" s="78"/>
      <c r="DJ230" s="78"/>
      <c r="DK230" s="78"/>
      <c r="DL230" s="78"/>
      <c r="DM230" s="78"/>
      <c r="DN230" s="78"/>
      <c r="DO230" s="78"/>
      <c r="DP230" s="78"/>
      <c r="DQ230" s="78"/>
      <c r="DR230" s="78"/>
      <c r="DS230" s="78"/>
      <c r="DT230" s="78"/>
      <c r="DU230" s="78"/>
      <c r="DV230" s="78"/>
      <c r="DW230" s="78"/>
      <c r="DX230" s="78"/>
      <c r="DY230" s="78"/>
      <c r="DZ230" s="78"/>
      <c r="EA230" s="78"/>
      <c r="EB230" s="78"/>
      <c r="EC230" s="78"/>
      <c r="ED230" s="78"/>
      <c r="EE230" s="78"/>
      <c r="EF230" s="78"/>
      <c r="EG230" s="78"/>
      <c r="EH230" s="78"/>
      <c r="EI230" s="78"/>
      <c r="EJ230" s="78"/>
      <c r="EK230" s="78"/>
      <c r="EL230" s="78"/>
      <c r="EM230" s="78"/>
      <c r="EN230" s="78"/>
      <c r="EO230" s="78"/>
      <c r="EP230" s="78"/>
      <c r="EQ230" s="78"/>
      <c r="ER230" s="78"/>
      <c r="ES230" s="78"/>
      <c r="ET230" s="78"/>
      <c r="EU230" s="78"/>
      <c r="EV230" s="78"/>
      <c r="EW230" s="78"/>
      <c r="EX230" s="78"/>
      <c r="EY230" s="78"/>
      <c r="EZ230" s="78"/>
      <c r="FA230" s="78"/>
      <c r="FB230" s="78"/>
      <c r="FC230" s="78"/>
      <c r="FD230" s="78"/>
      <c r="FE230" s="78"/>
      <c r="FF230" s="78"/>
      <c r="FG230" s="78"/>
      <c r="FH230" s="78"/>
      <c r="FI230" s="78"/>
      <c r="FJ230" s="78"/>
      <c r="FK230" s="78"/>
      <c r="FL230" s="78"/>
      <c r="FM230" s="78"/>
      <c r="FN230" s="78"/>
      <c r="FO230" s="78"/>
      <c r="FP230" s="78"/>
      <c r="FQ230" s="78"/>
      <c r="FR230" s="78"/>
      <c r="FS230" s="78"/>
      <c r="FT230" s="78"/>
      <c r="FU230" s="78"/>
      <c r="FV230" s="78"/>
      <c r="FW230" s="78"/>
      <c r="FX230" s="78"/>
      <c r="FY230" s="78">
        <v>0</v>
      </c>
      <c r="FZ230" s="78">
        <v>0</v>
      </c>
    </row>
    <row r="231" spans="1:182" x14ac:dyDescent="0.2">
      <c r="A231" t="s">
        <v>186</v>
      </c>
      <c r="B231" s="35" t="s">
        <v>243</v>
      </c>
      <c r="C231" t="s">
        <v>194</v>
      </c>
      <c r="D231" t="s">
        <v>200</v>
      </c>
      <c r="E231" t="s">
        <v>237</v>
      </c>
      <c r="F231" t="s">
        <v>181</v>
      </c>
      <c r="G231" t="s">
        <v>1</v>
      </c>
      <c r="H231" s="78">
        <v>20</v>
      </c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  <c r="AV231" s="78"/>
      <c r="AW231" s="78"/>
      <c r="AX231" s="78"/>
      <c r="AY231" s="78"/>
      <c r="AZ231" s="78"/>
      <c r="BA231" s="78"/>
      <c r="BB231" s="78"/>
      <c r="BC231" s="78"/>
      <c r="BD231" s="78"/>
      <c r="BE231" s="78"/>
      <c r="BF231" s="78"/>
      <c r="BG231" s="78"/>
      <c r="BH231" s="78"/>
      <c r="BI231" s="78"/>
      <c r="BJ231" s="78"/>
      <c r="BK231" s="78"/>
      <c r="BL231" s="78"/>
      <c r="BM231" s="78"/>
      <c r="BN231" s="78"/>
      <c r="BO231" s="78"/>
      <c r="BP231" s="78"/>
      <c r="BQ231" s="78"/>
      <c r="BR231" s="78"/>
      <c r="BS231" s="78"/>
      <c r="BT231" s="78"/>
      <c r="BU231" s="78"/>
      <c r="BV231" s="78"/>
      <c r="BW231" s="78"/>
      <c r="BX231" s="78"/>
      <c r="BY231" s="78"/>
      <c r="BZ231" s="78"/>
      <c r="CA231" s="78"/>
      <c r="CB231" s="78"/>
      <c r="CC231" s="78"/>
      <c r="CD231" s="78"/>
      <c r="CE231" s="78"/>
      <c r="CF231" s="78"/>
      <c r="CG231" s="78"/>
      <c r="CH231" s="78"/>
      <c r="CI231" s="78"/>
      <c r="CJ231" s="78"/>
      <c r="CK231" s="78"/>
      <c r="CL231" s="78"/>
      <c r="CM231" s="78"/>
      <c r="CN231" s="78"/>
      <c r="CO231" s="78"/>
      <c r="CP231" s="78"/>
      <c r="CQ231" s="78"/>
      <c r="CR231" s="78"/>
      <c r="CS231" s="78"/>
      <c r="CT231" s="78"/>
      <c r="CU231" s="78"/>
      <c r="CV231" s="78"/>
      <c r="CW231" s="78"/>
      <c r="CX231" s="78"/>
      <c r="CY231" s="78"/>
      <c r="CZ231" s="78"/>
      <c r="DA231" s="78"/>
      <c r="DB231" s="78"/>
      <c r="DC231" s="78"/>
      <c r="DD231" s="78"/>
      <c r="DE231" s="78"/>
      <c r="DF231" s="78"/>
      <c r="DG231" s="78"/>
      <c r="DH231" s="78"/>
      <c r="DI231" s="78"/>
      <c r="DJ231" s="78"/>
      <c r="DK231" s="78"/>
      <c r="DL231" s="78"/>
      <c r="DM231" s="78"/>
      <c r="DN231" s="78"/>
      <c r="DO231" s="78"/>
      <c r="DP231" s="78"/>
      <c r="DQ231" s="78"/>
      <c r="DR231" s="78"/>
      <c r="DS231" s="78"/>
      <c r="DT231" s="78"/>
      <c r="DU231" s="78"/>
      <c r="DV231" s="78"/>
      <c r="DW231" s="78"/>
      <c r="DX231" s="78"/>
      <c r="DY231" s="78"/>
      <c r="DZ231" s="78"/>
      <c r="EA231" s="78"/>
      <c r="EB231" s="78"/>
      <c r="EC231" s="78"/>
      <c r="ED231" s="78"/>
      <c r="EE231" s="78"/>
      <c r="EF231" s="78"/>
      <c r="EG231" s="78"/>
      <c r="EH231" s="78"/>
      <c r="EI231" s="78"/>
      <c r="EJ231" s="78"/>
      <c r="EK231" s="78"/>
      <c r="EL231" s="78"/>
      <c r="EM231" s="78"/>
      <c r="EN231" s="78"/>
      <c r="EO231" s="78"/>
      <c r="EP231" s="78"/>
      <c r="EQ231" s="78"/>
      <c r="ER231" s="78"/>
      <c r="ES231" s="78"/>
      <c r="ET231" s="78"/>
      <c r="EU231" s="78"/>
      <c r="EV231" s="78"/>
      <c r="EW231" s="78"/>
      <c r="EX231" s="78"/>
      <c r="EY231" s="78"/>
      <c r="EZ231" s="78"/>
      <c r="FA231" s="78"/>
      <c r="FB231" s="78"/>
      <c r="FC231" s="78"/>
      <c r="FD231" s="78"/>
      <c r="FE231" s="78"/>
      <c r="FF231" s="78"/>
      <c r="FG231" s="78"/>
      <c r="FH231" s="78"/>
      <c r="FI231" s="78"/>
      <c r="FJ231" s="78"/>
      <c r="FK231" s="78"/>
      <c r="FL231" s="78"/>
      <c r="FM231" s="78"/>
      <c r="FN231" s="78"/>
      <c r="FO231" s="78"/>
      <c r="FP231" s="78"/>
      <c r="FQ231" s="78"/>
      <c r="FR231" s="78"/>
      <c r="FS231" s="78"/>
      <c r="FT231" s="78"/>
      <c r="FU231" s="78"/>
      <c r="FV231" s="78"/>
      <c r="FW231" s="78"/>
      <c r="FX231" s="78"/>
      <c r="FY231" s="78">
        <v>1</v>
      </c>
      <c r="FZ231" s="78">
        <v>0</v>
      </c>
    </row>
    <row r="232" spans="1:182" x14ac:dyDescent="0.2">
      <c r="A232" t="s">
        <v>186</v>
      </c>
      <c r="B232" s="35" t="s">
        <v>243</v>
      </c>
      <c r="C232" t="s">
        <v>194</v>
      </c>
      <c r="D232" t="s">
        <v>200</v>
      </c>
      <c r="E232" t="s">
        <v>237</v>
      </c>
      <c r="F232" t="s">
        <v>182</v>
      </c>
      <c r="G232" t="s">
        <v>1</v>
      </c>
      <c r="H232" s="78">
        <v>24</v>
      </c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  <c r="AV232" s="78"/>
      <c r="AW232" s="78"/>
      <c r="AX232" s="78"/>
      <c r="AY232" s="78"/>
      <c r="AZ232" s="78"/>
      <c r="BA232" s="78"/>
      <c r="BB232" s="78"/>
      <c r="BC232" s="78"/>
      <c r="BD232" s="78"/>
      <c r="BE232" s="78"/>
      <c r="BF232" s="78"/>
      <c r="BG232" s="78"/>
      <c r="BH232" s="78"/>
      <c r="BI232" s="78"/>
      <c r="BJ232" s="78"/>
      <c r="BK232" s="78"/>
      <c r="BL232" s="78"/>
      <c r="BM232" s="78"/>
      <c r="BN232" s="78"/>
      <c r="BO232" s="78"/>
      <c r="BP232" s="78"/>
      <c r="BQ232" s="78"/>
      <c r="BR232" s="78"/>
      <c r="BS232" s="78"/>
      <c r="BT232" s="78"/>
      <c r="BU232" s="78"/>
      <c r="BV232" s="78"/>
      <c r="BW232" s="78"/>
      <c r="BX232" s="78"/>
      <c r="BY232" s="78"/>
      <c r="BZ232" s="78"/>
      <c r="CA232" s="78"/>
      <c r="CB232" s="78"/>
      <c r="CC232" s="78"/>
      <c r="CD232" s="78"/>
      <c r="CE232" s="78"/>
      <c r="CF232" s="78"/>
      <c r="CG232" s="78"/>
      <c r="CH232" s="78"/>
      <c r="CI232" s="78"/>
      <c r="CJ232" s="78"/>
      <c r="CK232" s="78"/>
      <c r="CL232" s="78"/>
      <c r="CM232" s="78"/>
      <c r="CN232" s="78"/>
      <c r="CO232" s="78"/>
      <c r="CP232" s="78"/>
      <c r="CQ232" s="78"/>
      <c r="CR232" s="78"/>
      <c r="CS232" s="78"/>
      <c r="CT232" s="78"/>
      <c r="CU232" s="78"/>
      <c r="CV232" s="78"/>
      <c r="CW232" s="78"/>
      <c r="CX232" s="78"/>
      <c r="CY232" s="78"/>
      <c r="CZ232" s="78"/>
      <c r="DA232" s="78"/>
      <c r="DB232" s="78"/>
      <c r="DC232" s="78"/>
      <c r="DD232" s="78"/>
      <c r="DE232" s="78"/>
      <c r="DF232" s="78"/>
      <c r="DG232" s="78"/>
      <c r="DH232" s="78"/>
      <c r="DI232" s="78"/>
      <c r="DJ232" s="78"/>
      <c r="DK232" s="78"/>
      <c r="DL232" s="78"/>
      <c r="DM232" s="78"/>
      <c r="DN232" s="78"/>
      <c r="DO232" s="78"/>
      <c r="DP232" s="78"/>
      <c r="DQ232" s="78"/>
      <c r="DR232" s="78"/>
      <c r="DS232" s="78"/>
      <c r="DT232" s="78"/>
      <c r="DU232" s="78"/>
      <c r="DV232" s="78"/>
      <c r="DW232" s="78"/>
      <c r="DX232" s="78"/>
      <c r="DY232" s="78"/>
      <c r="DZ232" s="78"/>
      <c r="EA232" s="78"/>
      <c r="EB232" s="78"/>
      <c r="EC232" s="78"/>
      <c r="ED232" s="78"/>
      <c r="EE232" s="78"/>
      <c r="EF232" s="78"/>
      <c r="EG232" s="78"/>
      <c r="EH232" s="78"/>
      <c r="EI232" s="78"/>
      <c r="EJ232" s="78"/>
      <c r="EK232" s="78"/>
      <c r="EL232" s="78"/>
      <c r="EM232" s="78"/>
      <c r="EN232" s="78"/>
      <c r="EO232" s="78"/>
      <c r="EP232" s="78"/>
      <c r="EQ232" s="78"/>
      <c r="ER232" s="78"/>
      <c r="ES232" s="78"/>
      <c r="ET232" s="78"/>
      <c r="EU232" s="78"/>
      <c r="EV232" s="78"/>
      <c r="EW232" s="78"/>
      <c r="EX232" s="78"/>
      <c r="EY232" s="78"/>
      <c r="EZ232" s="78"/>
      <c r="FA232" s="78"/>
      <c r="FB232" s="78"/>
      <c r="FC232" s="78"/>
      <c r="FD232" s="78"/>
      <c r="FE232" s="78"/>
      <c r="FF232" s="78"/>
      <c r="FG232" s="78"/>
      <c r="FH232" s="78"/>
      <c r="FI232" s="78"/>
      <c r="FJ232" s="78"/>
      <c r="FK232" s="78"/>
      <c r="FL232" s="78"/>
      <c r="FM232" s="78"/>
      <c r="FN232" s="78"/>
      <c r="FO232" s="78"/>
      <c r="FP232" s="78"/>
      <c r="FQ232" s="78"/>
      <c r="FR232" s="78"/>
      <c r="FS232" s="78"/>
      <c r="FT232" s="78"/>
      <c r="FU232" s="78"/>
      <c r="FV232" s="78"/>
      <c r="FW232" s="78"/>
      <c r="FX232" s="78"/>
      <c r="FY232" s="78">
        <v>2.3684210999999999</v>
      </c>
      <c r="FZ232" s="78">
        <v>0</v>
      </c>
    </row>
    <row r="233" spans="1:182" x14ac:dyDescent="0.2">
      <c r="A233" t="s">
        <v>186</v>
      </c>
      <c r="B233" s="35" t="s">
        <v>243</v>
      </c>
      <c r="C233" t="s">
        <v>194</v>
      </c>
      <c r="D233" t="s">
        <v>200</v>
      </c>
      <c r="E233" t="s">
        <v>237</v>
      </c>
      <c r="F233" t="s">
        <v>183</v>
      </c>
      <c r="G233" t="s">
        <v>1</v>
      </c>
      <c r="H233" s="78">
        <v>80</v>
      </c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  <c r="AU233" s="78"/>
      <c r="AV233" s="78"/>
      <c r="AW233" s="78"/>
      <c r="AX233" s="78"/>
      <c r="AY233" s="78"/>
      <c r="AZ233" s="78"/>
      <c r="BA233" s="78"/>
      <c r="BB233" s="78"/>
      <c r="BC233" s="78"/>
      <c r="BD233" s="78"/>
      <c r="BE233" s="78"/>
      <c r="BF233" s="78"/>
      <c r="BG233" s="78"/>
      <c r="BH233" s="78"/>
      <c r="BI233" s="78"/>
      <c r="BJ233" s="78"/>
      <c r="BK233" s="78"/>
      <c r="BL233" s="78"/>
      <c r="BM233" s="78"/>
      <c r="BN233" s="78"/>
      <c r="BO233" s="78"/>
      <c r="BP233" s="78"/>
      <c r="BQ233" s="78"/>
      <c r="BR233" s="78"/>
      <c r="BS233" s="78"/>
      <c r="BT233" s="78"/>
      <c r="BU233" s="78"/>
      <c r="BV233" s="78"/>
      <c r="BW233" s="78"/>
      <c r="BX233" s="78"/>
      <c r="BY233" s="78"/>
      <c r="BZ233" s="78"/>
      <c r="CA233" s="78"/>
      <c r="CB233" s="78"/>
      <c r="CC233" s="78"/>
      <c r="CD233" s="78"/>
      <c r="CE233" s="78"/>
      <c r="CF233" s="78"/>
      <c r="CG233" s="78"/>
      <c r="CH233" s="78"/>
      <c r="CI233" s="78"/>
      <c r="CJ233" s="78"/>
      <c r="CK233" s="78"/>
      <c r="CL233" s="78"/>
      <c r="CM233" s="78"/>
      <c r="CN233" s="78"/>
      <c r="CO233" s="78"/>
      <c r="CP233" s="78"/>
      <c r="CQ233" s="78"/>
      <c r="CR233" s="78"/>
      <c r="CS233" s="78"/>
      <c r="CT233" s="78"/>
      <c r="CU233" s="78"/>
      <c r="CV233" s="78"/>
      <c r="CW233" s="78"/>
      <c r="CX233" s="78"/>
      <c r="CY233" s="78"/>
      <c r="CZ233" s="78"/>
      <c r="DA233" s="78"/>
      <c r="DB233" s="78"/>
      <c r="DC233" s="78"/>
      <c r="DD233" s="78"/>
      <c r="DE233" s="78"/>
      <c r="DF233" s="78"/>
      <c r="DG233" s="78"/>
      <c r="DH233" s="78"/>
      <c r="DI233" s="78"/>
      <c r="DJ233" s="78"/>
      <c r="DK233" s="78"/>
      <c r="DL233" s="78"/>
      <c r="DM233" s="78"/>
      <c r="DN233" s="78"/>
      <c r="DO233" s="78"/>
      <c r="DP233" s="78"/>
      <c r="DQ233" s="78"/>
      <c r="DR233" s="78"/>
      <c r="DS233" s="78"/>
      <c r="DT233" s="78"/>
      <c r="DU233" s="78"/>
      <c r="DV233" s="78"/>
      <c r="DW233" s="78"/>
      <c r="DX233" s="78"/>
      <c r="DY233" s="78"/>
      <c r="DZ233" s="78"/>
      <c r="EA233" s="78"/>
      <c r="EB233" s="78"/>
      <c r="EC233" s="78"/>
      <c r="ED233" s="78"/>
      <c r="EE233" s="78"/>
      <c r="EF233" s="78"/>
      <c r="EG233" s="78"/>
      <c r="EH233" s="78"/>
      <c r="EI233" s="78"/>
      <c r="EJ233" s="78"/>
      <c r="EK233" s="78"/>
      <c r="EL233" s="78"/>
      <c r="EM233" s="78"/>
      <c r="EN233" s="78"/>
      <c r="EO233" s="78"/>
      <c r="EP233" s="78"/>
      <c r="EQ233" s="78"/>
      <c r="ER233" s="78"/>
      <c r="ES233" s="78"/>
      <c r="ET233" s="78"/>
      <c r="EU233" s="78"/>
      <c r="EV233" s="78"/>
      <c r="EW233" s="78"/>
      <c r="EX233" s="78"/>
      <c r="EY233" s="78"/>
      <c r="EZ233" s="78"/>
      <c r="FA233" s="78"/>
      <c r="FB233" s="78"/>
      <c r="FC233" s="78"/>
      <c r="FD233" s="78"/>
      <c r="FE233" s="78"/>
      <c r="FF233" s="78"/>
      <c r="FG233" s="78"/>
      <c r="FH233" s="78"/>
      <c r="FI233" s="78"/>
      <c r="FJ233" s="78"/>
      <c r="FK233" s="78"/>
      <c r="FL233" s="78"/>
      <c r="FM233" s="78"/>
      <c r="FN233" s="78"/>
      <c r="FO233" s="78"/>
      <c r="FP233" s="78"/>
      <c r="FQ233" s="78"/>
      <c r="FR233" s="78"/>
      <c r="FS233" s="78"/>
      <c r="FT233" s="78"/>
      <c r="FU233" s="78"/>
      <c r="FV233" s="78"/>
      <c r="FW233" s="78"/>
      <c r="FX233" s="78"/>
      <c r="FY233" s="78">
        <v>4.1052631999999996</v>
      </c>
      <c r="FZ233" s="78">
        <v>0</v>
      </c>
    </row>
    <row r="234" spans="1:182" x14ac:dyDescent="0.2">
      <c r="A234" t="s">
        <v>186</v>
      </c>
      <c r="B234" s="35" t="s">
        <v>243</v>
      </c>
      <c r="C234" t="s">
        <v>194</v>
      </c>
      <c r="D234" t="s">
        <v>200</v>
      </c>
      <c r="E234" t="s">
        <v>237</v>
      </c>
      <c r="F234" t="s">
        <v>184</v>
      </c>
      <c r="G234" t="s">
        <v>1</v>
      </c>
      <c r="H234" s="78">
        <v>53</v>
      </c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  <c r="AE234" s="78"/>
      <c r="AF234" s="78"/>
      <c r="AG234" s="78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  <c r="AV234" s="78"/>
      <c r="AW234" s="78"/>
      <c r="AX234" s="78"/>
      <c r="AY234" s="78"/>
      <c r="AZ234" s="78"/>
      <c r="BA234" s="78"/>
      <c r="BB234" s="78"/>
      <c r="BC234" s="78"/>
      <c r="BD234" s="78"/>
      <c r="BE234" s="78"/>
      <c r="BF234" s="78"/>
      <c r="BG234" s="78"/>
      <c r="BH234" s="78"/>
      <c r="BI234" s="78"/>
      <c r="BJ234" s="78"/>
      <c r="BK234" s="78"/>
      <c r="BL234" s="78"/>
      <c r="BM234" s="78"/>
      <c r="BN234" s="78"/>
      <c r="BO234" s="78"/>
      <c r="BP234" s="78"/>
      <c r="BQ234" s="78"/>
      <c r="BR234" s="78"/>
      <c r="BS234" s="78"/>
      <c r="BT234" s="78"/>
      <c r="BU234" s="78"/>
      <c r="BV234" s="78"/>
      <c r="BW234" s="78"/>
      <c r="BX234" s="78"/>
      <c r="BY234" s="78"/>
      <c r="BZ234" s="78"/>
      <c r="CA234" s="78"/>
      <c r="CB234" s="78"/>
      <c r="CC234" s="78"/>
      <c r="CD234" s="78"/>
      <c r="CE234" s="78"/>
      <c r="CF234" s="78"/>
      <c r="CG234" s="78"/>
      <c r="CH234" s="78"/>
      <c r="CI234" s="78"/>
      <c r="CJ234" s="78"/>
      <c r="CK234" s="78"/>
      <c r="CL234" s="78"/>
      <c r="CM234" s="78"/>
      <c r="CN234" s="78"/>
      <c r="CO234" s="78"/>
      <c r="CP234" s="78"/>
      <c r="CQ234" s="78"/>
      <c r="CR234" s="78"/>
      <c r="CS234" s="78"/>
      <c r="CT234" s="78"/>
      <c r="CU234" s="78"/>
      <c r="CV234" s="78"/>
      <c r="CW234" s="78"/>
      <c r="CX234" s="78"/>
      <c r="CY234" s="78"/>
      <c r="CZ234" s="78"/>
      <c r="DA234" s="78"/>
      <c r="DB234" s="78"/>
      <c r="DC234" s="78"/>
      <c r="DD234" s="78"/>
      <c r="DE234" s="78"/>
      <c r="DF234" s="78"/>
      <c r="DG234" s="78"/>
      <c r="DH234" s="78"/>
      <c r="DI234" s="78"/>
      <c r="DJ234" s="78"/>
      <c r="DK234" s="78"/>
      <c r="DL234" s="78"/>
      <c r="DM234" s="78"/>
      <c r="DN234" s="78"/>
      <c r="DO234" s="78"/>
      <c r="DP234" s="78"/>
      <c r="DQ234" s="78"/>
      <c r="DR234" s="78"/>
      <c r="DS234" s="78"/>
      <c r="DT234" s="78"/>
      <c r="DU234" s="78"/>
      <c r="DV234" s="78"/>
      <c r="DW234" s="78"/>
      <c r="DX234" s="78"/>
      <c r="DY234" s="78"/>
      <c r="DZ234" s="78"/>
      <c r="EA234" s="78"/>
      <c r="EB234" s="78"/>
      <c r="EC234" s="78"/>
      <c r="ED234" s="78"/>
      <c r="EE234" s="78"/>
      <c r="EF234" s="78"/>
      <c r="EG234" s="78"/>
      <c r="EH234" s="78"/>
      <c r="EI234" s="78"/>
      <c r="EJ234" s="78"/>
      <c r="EK234" s="78"/>
      <c r="EL234" s="78"/>
      <c r="EM234" s="78"/>
      <c r="EN234" s="78"/>
      <c r="EO234" s="78"/>
      <c r="EP234" s="78"/>
      <c r="EQ234" s="78"/>
      <c r="ER234" s="78"/>
      <c r="ES234" s="78"/>
      <c r="ET234" s="78"/>
      <c r="EU234" s="78"/>
      <c r="EV234" s="78"/>
      <c r="EW234" s="78"/>
      <c r="EX234" s="78"/>
      <c r="EY234" s="78"/>
      <c r="EZ234" s="78"/>
      <c r="FA234" s="78"/>
      <c r="FB234" s="78"/>
      <c r="FC234" s="78"/>
      <c r="FD234" s="78"/>
      <c r="FE234" s="78"/>
      <c r="FF234" s="78"/>
      <c r="FG234" s="78"/>
      <c r="FH234" s="78"/>
      <c r="FI234" s="78"/>
      <c r="FJ234" s="78"/>
      <c r="FK234" s="78"/>
      <c r="FL234" s="78"/>
      <c r="FM234" s="78"/>
      <c r="FN234" s="78"/>
      <c r="FO234" s="78"/>
      <c r="FP234" s="78"/>
      <c r="FQ234" s="78"/>
      <c r="FR234" s="78"/>
      <c r="FS234" s="78"/>
      <c r="FT234" s="78"/>
      <c r="FU234" s="78"/>
      <c r="FV234" s="78"/>
      <c r="FW234" s="78"/>
      <c r="FX234" s="78"/>
      <c r="FY234" s="78">
        <v>5.3684210999999999</v>
      </c>
      <c r="FZ234" s="78">
        <v>0</v>
      </c>
    </row>
    <row r="235" spans="1:182" x14ac:dyDescent="0.2">
      <c r="A235" t="s">
        <v>186</v>
      </c>
      <c r="B235" s="35" t="s">
        <v>243</v>
      </c>
      <c r="C235" t="s">
        <v>194</v>
      </c>
      <c r="D235" t="s">
        <v>200</v>
      </c>
      <c r="E235" t="s">
        <v>237</v>
      </c>
      <c r="F235" t="s">
        <v>185</v>
      </c>
      <c r="G235" t="s">
        <v>1</v>
      </c>
      <c r="H235" s="78">
        <v>14</v>
      </c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8"/>
      <c r="AF235" s="78"/>
      <c r="AG235" s="78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  <c r="AU235" s="78"/>
      <c r="AV235" s="78"/>
      <c r="AW235" s="78"/>
      <c r="AX235" s="78"/>
      <c r="AY235" s="78"/>
      <c r="AZ235" s="78"/>
      <c r="BA235" s="78"/>
      <c r="BB235" s="78"/>
      <c r="BC235" s="78"/>
      <c r="BD235" s="78"/>
      <c r="BE235" s="78"/>
      <c r="BF235" s="78"/>
      <c r="BG235" s="78"/>
      <c r="BH235" s="78"/>
      <c r="BI235" s="78"/>
      <c r="BJ235" s="78"/>
      <c r="BK235" s="78"/>
      <c r="BL235" s="78"/>
      <c r="BM235" s="78"/>
      <c r="BN235" s="78"/>
      <c r="BO235" s="78"/>
      <c r="BP235" s="78"/>
      <c r="BQ235" s="78"/>
      <c r="BR235" s="78"/>
      <c r="BS235" s="78"/>
      <c r="BT235" s="78"/>
      <c r="BU235" s="78"/>
      <c r="BV235" s="78"/>
      <c r="BW235" s="78"/>
      <c r="BX235" s="78"/>
      <c r="BY235" s="78"/>
      <c r="BZ235" s="78"/>
      <c r="CA235" s="78"/>
      <c r="CB235" s="78"/>
      <c r="CC235" s="78"/>
      <c r="CD235" s="78"/>
      <c r="CE235" s="78"/>
      <c r="CF235" s="78"/>
      <c r="CG235" s="78"/>
      <c r="CH235" s="78"/>
      <c r="CI235" s="78"/>
      <c r="CJ235" s="78"/>
      <c r="CK235" s="78"/>
      <c r="CL235" s="78"/>
      <c r="CM235" s="78"/>
      <c r="CN235" s="78"/>
      <c r="CO235" s="78"/>
      <c r="CP235" s="78"/>
      <c r="CQ235" s="78"/>
      <c r="CR235" s="78"/>
      <c r="CS235" s="78"/>
      <c r="CT235" s="78"/>
      <c r="CU235" s="78"/>
      <c r="CV235" s="78"/>
      <c r="CW235" s="78"/>
      <c r="CX235" s="78"/>
      <c r="CY235" s="78"/>
      <c r="CZ235" s="78"/>
      <c r="DA235" s="78"/>
      <c r="DB235" s="78"/>
      <c r="DC235" s="78"/>
      <c r="DD235" s="78"/>
      <c r="DE235" s="78"/>
      <c r="DF235" s="78"/>
      <c r="DG235" s="78"/>
      <c r="DH235" s="78"/>
      <c r="DI235" s="78"/>
      <c r="DJ235" s="78"/>
      <c r="DK235" s="78"/>
      <c r="DL235" s="78"/>
      <c r="DM235" s="78"/>
      <c r="DN235" s="78"/>
      <c r="DO235" s="78"/>
      <c r="DP235" s="78"/>
      <c r="DQ235" s="78"/>
      <c r="DR235" s="78"/>
      <c r="DS235" s="78"/>
      <c r="DT235" s="78"/>
      <c r="DU235" s="78"/>
      <c r="DV235" s="78"/>
      <c r="DW235" s="78"/>
      <c r="DX235" s="78"/>
      <c r="DY235" s="78"/>
      <c r="DZ235" s="78"/>
      <c r="EA235" s="78"/>
      <c r="EB235" s="78"/>
      <c r="EC235" s="78"/>
      <c r="ED235" s="78"/>
      <c r="EE235" s="78"/>
      <c r="EF235" s="78"/>
      <c r="EG235" s="78"/>
      <c r="EH235" s="78"/>
      <c r="EI235" s="78"/>
      <c r="EJ235" s="78"/>
      <c r="EK235" s="78"/>
      <c r="EL235" s="78"/>
      <c r="EM235" s="78"/>
      <c r="EN235" s="78"/>
      <c r="EO235" s="78"/>
      <c r="EP235" s="78"/>
      <c r="EQ235" s="78"/>
      <c r="ER235" s="78"/>
      <c r="ES235" s="78"/>
      <c r="ET235" s="78"/>
      <c r="EU235" s="78"/>
      <c r="EV235" s="78"/>
      <c r="EW235" s="78"/>
      <c r="EX235" s="78"/>
      <c r="EY235" s="78"/>
      <c r="EZ235" s="78"/>
      <c r="FA235" s="78"/>
      <c r="FB235" s="78"/>
      <c r="FC235" s="78"/>
      <c r="FD235" s="78"/>
      <c r="FE235" s="78"/>
      <c r="FF235" s="78"/>
      <c r="FG235" s="78"/>
      <c r="FH235" s="78"/>
      <c r="FI235" s="78"/>
      <c r="FJ235" s="78"/>
      <c r="FK235" s="78"/>
      <c r="FL235" s="78"/>
      <c r="FM235" s="78"/>
      <c r="FN235" s="78"/>
      <c r="FO235" s="78"/>
      <c r="FP235" s="78"/>
      <c r="FQ235" s="78"/>
      <c r="FR235" s="78"/>
      <c r="FS235" s="78"/>
      <c r="FT235" s="78"/>
      <c r="FU235" s="78"/>
      <c r="FV235" s="78"/>
      <c r="FW235" s="78"/>
      <c r="FX235" s="78"/>
      <c r="FY235" s="78">
        <v>1</v>
      </c>
      <c r="FZ235" s="78">
        <v>0</v>
      </c>
    </row>
    <row r="236" spans="1:182" x14ac:dyDescent="0.2">
      <c r="A236" t="s">
        <v>186</v>
      </c>
      <c r="B236" s="35" t="s">
        <v>243</v>
      </c>
      <c r="C236" t="s">
        <v>194</v>
      </c>
      <c r="D236" t="s">
        <v>200</v>
      </c>
      <c r="E236" t="s">
        <v>202</v>
      </c>
      <c r="F236" t="s">
        <v>1</v>
      </c>
      <c r="G236" t="s">
        <v>1</v>
      </c>
      <c r="H236" s="78">
        <v>615</v>
      </c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78"/>
      <c r="AE236" s="78"/>
      <c r="AF236" s="78"/>
      <c r="AG236" s="78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  <c r="AU236" s="78"/>
      <c r="AV236" s="78"/>
      <c r="AW236" s="78"/>
      <c r="AX236" s="78"/>
      <c r="AY236" s="78"/>
      <c r="AZ236" s="78"/>
      <c r="BA236" s="78"/>
      <c r="BB236" s="78"/>
      <c r="BC236" s="78"/>
      <c r="BD236" s="78"/>
      <c r="BE236" s="78"/>
      <c r="BF236" s="78"/>
      <c r="BG236" s="78"/>
      <c r="BH236" s="78"/>
      <c r="BI236" s="78"/>
      <c r="BJ236" s="78"/>
      <c r="BK236" s="78"/>
      <c r="BL236" s="78"/>
      <c r="BM236" s="78"/>
      <c r="BN236" s="78"/>
      <c r="BO236" s="78"/>
      <c r="BP236" s="78"/>
      <c r="BQ236" s="78"/>
      <c r="BR236" s="78"/>
      <c r="BS236" s="78"/>
      <c r="BT236" s="78"/>
      <c r="BU236" s="78"/>
      <c r="BV236" s="78"/>
      <c r="BW236" s="78"/>
      <c r="BX236" s="78"/>
      <c r="BY236" s="78"/>
      <c r="BZ236" s="78"/>
      <c r="CA236" s="78"/>
      <c r="CB236" s="78"/>
      <c r="CC236" s="78"/>
      <c r="CD236" s="78"/>
      <c r="CE236" s="78"/>
      <c r="CF236" s="78"/>
      <c r="CG236" s="78"/>
      <c r="CH236" s="78"/>
      <c r="CI236" s="78"/>
      <c r="CJ236" s="78"/>
      <c r="CK236" s="78"/>
      <c r="CL236" s="78"/>
      <c r="CM236" s="78"/>
      <c r="CN236" s="78"/>
      <c r="CO236" s="78"/>
      <c r="CP236" s="78"/>
      <c r="CQ236" s="78"/>
      <c r="CR236" s="78"/>
      <c r="CS236" s="78"/>
      <c r="CT236" s="78"/>
      <c r="CU236" s="78"/>
      <c r="CV236" s="78"/>
      <c r="CW236" s="78"/>
      <c r="CX236" s="78"/>
      <c r="CY236" s="78"/>
      <c r="CZ236" s="78"/>
      <c r="DA236" s="78"/>
      <c r="DB236" s="78"/>
      <c r="DC236" s="78"/>
      <c r="DD236" s="78"/>
      <c r="DE236" s="78"/>
      <c r="DF236" s="78"/>
      <c r="DG236" s="78"/>
      <c r="DH236" s="78"/>
      <c r="DI236" s="78"/>
      <c r="DJ236" s="78"/>
      <c r="DK236" s="78"/>
      <c r="DL236" s="78"/>
      <c r="DM236" s="78"/>
      <c r="DN236" s="78"/>
      <c r="DO236" s="78"/>
      <c r="DP236" s="78"/>
      <c r="DQ236" s="78"/>
      <c r="DR236" s="78"/>
      <c r="DS236" s="78"/>
      <c r="DT236" s="78"/>
      <c r="DU236" s="78"/>
      <c r="DV236" s="78"/>
      <c r="DW236" s="78"/>
      <c r="DX236" s="78"/>
      <c r="DY236" s="78"/>
      <c r="DZ236" s="78"/>
      <c r="EA236" s="78"/>
      <c r="EB236" s="78"/>
      <c r="EC236" s="78"/>
      <c r="ED236" s="78"/>
      <c r="EE236" s="78"/>
      <c r="EF236" s="78"/>
      <c r="EG236" s="78"/>
      <c r="EH236" s="78"/>
      <c r="EI236" s="78"/>
      <c r="EJ236" s="78"/>
      <c r="EK236" s="78"/>
      <c r="EL236" s="78"/>
      <c r="EM236" s="78"/>
      <c r="EN236" s="78"/>
      <c r="EO236" s="78"/>
      <c r="EP236" s="78"/>
      <c r="EQ236" s="78"/>
      <c r="ER236" s="78"/>
      <c r="ES236" s="78"/>
      <c r="ET236" s="78"/>
      <c r="EU236" s="78"/>
      <c r="EV236" s="78"/>
      <c r="EW236" s="78"/>
      <c r="EX236" s="78"/>
      <c r="EY236" s="78"/>
      <c r="EZ236" s="78"/>
      <c r="FA236" s="78"/>
      <c r="FB236" s="78"/>
      <c r="FC236" s="78"/>
      <c r="FD236" s="78"/>
      <c r="FE236" s="78"/>
      <c r="FF236" s="78"/>
      <c r="FG236" s="78"/>
      <c r="FH236" s="78"/>
      <c r="FI236" s="78"/>
      <c r="FJ236" s="78"/>
      <c r="FK236" s="78"/>
      <c r="FL236" s="78"/>
      <c r="FM236" s="78"/>
      <c r="FN236" s="78"/>
      <c r="FO236" s="78"/>
      <c r="FP236" s="78"/>
      <c r="FQ236" s="78"/>
      <c r="FR236" s="78"/>
      <c r="FS236" s="78"/>
      <c r="FT236" s="78"/>
      <c r="FU236" s="78"/>
      <c r="FV236" s="78"/>
      <c r="FW236" s="78"/>
      <c r="FX236" s="78"/>
      <c r="FY236" s="78">
        <v>45.181820000000002</v>
      </c>
      <c r="FZ236" s="78">
        <v>0</v>
      </c>
    </row>
    <row r="237" spans="1:182" x14ac:dyDescent="0.2">
      <c r="A237" t="s">
        <v>186</v>
      </c>
      <c r="B237" s="35" t="s">
        <v>243</v>
      </c>
      <c r="C237" t="s">
        <v>194</v>
      </c>
      <c r="D237" t="s">
        <v>200</v>
      </c>
      <c r="E237" t="s">
        <v>202</v>
      </c>
      <c r="F237" t="s">
        <v>178</v>
      </c>
      <c r="G237" t="s">
        <v>1</v>
      </c>
      <c r="H237" s="78">
        <v>180</v>
      </c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78"/>
      <c r="AE237" s="78"/>
      <c r="AF237" s="78"/>
      <c r="AG237" s="78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  <c r="AV237" s="78"/>
      <c r="AW237" s="78"/>
      <c r="AX237" s="78"/>
      <c r="AY237" s="78"/>
      <c r="AZ237" s="78"/>
      <c r="BA237" s="78"/>
      <c r="BB237" s="78"/>
      <c r="BC237" s="78"/>
      <c r="BD237" s="78"/>
      <c r="BE237" s="78"/>
      <c r="BF237" s="78"/>
      <c r="BG237" s="78"/>
      <c r="BH237" s="78"/>
      <c r="BI237" s="78"/>
      <c r="BJ237" s="78"/>
      <c r="BK237" s="78"/>
      <c r="BL237" s="78"/>
      <c r="BM237" s="78"/>
      <c r="BN237" s="78"/>
      <c r="BO237" s="78"/>
      <c r="BP237" s="78"/>
      <c r="BQ237" s="78"/>
      <c r="BR237" s="78"/>
      <c r="BS237" s="78"/>
      <c r="BT237" s="78"/>
      <c r="BU237" s="78"/>
      <c r="BV237" s="78"/>
      <c r="BW237" s="78"/>
      <c r="BX237" s="78"/>
      <c r="BY237" s="78"/>
      <c r="BZ237" s="78"/>
      <c r="CA237" s="78"/>
      <c r="CB237" s="78"/>
      <c r="CC237" s="78"/>
      <c r="CD237" s="78"/>
      <c r="CE237" s="78"/>
      <c r="CF237" s="78"/>
      <c r="CG237" s="78"/>
      <c r="CH237" s="78"/>
      <c r="CI237" s="78"/>
      <c r="CJ237" s="78"/>
      <c r="CK237" s="78"/>
      <c r="CL237" s="78"/>
      <c r="CM237" s="78"/>
      <c r="CN237" s="78"/>
      <c r="CO237" s="78"/>
      <c r="CP237" s="78"/>
      <c r="CQ237" s="78"/>
      <c r="CR237" s="78"/>
      <c r="CS237" s="78"/>
      <c r="CT237" s="78"/>
      <c r="CU237" s="78"/>
      <c r="CV237" s="78"/>
      <c r="CW237" s="78"/>
      <c r="CX237" s="78"/>
      <c r="CY237" s="78"/>
      <c r="CZ237" s="78"/>
      <c r="DA237" s="78"/>
      <c r="DB237" s="78"/>
      <c r="DC237" s="78"/>
      <c r="DD237" s="78"/>
      <c r="DE237" s="78"/>
      <c r="DF237" s="78"/>
      <c r="DG237" s="78"/>
      <c r="DH237" s="78"/>
      <c r="DI237" s="78"/>
      <c r="DJ237" s="78"/>
      <c r="DK237" s="78"/>
      <c r="DL237" s="78"/>
      <c r="DM237" s="78"/>
      <c r="DN237" s="78"/>
      <c r="DO237" s="78"/>
      <c r="DP237" s="78"/>
      <c r="DQ237" s="78"/>
      <c r="DR237" s="78"/>
      <c r="DS237" s="78"/>
      <c r="DT237" s="78"/>
      <c r="DU237" s="78"/>
      <c r="DV237" s="78"/>
      <c r="DW237" s="78"/>
      <c r="DX237" s="78"/>
      <c r="DY237" s="78"/>
      <c r="DZ237" s="78"/>
      <c r="EA237" s="78"/>
      <c r="EB237" s="78"/>
      <c r="EC237" s="78"/>
      <c r="ED237" s="78"/>
      <c r="EE237" s="78"/>
      <c r="EF237" s="78"/>
      <c r="EG237" s="78"/>
      <c r="EH237" s="78"/>
      <c r="EI237" s="78"/>
      <c r="EJ237" s="78"/>
      <c r="EK237" s="78"/>
      <c r="EL237" s="78"/>
      <c r="EM237" s="78"/>
      <c r="EN237" s="78"/>
      <c r="EO237" s="78"/>
      <c r="EP237" s="78"/>
      <c r="EQ237" s="78"/>
      <c r="ER237" s="78"/>
      <c r="ES237" s="78"/>
      <c r="ET237" s="78"/>
      <c r="EU237" s="78"/>
      <c r="EV237" s="78"/>
      <c r="EW237" s="78"/>
      <c r="EX237" s="78"/>
      <c r="EY237" s="78"/>
      <c r="EZ237" s="78"/>
      <c r="FA237" s="78"/>
      <c r="FB237" s="78"/>
      <c r="FC237" s="78"/>
      <c r="FD237" s="78"/>
      <c r="FE237" s="78"/>
      <c r="FF237" s="78"/>
      <c r="FG237" s="78"/>
      <c r="FH237" s="78"/>
      <c r="FI237" s="78"/>
      <c r="FJ237" s="78"/>
      <c r="FK237" s="78"/>
      <c r="FL237" s="78"/>
      <c r="FM237" s="78"/>
      <c r="FN237" s="78"/>
      <c r="FO237" s="78"/>
      <c r="FP237" s="78"/>
      <c r="FQ237" s="78"/>
      <c r="FR237" s="78"/>
      <c r="FS237" s="78"/>
      <c r="FT237" s="78"/>
      <c r="FU237" s="78"/>
      <c r="FV237" s="78"/>
      <c r="FW237" s="78"/>
      <c r="FX237" s="78"/>
      <c r="FY237" s="78">
        <v>19.636364</v>
      </c>
      <c r="FZ237" s="78">
        <v>0</v>
      </c>
    </row>
    <row r="238" spans="1:182" x14ac:dyDescent="0.2">
      <c r="A238" t="s">
        <v>186</v>
      </c>
      <c r="B238" s="35" t="s">
        <v>243</v>
      </c>
      <c r="C238" t="s">
        <v>194</v>
      </c>
      <c r="D238" t="s">
        <v>200</v>
      </c>
      <c r="E238" t="s">
        <v>202</v>
      </c>
      <c r="F238" t="s">
        <v>179</v>
      </c>
      <c r="G238" t="s">
        <v>1</v>
      </c>
      <c r="H238" s="78">
        <v>106</v>
      </c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78"/>
      <c r="AF238" s="78"/>
      <c r="AG238" s="78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  <c r="AV238" s="78"/>
      <c r="AW238" s="78"/>
      <c r="AX238" s="78"/>
      <c r="AY238" s="78"/>
      <c r="AZ238" s="78"/>
      <c r="BA238" s="78"/>
      <c r="BB238" s="78"/>
      <c r="BC238" s="78"/>
      <c r="BD238" s="78"/>
      <c r="BE238" s="78"/>
      <c r="BF238" s="78"/>
      <c r="BG238" s="78"/>
      <c r="BH238" s="78"/>
      <c r="BI238" s="78"/>
      <c r="BJ238" s="78"/>
      <c r="BK238" s="78"/>
      <c r="BL238" s="78"/>
      <c r="BM238" s="78"/>
      <c r="BN238" s="78"/>
      <c r="BO238" s="78"/>
      <c r="BP238" s="78"/>
      <c r="BQ238" s="78"/>
      <c r="BR238" s="78"/>
      <c r="BS238" s="78"/>
      <c r="BT238" s="78"/>
      <c r="BU238" s="78"/>
      <c r="BV238" s="78"/>
      <c r="BW238" s="78"/>
      <c r="BX238" s="78"/>
      <c r="BY238" s="78"/>
      <c r="BZ238" s="78"/>
      <c r="CA238" s="78"/>
      <c r="CB238" s="78"/>
      <c r="CC238" s="78"/>
      <c r="CD238" s="78"/>
      <c r="CE238" s="78"/>
      <c r="CF238" s="78"/>
      <c r="CG238" s="78"/>
      <c r="CH238" s="78"/>
      <c r="CI238" s="78"/>
      <c r="CJ238" s="78"/>
      <c r="CK238" s="78"/>
      <c r="CL238" s="78"/>
      <c r="CM238" s="78"/>
      <c r="CN238" s="78"/>
      <c r="CO238" s="78"/>
      <c r="CP238" s="78"/>
      <c r="CQ238" s="78"/>
      <c r="CR238" s="78"/>
      <c r="CS238" s="78"/>
      <c r="CT238" s="78"/>
      <c r="CU238" s="78"/>
      <c r="CV238" s="78"/>
      <c r="CW238" s="78"/>
      <c r="CX238" s="78"/>
      <c r="CY238" s="78"/>
      <c r="CZ238" s="78"/>
      <c r="DA238" s="78"/>
      <c r="DB238" s="78"/>
      <c r="DC238" s="78"/>
      <c r="DD238" s="78"/>
      <c r="DE238" s="78"/>
      <c r="DF238" s="78"/>
      <c r="DG238" s="78"/>
      <c r="DH238" s="78"/>
      <c r="DI238" s="78"/>
      <c r="DJ238" s="78"/>
      <c r="DK238" s="78"/>
      <c r="DL238" s="78"/>
      <c r="DM238" s="78"/>
      <c r="DN238" s="78"/>
      <c r="DO238" s="78"/>
      <c r="DP238" s="78"/>
      <c r="DQ238" s="78"/>
      <c r="DR238" s="78"/>
      <c r="DS238" s="78"/>
      <c r="DT238" s="78"/>
      <c r="DU238" s="78"/>
      <c r="DV238" s="78"/>
      <c r="DW238" s="78"/>
      <c r="DX238" s="78"/>
      <c r="DY238" s="78"/>
      <c r="DZ238" s="78"/>
      <c r="EA238" s="78"/>
      <c r="EB238" s="78"/>
      <c r="EC238" s="78"/>
      <c r="ED238" s="78"/>
      <c r="EE238" s="78"/>
      <c r="EF238" s="78"/>
      <c r="EG238" s="78"/>
      <c r="EH238" s="78"/>
      <c r="EI238" s="78"/>
      <c r="EJ238" s="78"/>
      <c r="EK238" s="78"/>
      <c r="EL238" s="78"/>
      <c r="EM238" s="78"/>
      <c r="EN238" s="78"/>
      <c r="EO238" s="78"/>
      <c r="EP238" s="78"/>
      <c r="EQ238" s="78"/>
      <c r="ER238" s="78"/>
      <c r="ES238" s="78"/>
      <c r="ET238" s="78"/>
      <c r="EU238" s="78"/>
      <c r="EV238" s="78"/>
      <c r="EW238" s="78"/>
      <c r="EX238" s="78"/>
      <c r="EY238" s="78"/>
      <c r="EZ238" s="78"/>
      <c r="FA238" s="78"/>
      <c r="FB238" s="78"/>
      <c r="FC238" s="78"/>
      <c r="FD238" s="78"/>
      <c r="FE238" s="78"/>
      <c r="FF238" s="78"/>
      <c r="FG238" s="78"/>
      <c r="FH238" s="78"/>
      <c r="FI238" s="78"/>
      <c r="FJ238" s="78"/>
      <c r="FK238" s="78"/>
      <c r="FL238" s="78"/>
      <c r="FM238" s="78"/>
      <c r="FN238" s="78"/>
      <c r="FO238" s="78"/>
      <c r="FP238" s="78"/>
      <c r="FQ238" s="78"/>
      <c r="FR238" s="78"/>
      <c r="FS238" s="78"/>
      <c r="FT238" s="78"/>
      <c r="FU238" s="78"/>
      <c r="FV238" s="78"/>
      <c r="FW238" s="78"/>
      <c r="FX238" s="78"/>
      <c r="FY238" s="78">
        <v>9.3181820000000002</v>
      </c>
      <c r="FZ238" s="78">
        <v>0</v>
      </c>
    </row>
    <row r="239" spans="1:182" x14ac:dyDescent="0.2">
      <c r="A239" t="s">
        <v>186</v>
      </c>
      <c r="B239" s="35" t="s">
        <v>243</v>
      </c>
      <c r="C239" t="s">
        <v>194</v>
      </c>
      <c r="D239" t="s">
        <v>200</v>
      </c>
      <c r="E239" t="s">
        <v>202</v>
      </c>
      <c r="F239" t="s">
        <v>180</v>
      </c>
      <c r="G239" t="s">
        <v>1</v>
      </c>
      <c r="H239" s="78">
        <v>1</v>
      </c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  <c r="AF239" s="78"/>
      <c r="AG239" s="78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  <c r="AV239" s="78"/>
      <c r="AW239" s="78"/>
      <c r="AX239" s="78"/>
      <c r="AY239" s="78"/>
      <c r="AZ239" s="78"/>
      <c r="BA239" s="78"/>
      <c r="BB239" s="78"/>
      <c r="BC239" s="78"/>
      <c r="BD239" s="78"/>
      <c r="BE239" s="78"/>
      <c r="BF239" s="78"/>
      <c r="BG239" s="78"/>
      <c r="BH239" s="78"/>
      <c r="BI239" s="78"/>
      <c r="BJ239" s="78"/>
      <c r="BK239" s="78"/>
      <c r="BL239" s="78"/>
      <c r="BM239" s="78"/>
      <c r="BN239" s="78"/>
      <c r="BO239" s="78"/>
      <c r="BP239" s="78"/>
      <c r="BQ239" s="78"/>
      <c r="BR239" s="78"/>
      <c r="BS239" s="78"/>
      <c r="BT239" s="78"/>
      <c r="BU239" s="78"/>
      <c r="BV239" s="78"/>
      <c r="BW239" s="78"/>
      <c r="BX239" s="78"/>
      <c r="BY239" s="78"/>
      <c r="BZ239" s="78"/>
      <c r="CA239" s="78"/>
      <c r="CB239" s="78"/>
      <c r="CC239" s="78"/>
      <c r="CD239" s="78"/>
      <c r="CE239" s="78"/>
      <c r="CF239" s="78"/>
      <c r="CG239" s="78"/>
      <c r="CH239" s="78"/>
      <c r="CI239" s="78"/>
      <c r="CJ239" s="78"/>
      <c r="CK239" s="78"/>
      <c r="CL239" s="78"/>
      <c r="CM239" s="78"/>
      <c r="CN239" s="78"/>
      <c r="CO239" s="78"/>
      <c r="CP239" s="78"/>
      <c r="CQ239" s="78"/>
      <c r="CR239" s="78"/>
      <c r="CS239" s="78"/>
      <c r="CT239" s="78"/>
      <c r="CU239" s="78"/>
      <c r="CV239" s="78"/>
      <c r="CW239" s="78"/>
      <c r="CX239" s="78"/>
      <c r="CY239" s="78"/>
      <c r="CZ239" s="78"/>
      <c r="DA239" s="78"/>
      <c r="DB239" s="78"/>
      <c r="DC239" s="78"/>
      <c r="DD239" s="78"/>
      <c r="DE239" s="78"/>
      <c r="DF239" s="78"/>
      <c r="DG239" s="78"/>
      <c r="DH239" s="78"/>
      <c r="DI239" s="78"/>
      <c r="DJ239" s="78"/>
      <c r="DK239" s="78"/>
      <c r="DL239" s="78"/>
      <c r="DM239" s="78"/>
      <c r="DN239" s="78"/>
      <c r="DO239" s="78"/>
      <c r="DP239" s="78"/>
      <c r="DQ239" s="78"/>
      <c r="DR239" s="78"/>
      <c r="DS239" s="78"/>
      <c r="DT239" s="78"/>
      <c r="DU239" s="78"/>
      <c r="DV239" s="78"/>
      <c r="DW239" s="78"/>
      <c r="DX239" s="78"/>
      <c r="DY239" s="78"/>
      <c r="DZ239" s="78"/>
      <c r="EA239" s="78"/>
      <c r="EB239" s="78"/>
      <c r="EC239" s="78"/>
      <c r="ED239" s="78"/>
      <c r="EE239" s="78"/>
      <c r="EF239" s="78"/>
      <c r="EG239" s="78"/>
      <c r="EH239" s="78"/>
      <c r="EI239" s="78"/>
      <c r="EJ239" s="78"/>
      <c r="EK239" s="78"/>
      <c r="EL239" s="78"/>
      <c r="EM239" s="78"/>
      <c r="EN239" s="78"/>
      <c r="EO239" s="78"/>
      <c r="EP239" s="78"/>
      <c r="EQ239" s="78"/>
      <c r="ER239" s="78"/>
      <c r="ES239" s="78"/>
      <c r="ET239" s="78"/>
      <c r="EU239" s="78"/>
      <c r="EV239" s="78"/>
      <c r="EW239" s="78"/>
      <c r="EX239" s="78"/>
      <c r="EY239" s="78"/>
      <c r="EZ239" s="78"/>
      <c r="FA239" s="78"/>
      <c r="FB239" s="78"/>
      <c r="FC239" s="78"/>
      <c r="FD239" s="78"/>
      <c r="FE239" s="78"/>
      <c r="FF239" s="78"/>
      <c r="FG239" s="78"/>
      <c r="FH239" s="78"/>
      <c r="FI239" s="78"/>
      <c r="FJ239" s="78"/>
      <c r="FK239" s="78"/>
      <c r="FL239" s="78"/>
      <c r="FM239" s="78"/>
      <c r="FN239" s="78"/>
      <c r="FO239" s="78"/>
      <c r="FP239" s="78"/>
      <c r="FQ239" s="78"/>
      <c r="FR239" s="78"/>
      <c r="FS239" s="78"/>
      <c r="FT239" s="78"/>
      <c r="FU239" s="78"/>
      <c r="FV239" s="78"/>
      <c r="FW239" s="78"/>
      <c r="FX239" s="78"/>
      <c r="FY239" s="78">
        <v>0</v>
      </c>
      <c r="FZ239" s="78">
        <v>0</v>
      </c>
    </row>
    <row r="240" spans="1:182" x14ac:dyDescent="0.2">
      <c r="A240" t="s">
        <v>186</v>
      </c>
      <c r="B240" s="35" t="s">
        <v>243</v>
      </c>
      <c r="C240" t="s">
        <v>194</v>
      </c>
      <c r="D240" t="s">
        <v>200</v>
      </c>
      <c r="E240" t="s">
        <v>202</v>
      </c>
      <c r="F240" t="s">
        <v>181</v>
      </c>
      <c r="G240" t="s">
        <v>1</v>
      </c>
      <c r="H240" s="78">
        <v>41</v>
      </c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  <c r="AV240" s="78"/>
      <c r="AW240" s="78"/>
      <c r="AX240" s="78"/>
      <c r="AY240" s="78"/>
      <c r="AZ240" s="78"/>
      <c r="BA240" s="78"/>
      <c r="BB240" s="78"/>
      <c r="BC240" s="78"/>
      <c r="BD240" s="78"/>
      <c r="BE240" s="78"/>
      <c r="BF240" s="78"/>
      <c r="BG240" s="78"/>
      <c r="BH240" s="78"/>
      <c r="BI240" s="78"/>
      <c r="BJ240" s="78"/>
      <c r="BK240" s="78"/>
      <c r="BL240" s="78"/>
      <c r="BM240" s="78"/>
      <c r="BN240" s="78"/>
      <c r="BO240" s="78"/>
      <c r="BP240" s="78"/>
      <c r="BQ240" s="78"/>
      <c r="BR240" s="78"/>
      <c r="BS240" s="78"/>
      <c r="BT240" s="78"/>
      <c r="BU240" s="78"/>
      <c r="BV240" s="78"/>
      <c r="BW240" s="78"/>
      <c r="BX240" s="78"/>
      <c r="BY240" s="78"/>
      <c r="BZ240" s="78"/>
      <c r="CA240" s="78"/>
      <c r="CB240" s="78"/>
      <c r="CC240" s="78"/>
      <c r="CD240" s="78"/>
      <c r="CE240" s="78"/>
      <c r="CF240" s="78"/>
      <c r="CG240" s="78"/>
      <c r="CH240" s="78"/>
      <c r="CI240" s="78"/>
      <c r="CJ240" s="78"/>
      <c r="CK240" s="78"/>
      <c r="CL240" s="78"/>
      <c r="CM240" s="78"/>
      <c r="CN240" s="78"/>
      <c r="CO240" s="78"/>
      <c r="CP240" s="78"/>
      <c r="CQ240" s="78"/>
      <c r="CR240" s="78"/>
      <c r="CS240" s="78"/>
      <c r="CT240" s="78"/>
      <c r="CU240" s="78"/>
      <c r="CV240" s="78"/>
      <c r="CW240" s="78"/>
      <c r="CX240" s="78"/>
      <c r="CY240" s="78"/>
      <c r="CZ240" s="78"/>
      <c r="DA240" s="78"/>
      <c r="DB240" s="78"/>
      <c r="DC240" s="78"/>
      <c r="DD240" s="78"/>
      <c r="DE240" s="78"/>
      <c r="DF240" s="78"/>
      <c r="DG240" s="78"/>
      <c r="DH240" s="78"/>
      <c r="DI240" s="78"/>
      <c r="DJ240" s="78"/>
      <c r="DK240" s="78"/>
      <c r="DL240" s="78"/>
      <c r="DM240" s="78"/>
      <c r="DN240" s="78"/>
      <c r="DO240" s="78"/>
      <c r="DP240" s="78"/>
      <c r="DQ240" s="78"/>
      <c r="DR240" s="78"/>
      <c r="DS240" s="78"/>
      <c r="DT240" s="78"/>
      <c r="DU240" s="78"/>
      <c r="DV240" s="78"/>
      <c r="DW240" s="78"/>
      <c r="DX240" s="78"/>
      <c r="DY240" s="78"/>
      <c r="DZ240" s="78"/>
      <c r="EA240" s="78"/>
      <c r="EB240" s="78"/>
      <c r="EC240" s="78"/>
      <c r="ED240" s="78"/>
      <c r="EE240" s="78"/>
      <c r="EF240" s="78"/>
      <c r="EG240" s="78"/>
      <c r="EH240" s="78"/>
      <c r="EI240" s="78"/>
      <c r="EJ240" s="78"/>
      <c r="EK240" s="78"/>
      <c r="EL240" s="78"/>
      <c r="EM240" s="78"/>
      <c r="EN240" s="78"/>
      <c r="EO240" s="78"/>
      <c r="EP240" s="78"/>
      <c r="EQ240" s="78"/>
      <c r="ER240" s="78"/>
      <c r="ES240" s="78"/>
      <c r="ET240" s="78"/>
      <c r="EU240" s="78"/>
      <c r="EV240" s="78"/>
      <c r="EW240" s="78"/>
      <c r="EX240" s="78"/>
      <c r="EY240" s="78"/>
      <c r="EZ240" s="78"/>
      <c r="FA240" s="78"/>
      <c r="FB240" s="78"/>
      <c r="FC240" s="78"/>
      <c r="FD240" s="78"/>
      <c r="FE240" s="78"/>
      <c r="FF240" s="78"/>
      <c r="FG240" s="78"/>
      <c r="FH240" s="78"/>
      <c r="FI240" s="78"/>
      <c r="FJ240" s="78"/>
      <c r="FK240" s="78"/>
      <c r="FL240" s="78"/>
      <c r="FM240" s="78"/>
      <c r="FN240" s="78"/>
      <c r="FO240" s="78"/>
      <c r="FP240" s="78"/>
      <c r="FQ240" s="78"/>
      <c r="FR240" s="78"/>
      <c r="FS240" s="78"/>
      <c r="FT240" s="78"/>
      <c r="FU240" s="78"/>
      <c r="FV240" s="78"/>
      <c r="FW240" s="78"/>
      <c r="FX240" s="78"/>
      <c r="FY240" s="78">
        <v>1</v>
      </c>
      <c r="FZ240" s="78">
        <v>0</v>
      </c>
    </row>
    <row r="241" spans="1:182" x14ac:dyDescent="0.2">
      <c r="A241" t="s">
        <v>186</v>
      </c>
      <c r="B241" s="35" t="s">
        <v>243</v>
      </c>
      <c r="C241" t="s">
        <v>194</v>
      </c>
      <c r="D241" t="s">
        <v>200</v>
      </c>
      <c r="E241" t="s">
        <v>202</v>
      </c>
      <c r="F241" t="s">
        <v>182</v>
      </c>
      <c r="G241" t="s">
        <v>1</v>
      </c>
      <c r="H241" s="78">
        <v>43</v>
      </c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  <c r="AV241" s="78"/>
      <c r="AW241" s="78"/>
      <c r="AX241" s="78"/>
      <c r="AY241" s="78"/>
      <c r="AZ241" s="78"/>
      <c r="BA241" s="78"/>
      <c r="BB241" s="78"/>
      <c r="BC241" s="78"/>
      <c r="BD241" s="78"/>
      <c r="BE241" s="78"/>
      <c r="BF241" s="78"/>
      <c r="BG241" s="78"/>
      <c r="BH241" s="78"/>
      <c r="BI241" s="78"/>
      <c r="BJ241" s="78"/>
      <c r="BK241" s="78"/>
      <c r="BL241" s="78"/>
      <c r="BM241" s="78"/>
      <c r="BN241" s="78"/>
      <c r="BO241" s="78"/>
      <c r="BP241" s="78"/>
      <c r="BQ241" s="78"/>
      <c r="BR241" s="78"/>
      <c r="BS241" s="78"/>
      <c r="BT241" s="78"/>
      <c r="BU241" s="78"/>
      <c r="BV241" s="78"/>
      <c r="BW241" s="78"/>
      <c r="BX241" s="78"/>
      <c r="BY241" s="78"/>
      <c r="BZ241" s="78"/>
      <c r="CA241" s="78"/>
      <c r="CB241" s="78"/>
      <c r="CC241" s="78"/>
      <c r="CD241" s="78"/>
      <c r="CE241" s="78"/>
      <c r="CF241" s="78"/>
      <c r="CG241" s="78"/>
      <c r="CH241" s="78"/>
      <c r="CI241" s="78"/>
      <c r="CJ241" s="78"/>
      <c r="CK241" s="78"/>
      <c r="CL241" s="78"/>
      <c r="CM241" s="78"/>
      <c r="CN241" s="78"/>
      <c r="CO241" s="78"/>
      <c r="CP241" s="78"/>
      <c r="CQ241" s="78"/>
      <c r="CR241" s="78"/>
      <c r="CS241" s="78"/>
      <c r="CT241" s="78"/>
      <c r="CU241" s="78"/>
      <c r="CV241" s="78"/>
      <c r="CW241" s="78"/>
      <c r="CX241" s="78"/>
      <c r="CY241" s="78"/>
      <c r="CZ241" s="78"/>
      <c r="DA241" s="78"/>
      <c r="DB241" s="78"/>
      <c r="DC241" s="78"/>
      <c r="DD241" s="78"/>
      <c r="DE241" s="78"/>
      <c r="DF241" s="78"/>
      <c r="DG241" s="78"/>
      <c r="DH241" s="78"/>
      <c r="DI241" s="78"/>
      <c r="DJ241" s="78"/>
      <c r="DK241" s="78"/>
      <c r="DL241" s="78"/>
      <c r="DM241" s="78"/>
      <c r="DN241" s="78"/>
      <c r="DO241" s="78"/>
      <c r="DP241" s="78"/>
      <c r="DQ241" s="78"/>
      <c r="DR241" s="78"/>
      <c r="DS241" s="78"/>
      <c r="DT241" s="78"/>
      <c r="DU241" s="78"/>
      <c r="DV241" s="78"/>
      <c r="DW241" s="78"/>
      <c r="DX241" s="78"/>
      <c r="DY241" s="78"/>
      <c r="DZ241" s="78"/>
      <c r="EA241" s="78"/>
      <c r="EB241" s="78"/>
      <c r="EC241" s="78"/>
      <c r="ED241" s="78"/>
      <c r="EE241" s="78"/>
      <c r="EF241" s="78"/>
      <c r="EG241" s="78"/>
      <c r="EH241" s="78"/>
      <c r="EI241" s="78"/>
      <c r="EJ241" s="78"/>
      <c r="EK241" s="78"/>
      <c r="EL241" s="78"/>
      <c r="EM241" s="78"/>
      <c r="EN241" s="78"/>
      <c r="EO241" s="78"/>
      <c r="EP241" s="78"/>
      <c r="EQ241" s="78"/>
      <c r="ER241" s="78"/>
      <c r="ES241" s="78"/>
      <c r="ET241" s="78"/>
      <c r="EU241" s="78"/>
      <c r="EV241" s="78"/>
      <c r="EW241" s="78"/>
      <c r="EX241" s="78"/>
      <c r="EY241" s="78"/>
      <c r="EZ241" s="78"/>
      <c r="FA241" s="78"/>
      <c r="FB241" s="78"/>
      <c r="FC241" s="78"/>
      <c r="FD241" s="78"/>
      <c r="FE241" s="78"/>
      <c r="FF241" s="78"/>
      <c r="FG241" s="78"/>
      <c r="FH241" s="78"/>
      <c r="FI241" s="78"/>
      <c r="FJ241" s="78"/>
      <c r="FK241" s="78"/>
      <c r="FL241" s="78"/>
      <c r="FM241" s="78"/>
      <c r="FN241" s="78"/>
      <c r="FO241" s="78"/>
      <c r="FP241" s="78"/>
      <c r="FQ241" s="78"/>
      <c r="FR241" s="78"/>
      <c r="FS241" s="78"/>
      <c r="FT241" s="78"/>
      <c r="FU241" s="78"/>
      <c r="FV241" s="78"/>
      <c r="FW241" s="78"/>
      <c r="FX241" s="78"/>
      <c r="FY241" s="78">
        <v>3</v>
      </c>
      <c r="FZ241" s="78">
        <v>0</v>
      </c>
    </row>
    <row r="242" spans="1:182" x14ac:dyDescent="0.2">
      <c r="A242" t="s">
        <v>186</v>
      </c>
      <c r="B242" s="35" t="s">
        <v>243</v>
      </c>
      <c r="C242" t="s">
        <v>194</v>
      </c>
      <c r="D242" t="s">
        <v>200</v>
      </c>
      <c r="E242" t="s">
        <v>202</v>
      </c>
      <c r="F242" t="s">
        <v>183</v>
      </c>
      <c r="G242" t="s">
        <v>1</v>
      </c>
      <c r="H242" s="78">
        <v>132</v>
      </c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  <c r="AV242" s="78"/>
      <c r="AW242" s="78"/>
      <c r="AX242" s="78"/>
      <c r="AY242" s="78"/>
      <c r="AZ242" s="78"/>
      <c r="BA242" s="78"/>
      <c r="BB242" s="78"/>
      <c r="BC242" s="78"/>
      <c r="BD242" s="78"/>
      <c r="BE242" s="78"/>
      <c r="BF242" s="78"/>
      <c r="BG242" s="78"/>
      <c r="BH242" s="78"/>
      <c r="BI242" s="78"/>
      <c r="BJ242" s="78"/>
      <c r="BK242" s="78"/>
      <c r="BL242" s="78"/>
      <c r="BM242" s="78"/>
      <c r="BN242" s="78"/>
      <c r="BO242" s="78"/>
      <c r="BP242" s="78"/>
      <c r="BQ242" s="78"/>
      <c r="BR242" s="78"/>
      <c r="BS242" s="78"/>
      <c r="BT242" s="78"/>
      <c r="BU242" s="78"/>
      <c r="BV242" s="78"/>
      <c r="BW242" s="78"/>
      <c r="BX242" s="78"/>
      <c r="BY242" s="78"/>
      <c r="BZ242" s="78"/>
      <c r="CA242" s="78"/>
      <c r="CB242" s="78"/>
      <c r="CC242" s="78"/>
      <c r="CD242" s="78"/>
      <c r="CE242" s="78"/>
      <c r="CF242" s="78"/>
      <c r="CG242" s="78"/>
      <c r="CH242" s="78"/>
      <c r="CI242" s="78"/>
      <c r="CJ242" s="78"/>
      <c r="CK242" s="78"/>
      <c r="CL242" s="78"/>
      <c r="CM242" s="78"/>
      <c r="CN242" s="78"/>
      <c r="CO242" s="78"/>
      <c r="CP242" s="78"/>
      <c r="CQ242" s="78"/>
      <c r="CR242" s="78"/>
      <c r="CS242" s="78"/>
      <c r="CT242" s="78"/>
      <c r="CU242" s="78"/>
      <c r="CV242" s="78"/>
      <c r="CW242" s="78"/>
      <c r="CX242" s="78"/>
      <c r="CY242" s="78"/>
      <c r="CZ242" s="78"/>
      <c r="DA242" s="78"/>
      <c r="DB242" s="78"/>
      <c r="DC242" s="78"/>
      <c r="DD242" s="78"/>
      <c r="DE242" s="78"/>
      <c r="DF242" s="78"/>
      <c r="DG242" s="78"/>
      <c r="DH242" s="78"/>
      <c r="DI242" s="78"/>
      <c r="DJ242" s="78"/>
      <c r="DK242" s="78"/>
      <c r="DL242" s="78"/>
      <c r="DM242" s="78"/>
      <c r="DN242" s="78"/>
      <c r="DO242" s="78"/>
      <c r="DP242" s="78"/>
      <c r="DQ242" s="78"/>
      <c r="DR242" s="78"/>
      <c r="DS242" s="78"/>
      <c r="DT242" s="78"/>
      <c r="DU242" s="78"/>
      <c r="DV242" s="78"/>
      <c r="DW242" s="78"/>
      <c r="DX242" s="78"/>
      <c r="DY242" s="78"/>
      <c r="DZ242" s="78"/>
      <c r="EA242" s="78"/>
      <c r="EB242" s="78"/>
      <c r="EC242" s="78"/>
      <c r="ED242" s="78"/>
      <c r="EE242" s="78"/>
      <c r="EF242" s="78"/>
      <c r="EG242" s="78"/>
      <c r="EH242" s="78"/>
      <c r="EI242" s="78"/>
      <c r="EJ242" s="78"/>
      <c r="EK242" s="78"/>
      <c r="EL242" s="78"/>
      <c r="EM242" s="78"/>
      <c r="EN242" s="78"/>
      <c r="EO242" s="78"/>
      <c r="EP242" s="78"/>
      <c r="EQ242" s="78"/>
      <c r="ER242" s="78"/>
      <c r="ES242" s="78"/>
      <c r="ET242" s="78"/>
      <c r="EU242" s="78"/>
      <c r="EV242" s="78"/>
      <c r="EW242" s="78"/>
      <c r="EX242" s="78"/>
      <c r="EY242" s="78"/>
      <c r="EZ242" s="78"/>
      <c r="FA242" s="78"/>
      <c r="FB242" s="78"/>
      <c r="FC242" s="78"/>
      <c r="FD242" s="78"/>
      <c r="FE242" s="78"/>
      <c r="FF242" s="78"/>
      <c r="FG242" s="78"/>
      <c r="FH242" s="78"/>
      <c r="FI242" s="78"/>
      <c r="FJ242" s="78"/>
      <c r="FK242" s="78"/>
      <c r="FL242" s="78"/>
      <c r="FM242" s="78"/>
      <c r="FN242" s="78"/>
      <c r="FO242" s="78"/>
      <c r="FP242" s="78"/>
      <c r="FQ242" s="78"/>
      <c r="FR242" s="78"/>
      <c r="FS242" s="78"/>
      <c r="FT242" s="78"/>
      <c r="FU242" s="78"/>
      <c r="FV242" s="78"/>
      <c r="FW242" s="78"/>
      <c r="FX242" s="78"/>
      <c r="FY242" s="78">
        <v>5.2272724999999998</v>
      </c>
      <c r="FZ242" s="78">
        <v>0</v>
      </c>
    </row>
    <row r="243" spans="1:182" x14ac:dyDescent="0.2">
      <c r="A243" t="s">
        <v>186</v>
      </c>
      <c r="B243" s="35" t="s">
        <v>243</v>
      </c>
      <c r="C243" t="s">
        <v>194</v>
      </c>
      <c r="D243" t="s">
        <v>200</v>
      </c>
      <c r="E243" t="s">
        <v>202</v>
      </c>
      <c r="F243" t="s">
        <v>184</v>
      </c>
      <c r="G243" t="s">
        <v>1</v>
      </c>
      <c r="H243" s="78">
        <v>87</v>
      </c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  <c r="AV243" s="78"/>
      <c r="AW243" s="78"/>
      <c r="AX243" s="78"/>
      <c r="AY243" s="78"/>
      <c r="AZ243" s="78"/>
      <c r="BA243" s="78"/>
      <c r="BB243" s="78"/>
      <c r="BC243" s="78"/>
      <c r="BD243" s="78"/>
      <c r="BE243" s="78"/>
      <c r="BF243" s="78"/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  <c r="BS243" s="78"/>
      <c r="BT243" s="78"/>
      <c r="BU243" s="78"/>
      <c r="BV243" s="78"/>
      <c r="BW243" s="78"/>
      <c r="BX243" s="78"/>
      <c r="BY243" s="78"/>
      <c r="BZ243" s="78"/>
      <c r="CA243" s="78"/>
      <c r="CB243" s="78"/>
      <c r="CC243" s="78"/>
      <c r="CD243" s="78"/>
      <c r="CE243" s="78"/>
      <c r="CF243" s="78"/>
      <c r="CG243" s="78"/>
      <c r="CH243" s="78"/>
      <c r="CI243" s="78"/>
      <c r="CJ243" s="78"/>
      <c r="CK243" s="78"/>
      <c r="CL243" s="78"/>
      <c r="CM243" s="78"/>
      <c r="CN243" s="78"/>
      <c r="CO243" s="78"/>
      <c r="CP243" s="78"/>
      <c r="CQ243" s="78"/>
      <c r="CR243" s="78"/>
      <c r="CS243" s="78"/>
      <c r="CT243" s="78"/>
      <c r="CU243" s="78"/>
      <c r="CV243" s="78"/>
      <c r="CW243" s="78"/>
      <c r="CX243" s="78"/>
      <c r="CY243" s="78"/>
      <c r="CZ243" s="78"/>
      <c r="DA243" s="78"/>
      <c r="DB243" s="78"/>
      <c r="DC243" s="78"/>
      <c r="DD243" s="78"/>
      <c r="DE243" s="78"/>
      <c r="DF243" s="78"/>
      <c r="DG243" s="78"/>
      <c r="DH243" s="78"/>
      <c r="DI243" s="78"/>
      <c r="DJ243" s="78"/>
      <c r="DK243" s="78"/>
      <c r="DL243" s="78"/>
      <c r="DM243" s="78"/>
      <c r="DN243" s="78"/>
      <c r="DO243" s="78"/>
      <c r="DP243" s="78"/>
      <c r="DQ243" s="78"/>
      <c r="DR243" s="78"/>
      <c r="DS243" s="78"/>
      <c r="DT243" s="78"/>
      <c r="DU243" s="78"/>
      <c r="DV243" s="78"/>
      <c r="DW243" s="78"/>
      <c r="DX243" s="78"/>
      <c r="DY243" s="78"/>
      <c r="DZ243" s="78"/>
      <c r="EA243" s="78"/>
      <c r="EB243" s="78"/>
      <c r="EC243" s="78"/>
      <c r="ED243" s="78"/>
      <c r="EE243" s="78"/>
      <c r="EF243" s="78"/>
      <c r="EG243" s="78"/>
      <c r="EH243" s="78"/>
      <c r="EI243" s="78"/>
      <c r="EJ243" s="78"/>
      <c r="EK243" s="78"/>
      <c r="EL243" s="78"/>
      <c r="EM243" s="78"/>
      <c r="EN243" s="78"/>
      <c r="EO243" s="78"/>
      <c r="EP243" s="78"/>
      <c r="EQ243" s="78"/>
      <c r="ER243" s="78"/>
      <c r="ES243" s="78"/>
      <c r="ET243" s="78"/>
      <c r="EU243" s="78"/>
      <c r="EV243" s="78"/>
      <c r="EW243" s="78"/>
      <c r="EX243" s="78"/>
      <c r="EY243" s="78"/>
      <c r="EZ243" s="78"/>
      <c r="FA243" s="78"/>
      <c r="FB243" s="78"/>
      <c r="FC243" s="78"/>
      <c r="FD243" s="78"/>
      <c r="FE243" s="78"/>
      <c r="FF243" s="78"/>
      <c r="FG243" s="78"/>
      <c r="FH243" s="78"/>
      <c r="FI243" s="78"/>
      <c r="FJ243" s="78"/>
      <c r="FK243" s="78"/>
      <c r="FL243" s="78"/>
      <c r="FM243" s="78"/>
      <c r="FN243" s="78"/>
      <c r="FO243" s="78"/>
      <c r="FP243" s="78"/>
      <c r="FQ243" s="78"/>
      <c r="FR243" s="78"/>
      <c r="FS243" s="78"/>
      <c r="FT243" s="78"/>
      <c r="FU243" s="78"/>
      <c r="FV243" s="78"/>
      <c r="FW243" s="78"/>
      <c r="FX243" s="78"/>
      <c r="FY243" s="78">
        <v>6</v>
      </c>
      <c r="FZ243" s="78">
        <v>0</v>
      </c>
    </row>
    <row r="244" spans="1:182" x14ac:dyDescent="0.2">
      <c r="A244" t="s">
        <v>186</v>
      </c>
      <c r="B244" s="35" t="s">
        <v>243</v>
      </c>
      <c r="C244" t="s">
        <v>194</v>
      </c>
      <c r="D244" t="s">
        <v>200</v>
      </c>
      <c r="E244" t="s">
        <v>202</v>
      </c>
      <c r="F244" t="s">
        <v>185</v>
      </c>
      <c r="G244" t="s">
        <v>1</v>
      </c>
      <c r="H244" s="78">
        <v>25</v>
      </c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  <c r="AV244" s="78"/>
      <c r="AW244" s="78"/>
      <c r="AX244" s="78"/>
      <c r="AY244" s="78"/>
      <c r="AZ244" s="78"/>
      <c r="BA244" s="78"/>
      <c r="BB244" s="78"/>
      <c r="BC244" s="78"/>
      <c r="BD244" s="78"/>
      <c r="BE244" s="78"/>
      <c r="BF244" s="78"/>
      <c r="BG244" s="78"/>
      <c r="BH244" s="78"/>
      <c r="BI244" s="78"/>
      <c r="BJ244" s="78"/>
      <c r="BK244" s="78"/>
      <c r="BL244" s="78"/>
      <c r="BM244" s="78"/>
      <c r="BN244" s="78"/>
      <c r="BO244" s="78"/>
      <c r="BP244" s="78"/>
      <c r="BQ244" s="78"/>
      <c r="BR244" s="78"/>
      <c r="BS244" s="78"/>
      <c r="BT244" s="78"/>
      <c r="BU244" s="78"/>
      <c r="BV244" s="78"/>
      <c r="BW244" s="78"/>
      <c r="BX244" s="78"/>
      <c r="BY244" s="78"/>
      <c r="BZ244" s="78"/>
      <c r="CA244" s="78"/>
      <c r="CB244" s="78"/>
      <c r="CC244" s="78"/>
      <c r="CD244" s="78"/>
      <c r="CE244" s="78"/>
      <c r="CF244" s="78"/>
      <c r="CG244" s="78"/>
      <c r="CH244" s="78"/>
      <c r="CI244" s="78"/>
      <c r="CJ244" s="78"/>
      <c r="CK244" s="78"/>
      <c r="CL244" s="78"/>
      <c r="CM244" s="78"/>
      <c r="CN244" s="78"/>
      <c r="CO244" s="78"/>
      <c r="CP244" s="78"/>
      <c r="CQ244" s="78"/>
      <c r="CR244" s="78"/>
      <c r="CS244" s="78"/>
      <c r="CT244" s="78"/>
      <c r="CU244" s="78"/>
      <c r="CV244" s="78"/>
      <c r="CW244" s="78"/>
      <c r="CX244" s="78"/>
      <c r="CY244" s="78"/>
      <c r="CZ244" s="78"/>
      <c r="DA244" s="78"/>
      <c r="DB244" s="78"/>
      <c r="DC244" s="78"/>
      <c r="DD244" s="78"/>
      <c r="DE244" s="78"/>
      <c r="DF244" s="78"/>
      <c r="DG244" s="78"/>
      <c r="DH244" s="78"/>
      <c r="DI244" s="78"/>
      <c r="DJ244" s="78"/>
      <c r="DK244" s="78"/>
      <c r="DL244" s="78"/>
      <c r="DM244" s="78"/>
      <c r="DN244" s="78"/>
      <c r="DO244" s="78"/>
      <c r="DP244" s="78"/>
      <c r="DQ244" s="78"/>
      <c r="DR244" s="78"/>
      <c r="DS244" s="78"/>
      <c r="DT244" s="78"/>
      <c r="DU244" s="78"/>
      <c r="DV244" s="78"/>
      <c r="DW244" s="78"/>
      <c r="DX244" s="78"/>
      <c r="DY244" s="78"/>
      <c r="DZ244" s="78"/>
      <c r="EA244" s="78"/>
      <c r="EB244" s="78"/>
      <c r="EC244" s="78"/>
      <c r="ED244" s="78"/>
      <c r="EE244" s="78"/>
      <c r="EF244" s="78"/>
      <c r="EG244" s="78"/>
      <c r="EH244" s="78"/>
      <c r="EI244" s="78"/>
      <c r="EJ244" s="78"/>
      <c r="EK244" s="78"/>
      <c r="EL244" s="78"/>
      <c r="EM244" s="78"/>
      <c r="EN244" s="78"/>
      <c r="EO244" s="78"/>
      <c r="EP244" s="78"/>
      <c r="EQ244" s="78"/>
      <c r="ER244" s="78"/>
      <c r="ES244" s="78"/>
      <c r="ET244" s="78"/>
      <c r="EU244" s="78"/>
      <c r="EV244" s="78"/>
      <c r="EW244" s="78"/>
      <c r="EX244" s="78"/>
      <c r="EY244" s="78"/>
      <c r="EZ244" s="78"/>
      <c r="FA244" s="78"/>
      <c r="FB244" s="78"/>
      <c r="FC244" s="78"/>
      <c r="FD244" s="78"/>
      <c r="FE244" s="78"/>
      <c r="FF244" s="78"/>
      <c r="FG244" s="78"/>
      <c r="FH244" s="78"/>
      <c r="FI244" s="78"/>
      <c r="FJ244" s="78"/>
      <c r="FK244" s="78"/>
      <c r="FL244" s="78"/>
      <c r="FM244" s="78"/>
      <c r="FN244" s="78"/>
      <c r="FO244" s="78"/>
      <c r="FP244" s="78"/>
      <c r="FQ244" s="78"/>
      <c r="FR244" s="78"/>
      <c r="FS244" s="78"/>
      <c r="FT244" s="78"/>
      <c r="FU244" s="78"/>
      <c r="FV244" s="78"/>
      <c r="FW244" s="78"/>
      <c r="FX244" s="78"/>
      <c r="FY244" s="78">
        <v>1</v>
      </c>
      <c r="FZ244" s="78">
        <v>0</v>
      </c>
    </row>
    <row r="245" spans="1:182" x14ac:dyDescent="0.2">
      <c r="A245" t="s">
        <v>186</v>
      </c>
      <c r="B245" s="35" t="s">
        <v>243</v>
      </c>
      <c r="C245" t="s">
        <v>194</v>
      </c>
      <c r="D245" t="s">
        <v>200</v>
      </c>
      <c r="E245" t="s">
        <v>203</v>
      </c>
      <c r="F245" t="s">
        <v>1</v>
      </c>
      <c r="G245" t="s">
        <v>1</v>
      </c>
      <c r="H245" s="78">
        <v>742</v>
      </c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78"/>
      <c r="AE245" s="78"/>
      <c r="AF245" s="78"/>
      <c r="AG245" s="78"/>
      <c r="AH245" s="78"/>
      <c r="AI245" s="78"/>
      <c r="AJ245" s="78"/>
      <c r="AK245" s="78"/>
      <c r="AL245" s="78"/>
      <c r="AM245" s="78"/>
      <c r="AN245" s="78"/>
      <c r="AO245" s="78"/>
      <c r="AP245" s="78"/>
      <c r="AQ245" s="78"/>
      <c r="AR245" s="78"/>
      <c r="AS245" s="78"/>
      <c r="AT245" s="78"/>
      <c r="AU245" s="78"/>
      <c r="AV245" s="78"/>
      <c r="AW245" s="78"/>
      <c r="AX245" s="78"/>
      <c r="AY245" s="78"/>
      <c r="AZ245" s="78"/>
      <c r="BA245" s="78"/>
      <c r="BB245" s="78"/>
      <c r="BC245" s="78"/>
      <c r="BD245" s="78"/>
      <c r="BE245" s="78"/>
      <c r="BF245" s="78"/>
      <c r="BG245" s="78"/>
      <c r="BH245" s="78"/>
      <c r="BI245" s="78"/>
      <c r="BJ245" s="78"/>
      <c r="BK245" s="78"/>
      <c r="BL245" s="78"/>
      <c r="BM245" s="78"/>
      <c r="BN245" s="78"/>
      <c r="BO245" s="78"/>
      <c r="BP245" s="78"/>
      <c r="BQ245" s="78"/>
      <c r="BR245" s="78"/>
      <c r="BS245" s="78"/>
      <c r="BT245" s="78"/>
      <c r="BU245" s="78"/>
      <c r="BV245" s="78"/>
      <c r="BW245" s="78"/>
      <c r="BX245" s="78"/>
      <c r="BY245" s="78"/>
      <c r="BZ245" s="78"/>
      <c r="CA245" s="78"/>
      <c r="CB245" s="78"/>
      <c r="CC245" s="78"/>
      <c r="CD245" s="78"/>
      <c r="CE245" s="78"/>
      <c r="CF245" s="78"/>
      <c r="CG245" s="78"/>
      <c r="CH245" s="78"/>
      <c r="CI245" s="78"/>
      <c r="CJ245" s="78"/>
      <c r="CK245" s="78"/>
      <c r="CL245" s="78"/>
      <c r="CM245" s="78"/>
      <c r="CN245" s="78"/>
      <c r="CO245" s="78"/>
      <c r="CP245" s="78"/>
      <c r="CQ245" s="78"/>
      <c r="CR245" s="78"/>
      <c r="CS245" s="78"/>
      <c r="CT245" s="78"/>
      <c r="CU245" s="78"/>
      <c r="CV245" s="78"/>
      <c r="CW245" s="78"/>
      <c r="CX245" s="78"/>
      <c r="CY245" s="78"/>
      <c r="CZ245" s="78"/>
      <c r="DA245" s="78"/>
      <c r="DB245" s="78"/>
      <c r="DC245" s="78"/>
      <c r="DD245" s="78"/>
      <c r="DE245" s="78"/>
      <c r="DF245" s="78"/>
      <c r="DG245" s="78"/>
      <c r="DH245" s="78"/>
      <c r="DI245" s="78"/>
      <c r="DJ245" s="78"/>
      <c r="DK245" s="78"/>
      <c r="DL245" s="78"/>
      <c r="DM245" s="78"/>
      <c r="DN245" s="78"/>
      <c r="DO245" s="78"/>
      <c r="DP245" s="78"/>
      <c r="DQ245" s="78"/>
      <c r="DR245" s="78"/>
      <c r="DS245" s="78"/>
      <c r="DT245" s="78"/>
      <c r="DU245" s="78"/>
      <c r="DV245" s="78"/>
      <c r="DW245" s="78"/>
      <c r="DX245" s="78"/>
      <c r="DY245" s="78"/>
      <c r="DZ245" s="78"/>
      <c r="EA245" s="78"/>
      <c r="EB245" s="78"/>
      <c r="EC245" s="78"/>
      <c r="ED245" s="78"/>
      <c r="EE245" s="78"/>
      <c r="EF245" s="78"/>
      <c r="EG245" s="78"/>
      <c r="EH245" s="78"/>
      <c r="EI245" s="78"/>
      <c r="EJ245" s="78"/>
      <c r="EK245" s="78"/>
      <c r="EL245" s="78"/>
      <c r="EM245" s="78"/>
      <c r="EN245" s="78"/>
      <c r="EO245" s="78"/>
      <c r="EP245" s="78"/>
      <c r="EQ245" s="78"/>
      <c r="ER245" s="78"/>
      <c r="ES245" s="78"/>
      <c r="ET245" s="78"/>
      <c r="EU245" s="78"/>
      <c r="EV245" s="78"/>
      <c r="EW245" s="78"/>
      <c r="EX245" s="78"/>
      <c r="EY245" s="78"/>
      <c r="EZ245" s="78"/>
      <c r="FA245" s="78"/>
      <c r="FB245" s="78"/>
      <c r="FC245" s="78"/>
      <c r="FD245" s="78"/>
      <c r="FE245" s="78"/>
      <c r="FF245" s="78"/>
      <c r="FG245" s="78"/>
      <c r="FH245" s="78"/>
      <c r="FI245" s="78"/>
      <c r="FJ245" s="78"/>
      <c r="FK245" s="78"/>
      <c r="FL245" s="78"/>
      <c r="FM245" s="78"/>
      <c r="FN245" s="78"/>
      <c r="FO245" s="78"/>
      <c r="FP245" s="78"/>
      <c r="FQ245" s="78"/>
      <c r="FR245" s="78"/>
      <c r="FS245" s="78"/>
      <c r="FT245" s="78"/>
      <c r="FU245" s="78"/>
      <c r="FV245" s="78"/>
      <c r="FW245" s="78"/>
      <c r="FX245" s="78"/>
      <c r="FY245" s="78">
        <v>56.727271999999999</v>
      </c>
      <c r="FZ245" s="78">
        <v>0</v>
      </c>
    </row>
    <row r="246" spans="1:182" x14ac:dyDescent="0.2">
      <c r="A246" t="s">
        <v>186</v>
      </c>
      <c r="B246" s="35" t="s">
        <v>243</v>
      </c>
      <c r="C246" t="s">
        <v>194</v>
      </c>
      <c r="D246" t="s">
        <v>200</v>
      </c>
      <c r="E246" t="s">
        <v>203</v>
      </c>
      <c r="F246" t="s">
        <v>178</v>
      </c>
      <c r="G246" t="s">
        <v>1</v>
      </c>
      <c r="H246" s="78">
        <v>210</v>
      </c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  <c r="AV246" s="78"/>
      <c r="AW246" s="78"/>
      <c r="AX246" s="78"/>
      <c r="AY246" s="78"/>
      <c r="AZ246" s="78"/>
      <c r="BA246" s="78"/>
      <c r="BB246" s="78"/>
      <c r="BC246" s="78"/>
      <c r="BD246" s="78"/>
      <c r="BE246" s="78"/>
      <c r="BF246" s="78"/>
      <c r="BG246" s="78"/>
      <c r="BH246" s="78"/>
      <c r="BI246" s="78"/>
      <c r="BJ246" s="78"/>
      <c r="BK246" s="78"/>
      <c r="BL246" s="78"/>
      <c r="BM246" s="78"/>
      <c r="BN246" s="78"/>
      <c r="BO246" s="78"/>
      <c r="BP246" s="78"/>
      <c r="BQ246" s="78"/>
      <c r="BR246" s="78"/>
      <c r="BS246" s="78"/>
      <c r="BT246" s="78"/>
      <c r="BU246" s="78"/>
      <c r="BV246" s="78"/>
      <c r="BW246" s="78"/>
      <c r="BX246" s="78"/>
      <c r="BY246" s="78"/>
      <c r="BZ246" s="78"/>
      <c r="CA246" s="78"/>
      <c r="CB246" s="78"/>
      <c r="CC246" s="78"/>
      <c r="CD246" s="78"/>
      <c r="CE246" s="78"/>
      <c r="CF246" s="78"/>
      <c r="CG246" s="78"/>
      <c r="CH246" s="78"/>
      <c r="CI246" s="78"/>
      <c r="CJ246" s="78"/>
      <c r="CK246" s="78"/>
      <c r="CL246" s="78"/>
      <c r="CM246" s="78"/>
      <c r="CN246" s="78"/>
      <c r="CO246" s="78"/>
      <c r="CP246" s="78"/>
      <c r="CQ246" s="78"/>
      <c r="CR246" s="78"/>
      <c r="CS246" s="78"/>
      <c r="CT246" s="78"/>
      <c r="CU246" s="78"/>
      <c r="CV246" s="78"/>
      <c r="CW246" s="78"/>
      <c r="CX246" s="78"/>
      <c r="CY246" s="78"/>
      <c r="CZ246" s="78"/>
      <c r="DA246" s="78"/>
      <c r="DB246" s="78"/>
      <c r="DC246" s="78"/>
      <c r="DD246" s="78"/>
      <c r="DE246" s="78"/>
      <c r="DF246" s="78"/>
      <c r="DG246" s="78"/>
      <c r="DH246" s="78"/>
      <c r="DI246" s="78"/>
      <c r="DJ246" s="78"/>
      <c r="DK246" s="78"/>
      <c r="DL246" s="78"/>
      <c r="DM246" s="78"/>
      <c r="DN246" s="78"/>
      <c r="DO246" s="78"/>
      <c r="DP246" s="78"/>
      <c r="DQ246" s="78"/>
      <c r="DR246" s="78"/>
      <c r="DS246" s="78"/>
      <c r="DT246" s="78"/>
      <c r="DU246" s="78"/>
      <c r="DV246" s="78"/>
      <c r="DW246" s="78"/>
      <c r="DX246" s="78"/>
      <c r="DY246" s="78"/>
      <c r="DZ246" s="78"/>
      <c r="EA246" s="78"/>
      <c r="EB246" s="78"/>
      <c r="EC246" s="78"/>
      <c r="ED246" s="78"/>
      <c r="EE246" s="78"/>
      <c r="EF246" s="78"/>
      <c r="EG246" s="78"/>
      <c r="EH246" s="78"/>
      <c r="EI246" s="78"/>
      <c r="EJ246" s="78"/>
      <c r="EK246" s="78"/>
      <c r="EL246" s="78"/>
      <c r="EM246" s="78"/>
      <c r="EN246" s="78"/>
      <c r="EO246" s="78"/>
      <c r="EP246" s="78"/>
      <c r="EQ246" s="78"/>
      <c r="ER246" s="78"/>
      <c r="ES246" s="78"/>
      <c r="ET246" s="78"/>
      <c r="EU246" s="78"/>
      <c r="EV246" s="78"/>
      <c r="EW246" s="78"/>
      <c r="EX246" s="78"/>
      <c r="EY246" s="78"/>
      <c r="EZ246" s="78"/>
      <c r="FA246" s="78"/>
      <c r="FB246" s="78"/>
      <c r="FC246" s="78"/>
      <c r="FD246" s="78"/>
      <c r="FE246" s="78"/>
      <c r="FF246" s="78"/>
      <c r="FG246" s="78"/>
      <c r="FH246" s="78"/>
      <c r="FI246" s="78"/>
      <c r="FJ246" s="78"/>
      <c r="FK246" s="78"/>
      <c r="FL246" s="78"/>
      <c r="FM246" s="78"/>
      <c r="FN246" s="78"/>
      <c r="FO246" s="78"/>
      <c r="FP246" s="78"/>
      <c r="FQ246" s="78"/>
      <c r="FR246" s="78"/>
      <c r="FS246" s="78"/>
      <c r="FT246" s="78"/>
      <c r="FU246" s="78"/>
      <c r="FV246" s="78"/>
      <c r="FW246" s="78"/>
      <c r="FX246" s="78"/>
      <c r="FY246" s="78">
        <v>23.272728000000001</v>
      </c>
      <c r="FZ246" s="78">
        <v>0</v>
      </c>
    </row>
    <row r="247" spans="1:182" x14ac:dyDescent="0.2">
      <c r="A247" t="s">
        <v>186</v>
      </c>
      <c r="B247" s="35" t="s">
        <v>243</v>
      </c>
      <c r="C247" t="s">
        <v>194</v>
      </c>
      <c r="D247" t="s">
        <v>200</v>
      </c>
      <c r="E247" t="s">
        <v>203</v>
      </c>
      <c r="F247" t="s">
        <v>179</v>
      </c>
      <c r="G247" t="s">
        <v>1</v>
      </c>
      <c r="H247" s="78">
        <v>150</v>
      </c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  <c r="AV247" s="78"/>
      <c r="AW247" s="78"/>
      <c r="AX247" s="78"/>
      <c r="AY247" s="78"/>
      <c r="AZ247" s="78"/>
      <c r="BA247" s="78"/>
      <c r="BB247" s="78"/>
      <c r="BC247" s="78"/>
      <c r="BD247" s="78"/>
      <c r="BE247" s="78"/>
      <c r="BF247" s="78"/>
      <c r="BG247" s="78"/>
      <c r="BH247" s="78"/>
      <c r="BI247" s="78"/>
      <c r="BJ247" s="78"/>
      <c r="BK247" s="78"/>
      <c r="BL247" s="78"/>
      <c r="BM247" s="78"/>
      <c r="BN247" s="78"/>
      <c r="BO247" s="78"/>
      <c r="BP247" s="78"/>
      <c r="BQ247" s="78"/>
      <c r="BR247" s="78"/>
      <c r="BS247" s="78"/>
      <c r="BT247" s="78"/>
      <c r="BU247" s="78"/>
      <c r="BV247" s="78"/>
      <c r="BW247" s="78"/>
      <c r="BX247" s="78"/>
      <c r="BY247" s="78"/>
      <c r="BZ247" s="78"/>
      <c r="CA247" s="78"/>
      <c r="CB247" s="78"/>
      <c r="CC247" s="78"/>
      <c r="CD247" s="78"/>
      <c r="CE247" s="78"/>
      <c r="CF247" s="78"/>
      <c r="CG247" s="78"/>
      <c r="CH247" s="78"/>
      <c r="CI247" s="78"/>
      <c r="CJ247" s="78"/>
      <c r="CK247" s="78"/>
      <c r="CL247" s="78"/>
      <c r="CM247" s="78"/>
      <c r="CN247" s="78"/>
      <c r="CO247" s="78"/>
      <c r="CP247" s="78"/>
      <c r="CQ247" s="78"/>
      <c r="CR247" s="78"/>
      <c r="CS247" s="78"/>
      <c r="CT247" s="78"/>
      <c r="CU247" s="78"/>
      <c r="CV247" s="78"/>
      <c r="CW247" s="78"/>
      <c r="CX247" s="78"/>
      <c r="CY247" s="78"/>
      <c r="CZ247" s="78"/>
      <c r="DA247" s="78"/>
      <c r="DB247" s="78"/>
      <c r="DC247" s="78"/>
      <c r="DD247" s="78"/>
      <c r="DE247" s="78"/>
      <c r="DF247" s="78"/>
      <c r="DG247" s="78"/>
      <c r="DH247" s="78"/>
      <c r="DI247" s="78"/>
      <c r="DJ247" s="78"/>
      <c r="DK247" s="78"/>
      <c r="DL247" s="78"/>
      <c r="DM247" s="78"/>
      <c r="DN247" s="78"/>
      <c r="DO247" s="78"/>
      <c r="DP247" s="78"/>
      <c r="DQ247" s="78"/>
      <c r="DR247" s="78"/>
      <c r="DS247" s="78"/>
      <c r="DT247" s="78"/>
      <c r="DU247" s="78"/>
      <c r="DV247" s="78"/>
      <c r="DW247" s="78"/>
      <c r="DX247" s="78"/>
      <c r="DY247" s="78"/>
      <c r="DZ247" s="78"/>
      <c r="EA247" s="78"/>
      <c r="EB247" s="78"/>
      <c r="EC247" s="78"/>
      <c r="ED247" s="78"/>
      <c r="EE247" s="78"/>
      <c r="EF247" s="78"/>
      <c r="EG247" s="78"/>
      <c r="EH247" s="78"/>
      <c r="EI247" s="78"/>
      <c r="EJ247" s="78"/>
      <c r="EK247" s="78"/>
      <c r="EL247" s="78"/>
      <c r="EM247" s="78"/>
      <c r="EN247" s="78"/>
      <c r="EO247" s="78"/>
      <c r="EP247" s="78"/>
      <c r="EQ247" s="78"/>
      <c r="ER247" s="78"/>
      <c r="ES247" s="78"/>
      <c r="ET247" s="78"/>
      <c r="EU247" s="78"/>
      <c r="EV247" s="78"/>
      <c r="EW247" s="78"/>
      <c r="EX247" s="78"/>
      <c r="EY247" s="78"/>
      <c r="EZ247" s="78"/>
      <c r="FA247" s="78"/>
      <c r="FB247" s="78"/>
      <c r="FC247" s="78"/>
      <c r="FD247" s="78"/>
      <c r="FE247" s="78"/>
      <c r="FF247" s="78"/>
      <c r="FG247" s="78"/>
      <c r="FH247" s="78"/>
      <c r="FI247" s="78"/>
      <c r="FJ247" s="78"/>
      <c r="FK247" s="78"/>
      <c r="FL247" s="78"/>
      <c r="FM247" s="78"/>
      <c r="FN247" s="78"/>
      <c r="FO247" s="78"/>
      <c r="FP247" s="78"/>
      <c r="FQ247" s="78"/>
      <c r="FR247" s="78"/>
      <c r="FS247" s="78"/>
      <c r="FT247" s="78"/>
      <c r="FU247" s="78"/>
      <c r="FV247" s="78"/>
      <c r="FW247" s="78"/>
      <c r="FX247" s="78"/>
      <c r="FY247" s="78">
        <v>11.909091</v>
      </c>
      <c r="FZ247" s="78">
        <v>0</v>
      </c>
    </row>
    <row r="248" spans="1:182" x14ac:dyDescent="0.2">
      <c r="A248" t="s">
        <v>186</v>
      </c>
      <c r="B248" s="35" t="s">
        <v>243</v>
      </c>
      <c r="C248" t="s">
        <v>194</v>
      </c>
      <c r="D248" t="s">
        <v>200</v>
      </c>
      <c r="E248" t="s">
        <v>203</v>
      </c>
      <c r="F248" t="s">
        <v>180</v>
      </c>
      <c r="G248" t="s">
        <v>1</v>
      </c>
      <c r="H248" s="78">
        <v>2</v>
      </c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  <c r="AV248" s="78"/>
      <c r="AW248" s="78"/>
      <c r="AX248" s="78"/>
      <c r="AY248" s="78"/>
      <c r="AZ248" s="78"/>
      <c r="BA248" s="78"/>
      <c r="BB248" s="78"/>
      <c r="BC248" s="78"/>
      <c r="BD248" s="78"/>
      <c r="BE248" s="78"/>
      <c r="BF248" s="78"/>
      <c r="BG248" s="78"/>
      <c r="BH248" s="78"/>
      <c r="BI248" s="78"/>
      <c r="BJ248" s="78"/>
      <c r="BK248" s="78"/>
      <c r="BL248" s="78"/>
      <c r="BM248" s="78"/>
      <c r="BN248" s="78"/>
      <c r="BO248" s="78"/>
      <c r="BP248" s="78"/>
      <c r="BQ248" s="78"/>
      <c r="BR248" s="78"/>
      <c r="BS248" s="78"/>
      <c r="BT248" s="78"/>
      <c r="BU248" s="78"/>
      <c r="BV248" s="78"/>
      <c r="BW248" s="78"/>
      <c r="BX248" s="78"/>
      <c r="BY248" s="78"/>
      <c r="BZ248" s="78"/>
      <c r="CA248" s="78"/>
      <c r="CB248" s="78"/>
      <c r="CC248" s="78"/>
      <c r="CD248" s="78"/>
      <c r="CE248" s="78"/>
      <c r="CF248" s="78"/>
      <c r="CG248" s="78"/>
      <c r="CH248" s="78"/>
      <c r="CI248" s="78"/>
      <c r="CJ248" s="78"/>
      <c r="CK248" s="78"/>
      <c r="CL248" s="78"/>
      <c r="CM248" s="78"/>
      <c r="CN248" s="78"/>
      <c r="CO248" s="78"/>
      <c r="CP248" s="78"/>
      <c r="CQ248" s="78"/>
      <c r="CR248" s="78"/>
      <c r="CS248" s="78"/>
      <c r="CT248" s="78"/>
      <c r="CU248" s="78"/>
      <c r="CV248" s="78"/>
      <c r="CW248" s="78"/>
      <c r="CX248" s="78"/>
      <c r="CY248" s="78"/>
      <c r="CZ248" s="78"/>
      <c r="DA248" s="78"/>
      <c r="DB248" s="78"/>
      <c r="DC248" s="78"/>
      <c r="DD248" s="78"/>
      <c r="DE248" s="78"/>
      <c r="DF248" s="78"/>
      <c r="DG248" s="78"/>
      <c r="DH248" s="78"/>
      <c r="DI248" s="78"/>
      <c r="DJ248" s="78"/>
      <c r="DK248" s="78"/>
      <c r="DL248" s="78"/>
      <c r="DM248" s="78"/>
      <c r="DN248" s="78"/>
      <c r="DO248" s="78"/>
      <c r="DP248" s="78"/>
      <c r="DQ248" s="78"/>
      <c r="DR248" s="78"/>
      <c r="DS248" s="78"/>
      <c r="DT248" s="78"/>
      <c r="DU248" s="78"/>
      <c r="DV248" s="78"/>
      <c r="DW248" s="78"/>
      <c r="DX248" s="78"/>
      <c r="DY248" s="78"/>
      <c r="DZ248" s="78"/>
      <c r="EA248" s="78"/>
      <c r="EB248" s="78"/>
      <c r="EC248" s="78"/>
      <c r="ED248" s="78"/>
      <c r="EE248" s="78"/>
      <c r="EF248" s="78"/>
      <c r="EG248" s="78"/>
      <c r="EH248" s="78"/>
      <c r="EI248" s="78"/>
      <c r="EJ248" s="78"/>
      <c r="EK248" s="78"/>
      <c r="EL248" s="78"/>
      <c r="EM248" s="78"/>
      <c r="EN248" s="78"/>
      <c r="EO248" s="78"/>
      <c r="EP248" s="78"/>
      <c r="EQ248" s="78"/>
      <c r="ER248" s="78"/>
      <c r="ES248" s="78"/>
      <c r="ET248" s="78"/>
      <c r="EU248" s="78"/>
      <c r="EV248" s="78"/>
      <c r="EW248" s="78"/>
      <c r="EX248" s="78"/>
      <c r="EY248" s="78"/>
      <c r="EZ248" s="78"/>
      <c r="FA248" s="78"/>
      <c r="FB248" s="78"/>
      <c r="FC248" s="78"/>
      <c r="FD248" s="78"/>
      <c r="FE248" s="78"/>
      <c r="FF248" s="78"/>
      <c r="FG248" s="78"/>
      <c r="FH248" s="78"/>
      <c r="FI248" s="78"/>
      <c r="FJ248" s="78"/>
      <c r="FK248" s="78"/>
      <c r="FL248" s="78"/>
      <c r="FM248" s="78"/>
      <c r="FN248" s="78"/>
      <c r="FO248" s="78"/>
      <c r="FP248" s="78"/>
      <c r="FQ248" s="78"/>
      <c r="FR248" s="78"/>
      <c r="FS248" s="78"/>
      <c r="FT248" s="78"/>
      <c r="FU248" s="78"/>
      <c r="FV248" s="78"/>
      <c r="FW248" s="78"/>
      <c r="FX248" s="78"/>
      <c r="FY248" s="78">
        <v>0</v>
      </c>
      <c r="FZ248" s="78">
        <v>0</v>
      </c>
    </row>
    <row r="249" spans="1:182" x14ac:dyDescent="0.2">
      <c r="A249" t="s">
        <v>186</v>
      </c>
      <c r="B249" s="35" t="s">
        <v>243</v>
      </c>
      <c r="C249" t="s">
        <v>194</v>
      </c>
      <c r="D249" t="s">
        <v>200</v>
      </c>
      <c r="E249" t="s">
        <v>203</v>
      </c>
      <c r="F249" t="s">
        <v>181</v>
      </c>
      <c r="G249" t="s">
        <v>1</v>
      </c>
      <c r="H249" s="78">
        <v>46</v>
      </c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  <c r="AV249" s="78"/>
      <c r="AW249" s="78"/>
      <c r="AX249" s="78"/>
      <c r="AY249" s="78"/>
      <c r="AZ249" s="78"/>
      <c r="BA249" s="78"/>
      <c r="BB249" s="78"/>
      <c r="BC249" s="78"/>
      <c r="BD249" s="78"/>
      <c r="BE249" s="78"/>
      <c r="BF249" s="78"/>
      <c r="BG249" s="78"/>
      <c r="BH249" s="78"/>
      <c r="BI249" s="78"/>
      <c r="BJ249" s="78"/>
      <c r="BK249" s="78"/>
      <c r="BL249" s="78"/>
      <c r="BM249" s="78"/>
      <c r="BN249" s="78"/>
      <c r="BO249" s="78"/>
      <c r="BP249" s="78"/>
      <c r="BQ249" s="78"/>
      <c r="BR249" s="78"/>
      <c r="BS249" s="78"/>
      <c r="BT249" s="78"/>
      <c r="BU249" s="78"/>
      <c r="BV249" s="78"/>
      <c r="BW249" s="78"/>
      <c r="BX249" s="78"/>
      <c r="BY249" s="78"/>
      <c r="BZ249" s="78"/>
      <c r="CA249" s="78"/>
      <c r="CB249" s="78"/>
      <c r="CC249" s="78"/>
      <c r="CD249" s="78"/>
      <c r="CE249" s="78"/>
      <c r="CF249" s="78"/>
      <c r="CG249" s="78"/>
      <c r="CH249" s="78"/>
      <c r="CI249" s="78"/>
      <c r="CJ249" s="78"/>
      <c r="CK249" s="78"/>
      <c r="CL249" s="78"/>
      <c r="CM249" s="78"/>
      <c r="CN249" s="78"/>
      <c r="CO249" s="78"/>
      <c r="CP249" s="78"/>
      <c r="CQ249" s="78"/>
      <c r="CR249" s="78"/>
      <c r="CS249" s="78"/>
      <c r="CT249" s="78"/>
      <c r="CU249" s="78"/>
      <c r="CV249" s="78"/>
      <c r="CW249" s="78"/>
      <c r="CX249" s="78"/>
      <c r="CY249" s="78"/>
      <c r="CZ249" s="78"/>
      <c r="DA249" s="78"/>
      <c r="DB249" s="78"/>
      <c r="DC249" s="78"/>
      <c r="DD249" s="78"/>
      <c r="DE249" s="78"/>
      <c r="DF249" s="78"/>
      <c r="DG249" s="78"/>
      <c r="DH249" s="78"/>
      <c r="DI249" s="78"/>
      <c r="DJ249" s="78"/>
      <c r="DK249" s="78"/>
      <c r="DL249" s="78"/>
      <c r="DM249" s="78"/>
      <c r="DN249" s="78"/>
      <c r="DO249" s="78"/>
      <c r="DP249" s="78"/>
      <c r="DQ249" s="78"/>
      <c r="DR249" s="78"/>
      <c r="DS249" s="78"/>
      <c r="DT249" s="78"/>
      <c r="DU249" s="78"/>
      <c r="DV249" s="78"/>
      <c r="DW249" s="78"/>
      <c r="DX249" s="78"/>
      <c r="DY249" s="78"/>
      <c r="DZ249" s="78"/>
      <c r="EA249" s="78"/>
      <c r="EB249" s="78"/>
      <c r="EC249" s="78"/>
      <c r="ED249" s="78"/>
      <c r="EE249" s="78"/>
      <c r="EF249" s="78"/>
      <c r="EG249" s="78"/>
      <c r="EH249" s="78"/>
      <c r="EI249" s="78"/>
      <c r="EJ249" s="78"/>
      <c r="EK249" s="78"/>
      <c r="EL249" s="78"/>
      <c r="EM249" s="78"/>
      <c r="EN249" s="78"/>
      <c r="EO249" s="78"/>
      <c r="EP249" s="78"/>
      <c r="EQ249" s="78"/>
      <c r="ER249" s="78"/>
      <c r="ES249" s="78"/>
      <c r="ET249" s="78"/>
      <c r="EU249" s="78"/>
      <c r="EV249" s="78"/>
      <c r="EW249" s="78"/>
      <c r="EX249" s="78"/>
      <c r="EY249" s="78"/>
      <c r="EZ249" s="78"/>
      <c r="FA249" s="78"/>
      <c r="FB249" s="78"/>
      <c r="FC249" s="78"/>
      <c r="FD249" s="78"/>
      <c r="FE249" s="78"/>
      <c r="FF249" s="78"/>
      <c r="FG249" s="78"/>
      <c r="FH249" s="78"/>
      <c r="FI249" s="78"/>
      <c r="FJ249" s="78"/>
      <c r="FK249" s="78"/>
      <c r="FL249" s="78"/>
      <c r="FM249" s="78"/>
      <c r="FN249" s="78"/>
      <c r="FO249" s="78"/>
      <c r="FP249" s="78"/>
      <c r="FQ249" s="78"/>
      <c r="FR249" s="78"/>
      <c r="FS249" s="78"/>
      <c r="FT249" s="78"/>
      <c r="FU249" s="78"/>
      <c r="FV249" s="78"/>
      <c r="FW249" s="78"/>
      <c r="FX249" s="78"/>
      <c r="FY249" s="78">
        <v>1</v>
      </c>
      <c r="FZ249" s="78">
        <v>0</v>
      </c>
    </row>
    <row r="250" spans="1:182" x14ac:dyDescent="0.2">
      <c r="A250" t="s">
        <v>186</v>
      </c>
      <c r="B250" s="35" t="s">
        <v>243</v>
      </c>
      <c r="C250" t="s">
        <v>194</v>
      </c>
      <c r="D250" t="s">
        <v>200</v>
      </c>
      <c r="E250" t="s">
        <v>203</v>
      </c>
      <c r="F250" t="s">
        <v>182</v>
      </c>
      <c r="G250" t="s">
        <v>1</v>
      </c>
      <c r="H250" s="78">
        <v>42</v>
      </c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  <c r="AX250" s="78"/>
      <c r="AY250" s="78"/>
      <c r="AZ250" s="78"/>
      <c r="BA250" s="78"/>
      <c r="BB250" s="78"/>
      <c r="BC250" s="78"/>
      <c r="BD250" s="78"/>
      <c r="BE250" s="78"/>
      <c r="BF250" s="78"/>
      <c r="BG250" s="78"/>
      <c r="BH250" s="78"/>
      <c r="BI250" s="78"/>
      <c r="BJ250" s="78"/>
      <c r="BK250" s="78"/>
      <c r="BL250" s="78"/>
      <c r="BM250" s="78"/>
      <c r="BN250" s="78"/>
      <c r="BO250" s="78"/>
      <c r="BP250" s="78"/>
      <c r="BQ250" s="78"/>
      <c r="BR250" s="78"/>
      <c r="BS250" s="78"/>
      <c r="BT250" s="78"/>
      <c r="BU250" s="78"/>
      <c r="BV250" s="78"/>
      <c r="BW250" s="78"/>
      <c r="BX250" s="78"/>
      <c r="BY250" s="78"/>
      <c r="BZ250" s="78"/>
      <c r="CA250" s="78"/>
      <c r="CB250" s="78"/>
      <c r="CC250" s="78"/>
      <c r="CD250" s="78"/>
      <c r="CE250" s="78"/>
      <c r="CF250" s="78"/>
      <c r="CG250" s="78"/>
      <c r="CH250" s="78"/>
      <c r="CI250" s="78"/>
      <c r="CJ250" s="78"/>
      <c r="CK250" s="78"/>
      <c r="CL250" s="78"/>
      <c r="CM250" s="78"/>
      <c r="CN250" s="78"/>
      <c r="CO250" s="78"/>
      <c r="CP250" s="78"/>
      <c r="CQ250" s="78"/>
      <c r="CR250" s="78"/>
      <c r="CS250" s="78"/>
      <c r="CT250" s="78"/>
      <c r="CU250" s="78"/>
      <c r="CV250" s="78"/>
      <c r="CW250" s="78"/>
      <c r="CX250" s="78"/>
      <c r="CY250" s="78"/>
      <c r="CZ250" s="78"/>
      <c r="DA250" s="78"/>
      <c r="DB250" s="78"/>
      <c r="DC250" s="78"/>
      <c r="DD250" s="78"/>
      <c r="DE250" s="78"/>
      <c r="DF250" s="78"/>
      <c r="DG250" s="78"/>
      <c r="DH250" s="78"/>
      <c r="DI250" s="78"/>
      <c r="DJ250" s="78"/>
      <c r="DK250" s="78"/>
      <c r="DL250" s="78"/>
      <c r="DM250" s="78"/>
      <c r="DN250" s="78"/>
      <c r="DO250" s="78"/>
      <c r="DP250" s="78"/>
      <c r="DQ250" s="78"/>
      <c r="DR250" s="78"/>
      <c r="DS250" s="78"/>
      <c r="DT250" s="78"/>
      <c r="DU250" s="78"/>
      <c r="DV250" s="78"/>
      <c r="DW250" s="78"/>
      <c r="DX250" s="78"/>
      <c r="DY250" s="78"/>
      <c r="DZ250" s="78"/>
      <c r="EA250" s="78"/>
      <c r="EB250" s="78"/>
      <c r="EC250" s="78"/>
      <c r="ED250" s="78"/>
      <c r="EE250" s="78"/>
      <c r="EF250" s="78"/>
      <c r="EG250" s="78"/>
      <c r="EH250" s="78"/>
      <c r="EI250" s="78"/>
      <c r="EJ250" s="78"/>
      <c r="EK250" s="78"/>
      <c r="EL250" s="78"/>
      <c r="EM250" s="78"/>
      <c r="EN250" s="78"/>
      <c r="EO250" s="78"/>
      <c r="EP250" s="78"/>
      <c r="EQ250" s="78"/>
      <c r="ER250" s="78"/>
      <c r="ES250" s="78"/>
      <c r="ET250" s="78"/>
      <c r="EU250" s="78"/>
      <c r="EV250" s="78"/>
      <c r="EW250" s="78"/>
      <c r="EX250" s="78"/>
      <c r="EY250" s="78"/>
      <c r="EZ250" s="78"/>
      <c r="FA250" s="78"/>
      <c r="FB250" s="78"/>
      <c r="FC250" s="78"/>
      <c r="FD250" s="78"/>
      <c r="FE250" s="78"/>
      <c r="FF250" s="78"/>
      <c r="FG250" s="78"/>
      <c r="FH250" s="78"/>
      <c r="FI250" s="78"/>
      <c r="FJ250" s="78"/>
      <c r="FK250" s="78"/>
      <c r="FL250" s="78"/>
      <c r="FM250" s="78"/>
      <c r="FN250" s="78"/>
      <c r="FO250" s="78"/>
      <c r="FP250" s="78"/>
      <c r="FQ250" s="78"/>
      <c r="FR250" s="78"/>
      <c r="FS250" s="78"/>
      <c r="FT250" s="78"/>
      <c r="FU250" s="78"/>
      <c r="FV250" s="78"/>
      <c r="FW250" s="78"/>
      <c r="FX250" s="78"/>
      <c r="FY250" s="78">
        <v>4.4090910000000001</v>
      </c>
      <c r="FZ250" s="78">
        <v>0</v>
      </c>
    </row>
    <row r="251" spans="1:182" x14ac:dyDescent="0.2">
      <c r="A251" t="s">
        <v>186</v>
      </c>
      <c r="B251" s="35" t="s">
        <v>243</v>
      </c>
      <c r="C251" t="s">
        <v>194</v>
      </c>
      <c r="D251" t="s">
        <v>200</v>
      </c>
      <c r="E251" t="s">
        <v>203</v>
      </c>
      <c r="F251" t="s">
        <v>183</v>
      </c>
      <c r="G251" t="s">
        <v>1</v>
      </c>
      <c r="H251" s="78">
        <v>162</v>
      </c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  <c r="AV251" s="78"/>
      <c r="AW251" s="78"/>
      <c r="AX251" s="78"/>
      <c r="AY251" s="78"/>
      <c r="AZ251" s="78"/>
      <c r="BA251" s="78"/>
      <c r="BB251" s="78"/>
      <c r="BC251" s="78"/>
      <c r="BD251" s="78"/>
      <c r="BE251" s="78"/>
      <c r="BF251" s="78"/>
      <c r="BG251" s="78"/>
      <c r="BH251" s="78"/>
      <c r="BI251" s="78"/>
      <c r="BJ251" s="78"/>
      <c r="BK251" s="78"/>
      <c r="BL251" s="78"/>
      <c r="BM251" s="78"/>
      <c r="BN251" s="78"/>
      <c r="BO251" s="78"/>
      <c r="BP251" s="78"/>
      <c r="BQ251" s="78"/>
      <c r="BR251" s="78"/>
      <c r="BS251" s="78"/>
      <c r="BT251" s="78"/>
      <c r="BU251" s="78"/>
      <c r="BV251" s="78"/>
      <c r="BW251" s="78"/>
      <c r="BX251" s="78"/>
      <c r="BY251" s="78"/>
      <c r="BZ251" s="78"/>
      <c r="CA251" s="78"/>
      <c r="CB251" s="78"/>
      <c r="CC251" s="78"/>
      <c r="CD251" s="78"/>
      <c r="CE251" s="78"/>
      <c r="CF251" s="78"/>
      <c r="CG251" s="78"/>
      <c r="CH251" s="78"/>
      <c r="CI251" s="78"/>
      <c r="CJ251" s="78"/>
      <c r="CK251" s="78"/>
      <c r="CL251" s="78"/>
      <c r="CM251" s="78"/>
      <c r="CN251" s="78"/>
      <c r="CO251" s="78"/>
      <c r="CP251" s="78"/>
      <c r="CQ251" s="78"/>
      <c r="CR251" s="78"/>
      <c r="CS251" s="78"/>
      <c r="CT251" s="78"/>
      <c r="CU251" s="78"/>
      <c r="CV251" s="78"/>
      <c r="CW251" s="78"/>
      <c r="CX251" s="78"/>
      <c r="CY251" s="78"/>
      <c r="CZ251" s="78"/>
      <c r="DA251" s="78"/>
      <c r="DB251" s="78"/>
      <c r="DC251" s="78"/>
      <c r="DD251" s="78"/>
      <c r="DE251" s="78"/>
      <c r="DF251" s="78"/>
      <c r="DG251" s="78"/>
      <c r="DH251" s="78"/>
      <c r="DI251" s="78"/>
      <c r="DJ251" s="78"/>
      <c r="DK251" s="78"/>
      <c r="DL251" s="78"/>
      <c r="DM251" s="78"/>
      <c r="DN251" s="78"/>
      <c r="DO251" s="78"/>
      <c r="DP251" s="78"/>
      <c r="DQ251" s="78"/>
      <c r="DR251" s="78"/>
      <c r="DS251" s="78"/>
      <c r="DT251" s="78"/>
      <c r="DU251" s="78"/>
      <c r="DV251" s="78"/>
      <c r="DW251" s="78"/>
      <c r="DX251" s="78"/>
      <c r="DY251" s="78"/>
      <c r="DZ251" s="78"/>
      <c r="EA251" s="78"/>
      <c r="EB251" s="78"/>
      <c r="EC251" s="78"/>
      <c r="ED251" s="78"/>
      <c r="EE251" s="78"/>
      <c r="EF251" s="78"/>
      <c r="EG251" s="78"/>
      <c r="EH251" s="78"/>
      <c r="EI251" s="78"/>
      <c r="EJ251" s="78"/>
      <c r="EK251" s="78"/>
      <c r="EL251" s="78"/>
      <c r="EM251" s="78"/>
      <c r="EN251" s="78"/>
      <c r="EO251" s="78"/>
      <c r="EP251" s="78"/>
      <c r="EQ251" s="78"/>
      <c r="ER251" s="78"/>
      <c r="ES251" s="78"/>
      <c r="ET251" s="78"/>
      <c r="EU251" s="78"/>
      <c r="EV251" s="78"/>
      <c r="EW251" s="78"/>
      <c r="EX251" s="78"/>
      <c r="EY251" s="78"/>
      <c r="EZ251" s="78"/>
      <c r="FA251" s="78"/>
      <c r="FB251" s="78"/>
      <c r="FC251" s="78"/>
      <c r="FD251" s="78"/>
      <c r="FE251" s="78"/>
      <c r="FF251" s="78"/>
      <c r="FG251" s="78"/>
      <c r="FH251" s="78"/>
      <c r="FI251" s="78"/>
      <c r="FJ251" s="78"/>
      <c r="FK251" s="78"/>
      <c r="FL251" s="78"/>
      <c r="FM251" s="78"/>
      <c r="FN251" s="78"/>
      <c r="FO251" s="78"/>
      <c r="FP251" s="78"/>
      <c r="FQ251" s="78"/>
      <c r="FR251" s="78"/>
      <c r="FS251" s="78"/>
      <c r="FT251" s="78"/>
      <c r="FU251" s="78"/>
      <c r="FV251" s="78"/>
      <c r="FW251" s="78"/>
      <c r="FX251" s="78"/>
      <c r="FY251" s="78">
        <v>6.9090910000000001</v>
      </c>
      <c r="FZ251" s="78">
        <v>0</v>
      </c>
    </row>
    <row r="252" spans="1:182" x14ac:dyDescent="0.2">
      <c r="A252" t="s">
        <v>186</v>
      </c>
      <c r="B252" s="35" t="s">
        <v>243</v>
      </c>
      <c r="C252" t="s">
        <v>194</v>
      </c>
      <c r="D252" t="s">
        <v>200</v>
      </c>
      <c r="E252" t="s">
        <v>203</v>
      </c>
      <c r="F252" t="s">
        <v>184</v>
      </c>
      <c r="G252" t="s">
        <v>1</v>
      </c>
      <c r="H252" s="78">
        <v>102</v>
      </c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  <c r="AV252" s="78"/>
      <c r="AW252" s="78"/>
      <c r="AX252" s="78"/>
      <c r="AY252" s="78"/>
      <c r="AZ252" s="78"/>
      <c r="BA252" s="78"/>
      <c r="BB252" s="78"/>
      <c r="BC252" s="78"/>
      <c r="BD252" s="78"/>
      <c r="BE252" s="78"/>
      <c r="BF252" s="78"/>
      <c r="BG252" s="78"/>
      <c r="BH252" s="78"/>
      <c r="BI252" s="78"/>
      <c r="BJ252" s="78"/>
      <c r="BK252" s="78"/>
      <c r="BL252" s="78"/>
      <c r="BM252" s="78"/>
      <c r="BN252" s="78"/>
      <c r="BO252" s="78"/>
      <c r="BP252" s="78"/>
      <c r="BQ252" s="78"/>
      <c r="BR252" s="78"/>
      <c r="BS252" s="78"/>
      <c r="BT252" s="78"/>
      <c r="BU252" s="78"/>
      <c r="BV252" s="78"/>
      <c r="BW252" s="78"/>
      <c r="BX252" s="78"/>
      <c r="BY252" s="78"/>
      <c r="BZ252" s="78"/>
      <c r="CA252" s="78"/>
      <c r="CB252" s="78"/>
      <c r="CC252" s="78"/>
      <c r="CD252" s="78"/>
      <c r="CE252" s="78"/>
      <c r="CF252" s="78"/>
      <c r="CG252" s="78"/>
      <c r="CH252" s="78"/>
      <c r="CI252" s="78"/>
      <c r="CJ252" s="78"/>
      <c r="CK252" s="78"/>
      <c r="CL252" s="78"/>
      <c r="CM252" s="78"/>
      <c r="CN252" s="78"/>
      <c r="CO252" s="78"/>
      <c r="CP252" s="78"/>
      <c r="CQ252" s="78"/>
      <c r="CR252" s="78"/>
      <c r="CS252" s="78"/>
      <c r="CT252" s="78"/>
      <c r="CU252" s="78"/>
      <c r="CV252" s="78"/>
      <c r="CW252" s="78"/>
      <c r="CX252" s="78"/>
      <c r="CY252" s="78"/>
      <c r="CZ252" s="78"/>
      <c r="DA252" s="78"/>
      <c r="DB252" s="78"/>
      <c r="DC252" s="78"/>
      <c r="DD252" s="78"/>
      <c r="DE252" s="78"/>
      <c r="DF252" s="78"/>
      <c r="DG252" s="78"/>
      <c r="DH252" s="78"/>
      <c r="DI252" s="78"/>
      <c r="DJ252" s="78"/>
      <c r="DK252" s="78"/>
      <c r="DL252" s="78"/>
      <c r="DM252" s="78"/>
      <c r="DN252" s="78"/>
      <c r="DO252" s="78"/>
      <c r="DP252" s="78"/>
      <c r="DQ252" s="78"/>
      <c r="DR252" s="78"/>
      <c r="DS252" s="78"/>
      <c r="DT252" s="78"/>
      <c r="DU252" s="78"/>
      <c r="DV252" s="78"/>
      <c r="DW252" s="78"/>
      <c r="DX252" s="78"/>
      <c r="DY252" s="78"/>
      <c r="DZ252" s="78"/>
      <c r="EA252" s="78"/>
      <c r="EB252" s="78"/>
      <c r="EC252" s="78"/>
      <c r="ED252" s="78"/>
      <c r="EE252" s="78"/>
      <c r="EF252" s="78"/>
      <c r="EG252" s="78"/>
      <c r="EH252" s="78"/>
      <c r="EI252" s="78"/>
      <c r="EJ252" s="78"/>
      <c r="EK252" s="78"/>
      <c r="EL252" s="78"/>
      <c r="EM252" s="78"/>
      <c r="EN252" s="78"/>
      <c r="EO252" s="78"/>
      <c r="EP252" s="78"/>
      <c r="EQ252" s="78"/>
      <c r="ER252" s="78"/>
      <c r="ES252" s="78"/>
      <c r="ET252" s="78"/>
      <c r="EU252" s="78"/>
      <c r="EV252" s="78"/>
      <c r="EW252" s="78"/>
      <c r="EX252" s="78"/>
      <c r="EY252" s="78"/>
      <c r="EZ252" s="78"/>
      <c r="FA252" s="78"/>
      <c r="FB252" s="78"/>
      <c r="FC252" s="78"/>
      <c r="FD252" s="78"/>
      <c r="FE252" s="78"/>
      <c r="FF252" s="78"/>
      <c r="FG252" s="78"/>
      <c r="FH252" s="78"/>
      <c r="FI252" s="78"/>
      <c r="FJ252" s="78"/>
      <c r="FK252" s="78"/>
      <c r="FL252" s="78"/>
      <c r="FM252" s="78"/>
      <c r="FN252" s="78"/>
      <c r="FO252" s="78"/>
      <c r="FP252" s="78"/>
      <c r="FQ252" s="78"/>
      <c r="FR252" s="78"/>
      <c r="FS252" s="78"/>
      <c r="FT252" s="78"/>
      <c r="FU252" s="78"/>
      <c r="FV252" s="78"/>
      <c r="FW252" s="78"/>
      <c r="FX252" s="78"/>
      <c r="FY252" s="78">
        <v>8.2272730000000003</v>
      </c>
      <c r="FZ252" s="78">
        <v>0</v>
      </c>
    </row>
    <row r="253" spans="1:182" x14ac:dyDescent="0.2">
      <c r="A253" t="s">
        <v>186</v>
      </c>
      <c r="B253" s="35" t="s">
        <v>243</v>
      </c>
      <c r="C253" t="s">
        <v>194</v>
      </c>
      <c r="D253" t="s">
        <v>200</v>
      </c>
      <c r="E253" t="s">
        <v>203</v>
      </c>
      <c r="F253" t="s">
        <v>185</v>
      </c>
      <c r="G253" t="s">
        <v>1</v>
      </c>
      <c r="H253" s="78">
        <v>28</v>
      </c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  <c r="AV253" s="78"/>
      <c r="AW253" s="78"/>
      <c r="AX253" s="78"/>
      <c r="AY253" s="78"/>
      <c r="AZ253" s="78"/>
      <c r="BA253" s="78"/>
      <c r="BB253" s="78"/>
      <c r="BC253" s="78"/>
      <c r="BD253" s="78"/>
      <c r="BE253" s="78"/>
      <c r="BF253" s="78"/>
      <c r="BG253" s="78"/>
      <c r="BH253" s="78"/>
      <c r="BI253" s="78"/>
      <c r="BJ253" s="78"/>
      <c r="BK253" s="78"/>
      <c r="BL253" s="78"/>
      <c r="BM253" s="78"/>
      <c r="BN253" s="78"/>
      <c r="BO253" s="78"/>
      <c r="BP253" s="78"/>
      <c r="BQ253" s="78"/>
      <c r="BR253" s="78"/>
      <c r="BS253" s="78"/>
      <c r="BT253" s="78"/>
      <c r="BU253" s="78"/>
      <c r="BV253" s="78"/>
      <c r="BW253" s="78"/>
      <c r="BX253" s="78"/>
      <c r="BY253" s="78"/>
      <c r="BZ253" s="78"/>
      <c r="CA253" s="78"/>
      <c r="CB253" s="78"/>
      <c r="CC253" s="78"/>
      <c r="CD253" s="78"/>
      <c r="CE253" s="78"/>
      <c r="CF253" s="78"/>
      <c r="CG253" s="78"/>
      <c r="CH253" s="78"/>
      <c r="CI253" s="78"/>
      <c r="CJ253" s="78"/>
      <c r="CK253" s="78"/>
      <c r="CL253" s="78"/>
      <c r="CM253" s="78"/>
      <c r="CN253" s="78"/>
      <c r="CO253" s="78"/>
      <c r="CP253" s="78"/>
      <c r="CQ253" s="78"/>
      <c r="CR253" s="78"/>
      <c r="CS253" s="78"/>
      <c r="CT253" s="78"/>
      <c r="CU253" s="78"/>
      <c r="CV253" s="78"/>
      <c r="CW253" s="78"/>
      <c r="CX253" s="78"/>
      <c r="CY253" s="78"/>
      <c r="CZ253" s="78"/>
      <c r="DA253" s="78"/>
      <c r="DB253" s="78"/>
      <c r="DC253" s="78"/>
      <c r="DD253" s="78"/>
      <c r="DE253" s="78"/>
      <c r="DF253" s="78"/>
      <c r="DG253" s="78"/>
      <c r="DH253" s="78"/>
      <c r="DI253" s="78"/>
      <c r="DJ253" s="78"/>
      <c r="DK253" s="78"/>
      <c r="DL253" s="78"/>
      <c r="DM253" s="78"/>
      <c r="DN253" s="78"/>
      <c r="DO253" s="78"/>
      <c r="DP253" s="78"/>
      <c r="DQ253" s="78"/>
      <c r="DR253" s="78"/>
      <c r="DS253" s="78"/>
      <c r="DT253" s="78"/>
      <c r="DU253" s="78"/>
      <c r="DV253" s="78"/>
      <c r="DW253" s="78"/>
      <c r="DX253" s="78"/>
      <c r="DY253" s="78"/>
      <c r="DZ253" s="78"/>
      <c r="EA253" s="78"/>
      <c r="EB253" s="78"/>
      <c r="EC253" s="78"/>
      <c r="ED253" s="78"/>
      <c r="EE253" s="78"/>
      <c r="EF253" s="78"/>
      <c r="EG253" s="78"/>
      <c r="EH253" s="78"/>
      <c r="EI253" s="78"/>
      <c r="EJ253" s="78"/>
      <c r="EK253" s="78"/>
      <c r="EL253" s="78"/>
      <c r="EM253" s="78"/>
      <c r="EN253" s="78"/>
      <c r="EO253" s="78"/>
      <c r="EP253" s="78"/>
      <c r="EQ253" s="78"/>
      <c r="ER253" s="78"/>
      <c r="ES253" s="78"/>
      <c r="ET253" s="78"/>
      <c r="EU253" s="78"/>
      <c r="EV253" s="78"/>
      <c r="EW253" s="78"/>
      <c r="EX253" s="78"/>
      <c r="EY253" s="78"/>
      <c r="EZ253" s="78"/>
      <c r="FA253" s="78"/>
      <c r="FB253" s="78"/>
      <c r="FC253" s="78"/>
      <c r="FD253" s="78"/>
      <c r="FE253" s="78"/>
      <c r="FF253" s="78"/>
      <c r="FG253" s="78"/>
      <c r="FH253" s="78"/>
      <c r="FI253" s="78"/>
      <c r="FJ253" s="78"/>
      <c r="FK253" s="78"/>
      <c r="FL253" s="78"/>
      <c r="FM253" s="78"/>
      <c r="FN253" s="78"/>
      <c r="FO253" s="78"/>
      <c r="FP253" s="78"/>
      <c r="FQ253" s="78"/>
      <c r="FR253" s="78"/>
      <c r="FS253" s="78"/>
      <c r="FT253" s="78"/>
      <c r="FU253" s="78"/>
      <c r="FV253" s="78"/>
      <c r="FW253" s="78"/>
      <c r="FX253" s="78"/>
      <c r="FY253" s="78">
        <v>1</v>
      </c>
      <c r="FZ253" s="78">
        <v>0</v>
      </c>
    </row>
    <row r="254" spans="1:182" x14ac:dyDescent="0.2">
      <c r="A254" t="s">
        <v>186</v>
      </c>
      <c r="B254" s="35" t="s">
        <v>243</v>
      </c>
      <c r="C254" t="s">
        <v>194</v>
      </c>
      <c r="D254" t="s">
        <v>200</v>
      </c>
      <c r="E254" t="s">
        <v>204</v>
      </c>
      <c r="F254" t="s">
        <v>1</v>
      </c>
      <c r="G254" t="s">
        <v>1</v>
      </c>
      <c r="H254" s="78">
        <v>846</v>
      </c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  <c r="AV254" s="78"/>
      <c r="AW254" s="78"/>
      <c r="AX254" s="78"/>
      <c r="AY254" s="78"/>
      <c r="AZ254" s="78"/>
      <c r="BA254" s="78"/>
      <c r="BB254" s="78"/>
      <c r="BC254" s="78"/>
      <c r="BD254" s="78"/>
      <c r="BE254" s="78"/>
      <c r="BF254" s="78"/>
      <c r="BG254" s="78"/>
      <c r="BH254" s="78"/>
      <c r="BI254" s="78"/>
      <c r="BJ254" s="78"/>
      <c r="BK254" s="78"/>
      <c r="BL254" s="78"/>
      <c r="BM254" s="78"/>
      <c r="BN254" s="78"/>
      <c r="BO254" s="78"/>
      <c r="BP254" s="78"/>
      <c r="BQ254" s="78"/>
      <c r="BR254" s="78"/>
      <c r="BS254" s="78"/>
      <c r="BT254" s="78"/>
      <c r="BU254" s="78"/>
      <c r="BV254" s="78"/>
      <c r="BW254" s="78"/>
      <c r="BX254" s="78"/>
      <c r="BY254" s="78"/>
      <c r="BZ254" s="78"/>
      <c r="CA254" s="78"/>
      <c r="CB254" s="78"/>
      <c r="CC254" s="78"/>
      <c r="CD254" s="78"/>
      <c r="CE254" s="78"/>
      <c r="CF254" s="78"/>
      <c r="CG254" s="78"/>
      <c r="CH254" s="78"/>
      <c r="CI254" s="78"/>
      <c r="CJ254" s="78"/>
      <c r="CK254" s="78"/>
      <c r="CL254" s="78"/>
      <c r="CM254" s="78"/>
      <c r="CN254" s="78"/>
      <c r="CO254" s="78"/>
      <c r="CP254" s="78"/>
      <c r="CQ254" s="78"/>
      <c r="CR254" s="78"/>
      <c r="CS254" s="78"/>
      <c r="CT254" s="78"/>
      <c r="CU254" s="78"/>
      <c r="CV254" s="78"/>
      <c r="CW254" s="78"/>
      <c r="CX254" s="78"/>
      <c r="CY254" s="78"/>
      <c r="CZ254" s="78"/>
      <c r="DA254" s="78"/>
      <c r="DB254" s="78"/>
      <c r="DC254" s="78"/>
      <c r="DD254" s="78"/>
      <c r="DE254" s="78"/>
      <c r="DF254" s="78"/>
      <c r="DG254" s="78"/>
      <c r="DH254" s="78"/>
      <c r="DI254" s="78"/>
      <c r="DJ254" s="78"/>
      <c r="DK254" s="78"/>
      <c r="DL254" s="78"/>
      <c r="DM254" s="78"/>
      <c r="DN254" s="78"/>
      <c r="DO254" s="78"/>
      <c r="DP254" s="78"/>
      <c r="DQ254" s="78"/>
      <c r="DR254" s="78"/>
      <c r="DS254" s="78"/>
      <c r="DT254" s="78"/>
      <c r="DU254" s="78"/>
      <c r="DV254" s="78"/>
      <c r="DW254" s="78"/>
      <c r="DX254" s="78"/>
      <c r="DY254" s="78"/>
      <c r="DZ254" s="78"/>
      <c r="EA254" s="78"/>
      <c r="EB254" s="78"/>
      <c r="EC254" s="78"/>
      <c r="ED254" s="78"/>
      <c r="EE254" s="78"/>
      <c r="EF254" s="78"/>
      <c r="EG254" s="78"/>
      <c r="EH254" s="78"/>
      <c r="EI254" s="78"/>
      <c r="EJ254" s="78"/>
      <c r="EK254" s="78"/>
      <c r="EL254" s="78"/>
      <c r="EM254" s="78"/>
      <c r="EN254" s="78"/>
      <c r="EO254" s="78"/>
      <c r="EP254" s="78"/>
      <c r="EQ254" s="78"/>
      <c r="ER254" s="78"/>
      <c r="ES254" s="78"/>
      <c r="ET254" s="78"/>
      <c r="EU254" s="78"/>
      <c r="EV254" s="78"/>
      <c r="EW254" s="78"/>
      <c r="EX254" s="78"/>
      <c r="EY254" s="78"/>
      <c r="EZ254" s="78"/>
      <c r="FA254" s="78"/>
      <c r="FB254" s="78"/>
      <c r="FC254" s="78"/>
      <c r="FD254" s="78"/>
      <c r="FE254" s="78"/>
      <c r="FF254" s="78"/>
      <c r="FG254" s="78"/>
      <c r="FH254" s="78"/>
      <c r="FI254" s="78"/>
      <c r="FJ254" s="78"/>
      <c r="FK254" s="78"/>
      <c r="FL254" s="78"/>
      <c r="FM254" s="78"/>
      <c r="FN254" s="78"/>
      <c r="FO254" s="78"/>
      <c r="FP254" s="78"/>
      <c r="FQ254" s="78"/>
      <c r="FR254" s="78"/>
      <c r="FS254" s="78"/>
      <c r="FT254" s="78"/>
      <c r="FU254" s="78"/>
      <c r="FV254" s="78"/>
      <c r="FW254" s="78"/>
      <c r="FX254" s="78"/>
      <c r="FY254" s="78">
        <v>71.650002000000001</v>
      </c>
      <c r="FZ254" s="78">
        <v>0</v>
      </c>
    </row>
    <row r="255" spans="1:182" x14ac:dyDescent="0.2">
      <c r="A255" t="s">
        <v>186</v>
      </c>
      <c r="B255" s="35" t="s">
        <v>243</v>
      </c>
      <c r="C255" t="s">
        <v>194</v>
      </c>
      <c r="D255" t="s">
        <v>200</v>
      </c>
      <c r="E255" t="s">
        <v>204</v>
      </c>
      <c r="F255" t="s">
        <v>178</v>
      </c>
      <c r="G255" t="s">
        <v>1</v>
      </c>
      <c r="H255" s="78">
        <v>236</v>
      </c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  <c r="AV255" s="78"/>
      <c r="AW255" s="78"/>
      <c r="AX255" s="78"/>
      <c r="AY255" s="78"/>
      <c r="AZ255" s="78"/>
      <c r="BA255" s="78"/>
      <c r="BB255" s="78"/>
      <c r="BC255" s="78"/>
      <c r="BD255" s="78"/>
      <c r="BE255" s="78"/>
      <c r="BF255" s="78"/>
      <c r="BG255" s="78"/>
      <c r="BH255" s="78"/>
      <c r="BI255" s="78"/>
      <c r="BJ255" s="78"/>
      <c r="BK255" s="78"/>
      <c r="BL255" s="78"/>
      <c r="BM255" s="78"/>
      <c r="BN255" s="78"/>
      <c r="BO255" s="78"/>
      <c r="BP255" s="78"/>
      <c r="BQ255" s="78"/>
      <c r="BR255" s="78"/>
      <c r="BS255" s="78"/>
      <c r="BT255" s="78"/>
      <c r="BU255" s="78"/>
      <c r="BV255" s="78"/>
      <c r="BW255" s="78"/>
      <c r="BX255" s="78"/>
      <c r="BY255" s="78"/>
      <c r="BZ255" s="78"/>
      <c r="CA255" s="78"/>
      <c r="CB255" s="78"/>
      <c r="CC255" s="78"/>
      <c r="CD255" s="78"/>
      <c r="CE255" s="78"/>
      <c r="CF255" s="78"/>
      <c r="CG255" s="78"/>
      <c r="CH255" s="78"/>
      <c r="CI255" s="78"/>
      <c r="CJ255" s="78"/>
      <c r="CK255" s="78"/>
      <c r="CL255" s="78"/>
      <c r="CM255" s="78"/>
      <c r="CN255" s="78"/>
      <c r="CO255" s="78"/>
      <c r="CP255" s="78"/>
      <c r="CQ255" s="78"/>
      <c r="CR255" s="78"/>
      <c r="CS255" s="78"/>
      <c r="CT255" s="78"/>
      <c r="CU255" s="78"/>
      <c r="CV255" s="78"/>
      <c r="CW255" s="78"/>
      <c r="CX255" s="78"/>
      <c r="CY255" s="78"/>
      <c r="CZ255" s="78"/>
      <c r="DA255" s="78"/>
      <c r="DB255" s="78"/>
      <c r="DC255" s="78"/>
      <c r="DD255" s="78"/>
      <c r="DE255" s="78"/>
      <c r="DF255" s="78"/>
      <c r="DG255" s="78"/>
      <c r="DH255" s="78"/>
      <c r="DI255" s="78"/>
      <c r="DJ255" s="78"/>
      <c r="DK255" s="78"/>
      <c r="DL255" s="78"/>
      <c r="DM255" s="78"/>
      <c r="DN255" s="78"/>
      <c r="DO255" s="78"/>
      <c r="DP255" s="78"/>
      <c r="DQ255" s="78"/>
      <c r="DR255" s="78"/>
      <c r="DS255" s="78"/>
      <c r="DT255" s="78"/>
      <c r="DU255" s="78"/>
      <c r="DV255" s="78"/>
      <c r="DW255" s="78"/>
      <c r="DX255" s="78"/>
      <c r="DY255" s="78"/>
      <c r="DZ255" s="78"/>
      <c r="EA255" s="78"/>
      <c r="EB255" s="78"/>
      <c r="EC255" s="78"/>
      <c r="ED255" s="78"/>
      <c r="EE255" s="78"/>
      <c r="EF255" s="78"/>
      <c r="EG255" s="78"/>
      <c r="EH255" s="78"/>
      <c r="EI255" s="78"/>
      <c r="EJ255" s="78"/>
      <c r="EK255" s="78"/>
      <c r="EL255" s="78"/>
      <c r="EM255" s="78"/>
      <c r="EN255" s="78"/>
      <c r="EO255" s="78"/>
      <c r="EP255" s="78"/>
      <c r="EQ255" s="78"/>
      <c r="ER255" s="78"/>
      <c r="ES255" s="78"/>
      <c r="ET255" s="78"/>
      <c r="EU255" s="78"/>
      <c r="EV255" s="78"/>
      <c r="EW255" s="78"/>
      <c r="EX255" s="78"/>
      <c r="EY255" s="78"/>
      <c r="EZ255" s="78"/>
      <c r="FA255" s="78"/>
      <c r="FB255" s="78"/>
      <c r="FC255" s="78"/>
      <c r="FD255" s="78"/>
      <c r="FE255" s="78"/>
      <c r="FF255" s="78"/>
      <c r="FG255" s="78"/>
      <c r="FH255" s="78"/>
      <c r="FI255" s="78"/>
      <c r="FJ255" s="78"/>
      <c r="FK255" s="78"/>
      <c r="FL255" s="78"/>
      <c r="FM255" s="78"/>
      <c r="FN255" s="78"/>
      <c r="FO255" s="78"/>
      <c r="FP255" s="78"/>
      <c r="FQ255" s="78"/>
      <c r="FR255" s="78"/>
      <c r="FS255" s="78"/>
      <c r="FT255" s="78"/>
      <c r="FU255" s="78"/>
      <c r="FV255" s="78"/>
      <c r="FW255" s="78"/>
      <c r="FX255" s="78"/>
      <c r="FY255" s="78">
        <v>28.799999</v>
      </c>
      <c r="FZ255" s="78">
        <v>0</v>
      </c>
    </row>
    <row r="256" spans="1:182" x14ac:dyDescent="0.2">
      <c r="A256" t="s">
        <v>186</v>
      </c>
      <c r="B256" s="35" t="s">
        <v>243</v>
      </c>
      <c r="C256" t="s">
        <v>194</v>
      </c>
      <c r="D256" t="s">
        <v>200</v>
      </c>
      <c r="E256" t="s">
        <v>204</v>
      </c>
      <c r="F256" t="s">
        <v>179</v>
      </c>
      <c r="G256" t="s">
        <v>1</v>
      </c>
      <c r="H256" s="78">
        <v>170</v>
      </c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  <c r="AV256" s="78"/>
      <c r="AW256" s="78"/>
      <c r="AX256" s="78"/>
      <c r="AY256" s="78"/>
      <c r="AZ256" s="78"/>
      <c r="BA256" s="78"/>
      <c r="BB256" s="78"/>
      <c r="BC256" s="78"/>
      <c r="BD256" s="78"/>
      <c r="BE256" s="78"/>
      <c r="BF256" s="78"/>
      <c r="BG256" s="78"/>
      <c r="BH256" s="78"/>
      <c r="BI256" s="78"/>
      <c r="BJ256" s="78"/>
      <c r="BK256" s="78"/>
      <c r="BL256" s="78"/>
      <c r="BM256" s="78"/>
      <c r="BN256" s="78"/>
      <c r="BO256" s="78"/>
      <c r="BP256" s="78"/>
      <c r="BQ256" s="78"/>
      <c r="BR256" s="78"/>
      <c r="BS256" s="78"/>
      <c r="BT256" s="78"/>
      <c r="BU256" s="78"/>
      <c r="BV256" s="78"/>
      <c r="BW256" s="78"/>
      <c r="BX256" s="78"/>
      <c r="BY256" s="78"/>
      <c r="BZ256" s="78"/>
      <c r="CA256" s="78"/>
      <c r="CB256" s="78"/>
      <c r="CC256" s="78"/>
      <c r="CD256" s="78"/>
      <c r="CE256" s="78"/>
      <c r="CF256" s="78"/>
      <c r="CG256" s="78"/>
      <c r="CH256" s="78"/>
      <c r="CI256" s="78"/>
      <c r="CJ256" s="78"/>
      <c r="CK256" s="78"/>
      <c r="CL256" s="78"/>
      <c r="CM256" s="78"/>
      <c r="CN256" s="78"/>
      <c r="CO256" s="78"/>
      <c r="CP256" s="78"/>
      <c r="CQ256" s="78"/>
      <c r="CR256" s="78"/>
      <c r="CS256" s="78"/>
      <c r="CT256" s="78"/>
      <c r="CU256" s="78"/>
      <c r="CV256" s="78"/>
      <c r="CW256" s="78"/>
      <c r="CX256" s="78"/>
      <c r="CY256" s="78"/>
      <c r="CZ256" s="78"/>
      <c r="DA256" s="78"/>
      <c r="DB256" s="78"/>
      <c r="DC256" s="78"/>
      <c r="DD256" s="78"/>
      <c r="DE256" s="78"/>
      <c r="DF256" s="78"/>
      <c r="DG256" s="78"/>
      <c r="DH256" s="78"/>
      <c r="DI256" s="78"/>
      <c r="DJ256" s="78"/>
      <c r="DK256" s="78"/>
      <c r="DL256" s="78"/>
      <c r="DM256" s="78"/>
      <c r="DN256" s="78"/>
      <c r="DO256" s="78"/>
      <c r="DP256" s="78"/>
      <c r="DQ256" s="78"/>
      <c r="DR256" s="78"/>
      <c r="DS256" s="78"/>
      <c r="DT256" s="78"/>
      <c r="DU256" s="78"/>
      <c r="DV256" s="78"/>
      <c r="DW256" s="78"/>
      <c r="DX256" s="78"/>
      <c r="DY256" s="78"/>
      <c r="DZ256" s="78"/>
      <c r="EA256" s="78"/>
      <c r="EB256" s="78"/>
      <c r="EC256" s="78"/>
      <c r="ED256" s="78"/>
      <c r="EE256" s="78"/>
      <c r="EF256" s="78"/>
      <c r="EG256" s="78"/>
      <c r="EH256" s="78"/>
      <c r="EI256" s="78"/>
      <c r="EJ256" s="78"/>
      <c r="EK256" s="78"/>
      <c r="EL256" s="78"/>
      <c r="EM256" s="78"/>
      <c r="EN256" s="78"/>
      <c r="EO256" s="78"/>
      <c r="EP256" s="78"/>
      <c r="EQ256" s="78"/>
      <c r="ER256" s="78"/>
      <c r="ES256" s="78"/>
      <c r="ET256" s="78"/>
      <c r="EU256" s="78"/>
      <c r="EV256" s="78"/>
      <c r="EW256" s="78"/>
      <c r="EX256" s="78"/>
      <c r="EY256" s="78"/>
      <c r="EZ256" s="78"/>
      <c r="FA256" s="78"/>
      <c r="FB256" s="78"/>
      <c r="FC256" s="78"/>
      <c r="FD256" s="78"/>
      <c r="FE256" s="78"/>
      <c r="FF256" s="78"/>
      <c r="FG256" s="78"/>
      <c r="FH256" s="78"/>
      <c r="FI256" s="78"/>
      <c r="FJ256" s="78"/>
      <c r="FK256" s="78"/>
      <c r="FL256" s="78"/>
      <c r="FM256" s="78"/>
      <c r="FN256" s="78"/>
      <c r="FO256" s="78"/>
      <c r="FP256" s="78"/>
      <c r="FQ256" s="78"/>
      <c r="FR256" s="78"/>
      <c r="FS256" s="78"/>
      <c r="FT256" s="78"/>
      <c r="FU256" s="78"/>
      <c r="FV256" s="78"/>
      <c r="FW256" s="78"/>
      <c r="FX256" s="78"/>
      <c r="FY256" s="78">
        <v>15.15</v>
      </c>
      <c r="FZ256" s="78">
        <v>0</v>
      </c>
    </row>
    <row r="257" spans="1:182" x14ac:dyDescent="0.2">
      <c r="A257" t="s">
        <v>186</v>
      </c>
      <c r="B257" s="35" t="s">
        <v>243</v>
      </c>
      <c r="C257" t="s">
        <v>194</v>
      </c>
      <c r="D257" t="s">
        <v>200</v>
      </c>
      <c r="E257" t="s">
        <v>204</v>
      </c>
      <c r="F257" t="s">
        <v>180</v>
      </c>
      <c r="G257" t="s">
        <v>1</v>
      </c>
      <c r="H257" s="78">
        <v>2</v>
      </c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8"/>
      <c r="AF257" s="78"/>
      <c r="AG257" s="78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  <c r="AV257" s="78"/>
      <c r="AW257" s="78"/>
      <c r="AX257" s="78"/>
      <c r="AY257" s="78"/>
      <c r="AZ257" s="78"/>
      <c r="BA257" s="78"/>
      <c r="BB257" s="78"/>
      <c r="BC257" s="78"/>
      <c r="BD257" s="78"/>
      <c r="BE257" s="78"/>
      <c r="BF257" s="78"/>
      <c r="BG257" s="78"/>
      <c r="BH257" s="78"/>
      <c r="BI257" s="78"/>
      <c r="BJ257" s="78"/>
      <c r="BK257" s="78"/>
      <c r="BL257" s="78"/>
      <c r="BM257" s="78"/>
      <c r="BN257" s="78"/>
      <c r="BO257" s="78"/>
      <c r="BP257" s="78"/>
      <c r="BQ257" s="78"/>
      <c r="BR257" s="78"/>
      <c r="BS257" s="78"/>
      <c r="BT257" s="78"/>
      <c r="BU257" s="78"/>
      <c r="BV257" s="78"/>
      <c r="BW257" s="78"/>
      <c r="BX257" s="78"/>
      <c r="BY257" s="78"/>
      <c r="BZ257" s="78"/>
      <c r="CA257" s="78"/>
      <c r="CB257" s="78"/>
      <c r="CC257" s="78"/>
      <c r="CD257" s="78"/>
      <c r="CE257" s="78"/>
      <c r="CF257" s="78"/>
      <c r="CG257" s="78"/>
      <c r="CH257" s="78"/>
      <c r="CI257" s="78"/>
      <c r="CJ257" s="78"/>
      <c r="CK257" s="78"/>
      <c r="CL257" s="78"/>
      <c r="CM257" s="78"/>
      <c r="CN257" s="78"/>
      <c r="CO257" s="78"/>
      <c r="CP257" s="78"/>
      <c r="CQ257" s="78"/>
      <c r="CR257" s="78"/>
      <c r="CS257" s="78"/>
      <c r="CT257" s="78"/>
      <c r="CU257" s="78"/>
      <c r="CV257" s="78"/>
      <c r="CW257" s="78"/>
      <c r="CX257" s="78"/>
      <c r="CY257" s="78"/>
      <c r="CZ257" s="78"/>
      <c r="DA257" s="78"/>
      <c r="DB257" s="78"/>
      <c r="DC257" s="78"/>
      <c r="DD257" s="78"/>
      <c r="DE257" s="78"/>
      <c r="DF257" s="78"/>
      <c r="DG257" s="78"/>
      <c r="DH257" s="78"/>
      <c r="DI257" s="78"/>
      <c r="DJ257" s="78"/>
      <c r="DK257" s="78"/>
      <c r="DL257" s="78"/>
      <c r="DM257" s="78"/>
      <c r="DN257" s="78"/>
      <c r="DO257" s="78"/>
      <c r="DP257" s="78"/>
      <c r="DQ257" s="78"/>
      <c r="DR257" s="78"/>
      <c r="DS257" s="78"/>
      <c r="DT257" s="78"/>
      <c r="DU257" s="78"/>
      <c r="DV257" s="78"/>
      <c r="DW257" s="78"/>
      <c r="DX257" s="78"/>
      <c r="DY257" s="78"/>
      <c r="DZ257" s="78"/>
      <c r="EA257" s="78"/>
      <c r="EB257" s="78"/>
      <c r="EC257" s="78"/>
      <c r="ED257" s="78"/>
      <c r="EE257" s="78"/>
      <c r="EF257" s="78"/>
      <c r="EG257" s="78"/>
      <c r="EH257" s="78"/>
      <c r="EI257" s="78"/>
      <c r="EJ257" s="78"/>
      <c r="EK257" s="78"/>
      <c r="EL257" s="78"/>
      <c r="EM257" s="78"/>
      <c r="EN257" s="78"/>
      <c r="EO257" s="78"/>
      <c r="EP257" s="78"/>
      <c r="EQ257" s="78"/>
      <c r="ER257" s="78"/>
      <c r="ES257" s="78"/>
      <c r="ET257" s="78"/>
      <c r="EU257" s="78"/>
      <c r="EV257" s="78"/>
      <c r="EW257" s="78"/>
      <c r="EX257" s="78"/>
      <c r="EY257" s="78"/>
      <c r="EZ257" s="78"/>
      <c r="FA257" s="78"/>
      <c r="FB257" s="78"/>
      <c r="FC257" s="78"/>
      <c r="FD257" s="78"/>
      <c r="FE257" s="78"/>
      <c r="FF257" s="78"/>
      <c r="FG257" s="78"/>
      <c r="FH257" s="78"/>
      <c r="FI257" s="78"/>
      <c r="FJ257" s="78"/>
      <c r="FK257" s="78"/>
      <c r="FL257" s="78"/>
      <c r="FM257" s="78"/>
      <c r="FN257" s="78"/>
      <c r="FO257" s="78"/>
      <c r="FP257" s="78"/>
      <c r="FQ257" s="78"/>
      <c r="FR257" s="78"/>
      <c r="FS257" s="78"/>
      <c r="FT257" s="78"/>
      <c r="FU257" s="78"/>
      <c r="FV257" s="78"/>
      <c r="FW257" s="78"/>
      <c r="FX257" s="78"/>
      <c r="FY257" s="78">
        <v>0</v>
      </c>
      <c r="FZ257" s="78">
        <v>0</v>
      </c>
    </row>
    <row r="258" spans="1:182" x14ac:dyDescent="0.2">
      <c r="A258" t="s">
        <v>186</v>
      </c>
      <c r="B258" s="35" t="s">
        <v>243</v>
      </c>
      <c r="C258" t="s">
        <v>194</v>
      </c>
      <c r="D258" t="s">
        <v>200</v>
      </c>
      <c r="E258" t="s">
        <v>204</v>
      </c>
      <c r="F258" t="s">
        <v>181</v>
      </c>
      <c r="G258" t="s">
        <v>1</v>
      </c>
      <c r="H258" s="78">
        <v>55</v>
      </c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  <c r="AV258" s="78"/>
      <c r="AW258" s="78"/>
      <c r="AX258" s="78"/>
      <c r="AY258" s="78"/>
      <c r="AZ258" s="78"/>
      <c r="BA258" s="78"/>
      <c r="BB258" s="78"/>
      <c r="BC258" s="78"/>
      <c r="BD258" s="78"/>
      <c r="BE258" s="78"/>
      <c r="BF258" s="78"/>
      <c r="BG258" s="78"/>
      <c r="BH258" s="78"/>
      <c r="BI258" s="78"/>
      <c r="BJ258" s="78"/>
      <c r="BK258" s="78"/>
      <c r="BL258" s="78"/>
      <c r="BM258" s="78"/>
      <c r="BN258" s="78"/>
      <c r="BO258" s="78"/>
      <c r="BP258" s="78"/>
      <c r="BQ258" s="78"/>
      <c r="BR258" s="78"/>
      <c r="BS258" s="78"/>
      <c r="BT258" s="78"/>
      <c r="BU258" s="78"/>
      <c r="BV258" s="78"/>
      <c r="BW258" s="78"/>
      <c r="BX258" s="78"/>
      <c r="BY258" s="78"/>
      <c r="BZ258" s="78"/>
      <c r="CA258" s="78"/>
      <c r="CB258" s="78"/>
      <c r="CC258" s="78"/>
      <c r="CD258" s="78"/>
      <c r="CE258" s="78"/>
      <c r="CF258" s="78"/>
      <c r="CG258" s="78"/>
      <c r="CH258" s="78"/>
      <c r="CI258" s="78"/>
      <c r="CJ258" s="78"/>
      <c r="CK258" s="78"/>
      <c r="CL258" s="78"/>
      <c r="CM258" s="78"/>
      <c r="CN258" s="78"/>
      <c r="CO258" s="78"/>
      <c r="CP258" s="78"/>
      <c r="CQ258" s="78"/>
      <c r="CR258" s="78"/>
      <c r="CS258" s="78"/>
      <c r="CT258" s="78"/>
      <c r="CU258" s="78"/>
      <c r="CV258" s="78"/>
      <c r="CW258" s="78"/>
      <c r="CX258" s="78"/>
      <c r="CY258" s="78"/>
      <c r="CZ258" s="78"/>
      <c r="DA258" s="78"/>
      <c r="DB258" s="78"/>
      <c r="DC258" s="78"/>
      <c r="DD258" s="78"/>
      <c r="DE258" s="78"/>
      <c r="DF258" s="78"/>
      <c r="DG258" s="78"/>
      <c r="DH258" s="78"/>
      <c r="DI258" s="78"/>
      <c r="DJ258" s="78"/>
      <c r="DK258" s="78"/>
      <c r="DL258" s="78"/>
      <c r="DM258" s="78"/>
      <c r="DN258" s="78"/>
      <c r="DO258" s="78"/>
      <c r="DP258" s="78"/>
      <c r="DQ258" s="78"/>
      <c r="DR258" s="78"/>
      <c r="DS258" s="78"/>
      <c r="DT258" s="78"/>
      <c r="DU258" s="78"/>
      <c r="DV258" s="78"/>
      <c r="DW258" s="78"/>
      <c r="DX258" s="78"/>
      <c r="DY258" s="78"/>
      <c r="DZ258" s="78"/>
      <c r="EA258" s="78"/>
      <c r="EB258" s="78"/>
      <c r="EC258" s="78"/>
      <c r="ED258" s="78"/>
      <c r="EE258" s="78"/>
      <c r="EF258" s="78"/>
      <c r="EG258" s="78"/>
      <c r="EH258" s="78"/>
      <c r="EI258" s="78"/>
      <c r="EJ258" s="78"/>
      <c r="EK258" s="78"/>
      <c r="EL258" s="78"/>
      <c r="EM258" s="78"/>
      <c r="EN258" s="78"/>
      <c r="EO258" s="78"/>
      <c r="EP258" s="78"/>
      <c r="EQ258" s="78"/>
      <c r="ER258" s="78"/>
      <c r="ES258" s="78"/>
      <c r="ET258" s="78"/>
      <c r="EU258" s="78"/>
      <c r="EV258" s="78"/>
      <c r="EW258" s="78"/>
      <c r="EX258" s="78"/>
      <c r="EY258" s="78"/>
      <c r="EZ258" s="78"/>
      <c r="FA258" s="78"/>
      <c r="FB258" s="78"/>
      <c r="FC258" s="78"/>
      <c r="FD258" s="78"/>
      <c r="FE258" s="78"/>
      <c r="FF258" s="78"/>
      <c r="FG258" s="78"/>
      <c r="FH258" s="78"/>
      <c r="FI258" s="78"/>
      <c r="FJ258" s="78"/>
      <c r="FK258" s="78"/>
      <c r="FL258" s="78"/>
      <c r="FM258" s="78"/>
      <c r="FN258" s="78"/>
      <c r="FO258" s="78"/>
      <c r="FP258" s="78"/>
      <c r="FQ258" s="78"/>
      <c r="FR258" s="78"/>
      <c r="FS258" s="78"/>
      <c r="FT258" s="78"/>
      <c r="FU258" s="78"/>
      <c r="FV258" s="78"/>
      <c r="FW258" s="78"/>
      <c r="FX258" s="78"/>
      <c r="FY258" s="78">
        <v>1</v>
      </c>
      <c r="FZ258" s="78">
        <v>0</v>
      </c>
    </row>
    <row r="259" spans="1:182" x14ac:dyDescent="0.2">
      <c r="A259" t="s">
        <v>186</v>
      </c>
      <c r="B259" s="35" t="s">
        <v>243</v>
      </c>
      <c r="C259" t="s">
        <v>194</v>
      </c>
      <c r="D259" t="s">
        <v>200</v>
      </c>
      <c r="E259" t="s">
        <v>204</v>
      </c>
      <c r="F259" t="s">
        <v>182</v>
      </c>
      <c r="G259" t="s">
        <v>1</v>
      </c>
      <c r="H259" s="78">
        <v>61</v>
      </c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78"/>
      <c r="AE259" s="78"/>
      <c r="AF259" s="78"/>
      <c r="AG259" s="78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  <c r="AV259" s="78"/>
      <c r="AW259" s="78"/>
      <c r="AX259" s="78"/>
      <c r="AY259" s="78"/>
      <c r="AZ259" s="78"/>
      <c r="BA259" s="78"/>
      <c r="BB259" s="78"/>
      <c r="BC259" s="78"/>
      <c r="BD259" s="78"/>
      <c r="BE259" s="78"/>
      <c r="BF259" s="78"/>
      <c r="BG259" s="78"/>
      <c r="BH259" s="78"/>
      <c r="BI259" s="78"/>
      <c r="BJ259" s="78"/>
      <c r="BK259" s="78"/>
      <c r="BL259" s="78"/>
      <c r="BM259" s="78"/>
      <c r="BN259" s="78"/>
      <c r="BO259" s="78"/>
      <c r="BP259" s="78"/>
      <c r="BQ259" s="78"/>
      <c r="BR259" s="78"/>
      <c r="BS259" s="78"/>
      <c r="BT259" s="78"/>
      <c r="BU259" s="78"/>
      <c r="BV259" s="78"/>
      <c r="BW259" s="78"/>
      <c r="BX259" s="78"/>
      <c r="BY259" s="78"/>
      <c r="BZ259" s="78"/>
      <c r="CA259" s="78"/>
      <c r="CB259" s="78"/>
      <c r="CC259" s="78"/>
      <c r="CD259" s="78"/>
      <c r="CE259" s="78"/>
      <c r="CF259" s="78"/>
      <c r="CG259" s="78"/>
      <c r="CH259" s="78"/>
      <c r="CI259" s="78"/>
      <c r="CJ259" s="78"/>
      <c r="CK259" s="78"/>
      <c r="CL259" s="78"/>
      <c r="CM259" s="78"/>
      <c r="CN259" s="78"/>
      <c r="CO259" s="78"/>
      <c r="CP259" s="78"/>
      <c r="CQ259" s="78"/>
      <c r="CR259" s="78"/>
      <c r="CS259" s="78"/>
      <c r="CT259" s="78"/>
      <c r="CU259" s="78"/>
      <c r="CV259" s="78"/>
      <c r="CW259" s="78"/>
      <c r="CX259" s="78"/>
      <c r="CY259" s="78"/>
      <c r="CZ259" s="78"/>
      <c r="DA259" s="78"/>
      <c r="DB259" s="78"/>
      <c r="DC259" s="78"/>
      <c r="DD259" s="78"/>
      <c r="DE259" s="78"/>
      <c r="DF259" s="78"/>
      <c r="DG259" s="78"/>
      <c r="DH259" s="78"/>
      <c r="DI259" s="78"/>
      <c r="DJ259" s="78"/>
      <c r="DK259" s="78"/>
      <c r="DL259" s="78"/>
      <c r="DM259" s="78"/>
      <c r="DN259" s="78"/>
      <c r="DO259" s="78"/>
      <c r="DP259" s="78"/>
      <c r="DQ259" s="78"/>
      <c r="DR259" s="78"/>
      <c r="DS259" s="78"/>
      <c r="DT259" s="78"/>
      <c r="DU259" s="78"/>
      <c r="DV259" s="78"/>
      <c r="DW259" s="78"/>
      <c r="DX259" s="78"/>
      <c r="DY259" s="78"/>
      <c r="DZ259" s="78"/>
      <c r="EA259" s="78"/>
      <c r="EB259" s="78"/>
      <c r="EC259" s="78"/>
      <c r="ED259" s="78"/>
      <c r="EE259" s="78"/>
      <c r="EF259" s="78"/>
      <c r="EG259" s="78"/>
      <c r="EH259" s="78"/>
      <c r="EI259" s="78"/>
      <c r="EJ259" s="78"/>
      <c r="EK259" s="78"/>
      <c r="EL259" s="78"/>
      <c r="EM259" s="78"/>
      <c r="EN259" s="78"/>
      <c r="EO259" s="78"/>
      <c r="EP259" s="78"/>
      <c r="EQ259" s="78"/>
      <c r="ER259" s="78"/>
      <c r="ES259" s="78"/>
      <c r="ET259" s="78"/>
      <c r="EU259" s="78"/>
      <c r="EV259" s="78"/>
      <c r="EW259" s="78"/>
      <c r="EX259" s="78"/>
      <c r="EY259" s="78"/>
      <c r="EZ259" s="78"/>
      <c r="FA259" s="78"/>
      <c r="FB259" s="78"/>
      <c r="FC259" s="78"/>
      <c r="FD259" s="78"/>
      <c r="FE259" s="78"/>
      <c r="FF259" s="78"/>
      <c r="FG259" s="78"/>
      <c r="FH259" s="78"/>
      <c r="FI259" s="78"/>
      <c r="FJ259" s="78"/>
      <c r="FK259" s="78"/>
      <c r="FL259" s="78"/>
      <c r="FM259" s="78"/>
      <c r="FN259" s="78"/>
      <c r="FO259" s="78"/>
      <c r="FP259" s="78"/>
      <c r="FQ259" s="78"/>
      <c r="FR259" s="78"/>
      <c r="FS259" s="78"/>
      <c r="FT259" s="78"/>
      <c r="FU259" s="78"/>
      <c r="FV259" s="78"/>
      <c r="FW259" s="78"/>
      <c r="FX259" s="78"/>
      <c r="FY259" s="78">
        <v>5</v>
      </c>
      <c r="FZ259" s="78">
        <v>0</v>
      </c>
    </row>
    <row r="260" spans="1:182" x14ac:dyDescent="0.2">
      <c r="A260" t="s">
        <v>186</v>
      </c>
      <c r="B260" s="35" t="s">
        <v>243</v>
      </c>
      <c r="C260" t="s">
        <v>194</v>
      </c>
      <c r="D260" t="s">
        <v>200</v>
      </c>
      <c r="E260" t="s">
        <v>204</v>
      </c>
      <c r="F260" t="s">
        <v>183</v>
      </c>
      <c r="G260" t="s">
        <v>1</v>
      </c>
      <c r="H260" s="78">
        <v>178</v>
      </c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  <c r="AV260" s="78"/>
      <c r="AW260" s="78"/>
      <c r="AX260" s="78"/>
      <c r="AY260" s="78"/>
      <c r="AZ260" s="78"/>
      <c r="BA260" s="78"/>
      <c r="BB260" s="78"/>
      <c r="BC260" s="78"/>
      <c r="BD260" s="78"/>
      <c r="BE260" s="78"/>
      <c r="BF260" s="78"/>
      <c r="BG260" s="78"/>
      <c r="BH260" s="78"/>
      <c r="BI260" s="78"/>
      <c r="BJ260" s="78"/>
      <c r="BK260" s="78"/>
      <c r="BL260" s="78"/>
      <c r="BM260" s="78"/>
      <c r="BN260" s="78"/>
      <c r="BO260" s="78"/>
      <c r="BP260" s="78"/>
      <c r="BQ260" s="78"/>
      <c r="BR260" s="78"/>
      <c r="BS260" s="78"/>
      <c r="BT260" s="78"/>
      <c r="BU260" s="78"/>
      <c r="BV260" s="78"/>
      <c r="BW260" s="78"/>
      <c r="BX260" s="78"/>
      <c r="BY260" s="78"/>
      <c r="BZ260" s="78"/>
      <c r="CA260" s="78"/>
      <c r="CB260" s="78"/>
      <c r="CC260" s="78"/>
      <c r="CD260" s="78"/>
      <c r="CE260" s="78"/>
      <c r="CF260" s="78"/>
      <c r="CG260" s="78"/>
      <c r="CH260" s="78"/>
      <c r="CI260" s="78"/>
      <c r="CJ260" s="78"/>
      <c r="CK260" s="78"/>
      <c r="CL260" s="78"/>
      <c r="CM260" s="78"/>
      <c r="CN260" s="78"/>
      <c r="CO260" s="78"/>
      <c r="CP260" s="78"/>
      <c r="CQ260" s="78"/>
      <c r="CR260" s="78"/>
      <c r="CS260" s="78"/>
      <c r="CT260" s="78"/>
      <c r="CU260" s="78"/>
      <c r="CV260" s="78"/>
      <c r="CW260" s="78"/>
      <c r="CX260" s="78"/>
      <c r="CY260" s="78"/>
      <c r="CZ260" s="78"/>
      <c r="DA260" s="78"/>
      <c r="DB260" s="78"/>
      <c r="DC260" s="78"/>
      <c r="DD260" s="78"/>
      <c r="DE260" s="78"/>
      <c r="DF260" s="78"/>
      <c r="DG260" s="78"/>
      <c r="DH260" s="78"/>
      <c r="DI260" s="78"/>
      <c r="DJ260" s="78"/>
      <c r="DK260" s="78"/>
      <c r="DL260" s="78"/>
      <c r="DM260" s="78"/>
      <c r="DN260" s="78"/>
      <c r="DO260" s="78"/>
      <c r="DP260" s="78"/>
      <c r="DQ260" s="78"/>
      <c r="DR260" s="78"/>
      <c r="DS260" s="78"/>
      <c r="DT260" s="78"/>
      <c r="DU260" s="78"/>
      <c r="DV260" s="78"/>
      <c r="DW260" s="78"/>
      <c r="DX260" s="78"/>
      <c r="DY260" s="78"/>
      <c r="DZ260" s="78"/>
      <c r="EA260" s="78"/>
      <c r="EB260" s="78"/>
      <c r="EC260" s="78"/>
      <c r="ED260" s="78"/>
      <c r="EE260" s="78"/>
      <c r="EF260" s="78"/>
      <c r="EG260" s="78"/>
      <c r="EH260" s="78"/>
      <c r="EI260" s="78"/>
      <c r="EJ260" s="78"/>
      <c r="EK260" s="78"/>
      <c r="EL260" s="78"/>
      <c r="EM260" s="78"/>
      <c r="EN260" s="78"/>
      <c r="EO260" s="78"/>
      <c r="EP260" s="78"/>
      <c r="EQ260" s="78"/>
      <c r="ER260" s="78"/>
      <c r="ES260" s="78"/>
      <c r="ET260" s="78"/>
      <c r="EU260" s="78"/>
      <c r="EV260" s="78"/>
      <c r="EW260" s="78"/>
      <c r="EX260" s="78"/>
      <c r="EY260" s="78"/>
      <c r="EZ260" s="78"/>
      <c r="FA260" s="78"/>
      <c r="FB260" s="78"/>
      <c r="FC260" s="78"/>
      <c r="FD260" s="78"/>
      <c r="FE260" s="78"/>
      <c r="FF260" s="78"/>
      <c r="FG260" s="78"/>
      <c r="FH260" s="78"/>
      <c r="FI260" s="78"/>
      <c r="FJ260" s="78"/>
      <c r="FK260" s="78"/>
      <c r="FL260" s="78"/>
      <c r="FM260" s="78"/>
      <c r="FN260" s="78"/>
      <c r="FO260" s="78"/>
      <c r="FP260" s="78"/>
      <c r="FQ260" s="78"/>
      <c r="FR260" s="78"/>
      <c r="FS260" s="78"/>
      <c r="FT260" s="78"/>
      <c r="FU260" s="78"/>
      <c r="FV260" s="78"/>
      <c r="FW260" s="78"/>
      <c r="FX260" s="78"/>
      <c r="FY260" s="78">
        <v>10.050000000000001</v>
      </c>
      <c r="FZ260" s="78">
        <v>0</v>
      </c>
    </row>
    <row r="261" spans="1:182" x14ac:dyDescent="0.2">
      <c r="A261" t="s">
        <v>186</v>
      </c>
      <c r="B261" s="35" t="s">
        <v>243</v>
      </c>
      <c r="C261" t="s">
        <v>194</v>
      </c>
      <c r="D261" t="s">
        <v>200</v>
      </c>
      <c r="E261" t="s">
        <v>204</v>
      </c>
      <c r="F261" t="s">
        <v>184</v>
      </c>
      <c r="G261" t="s">
        <v>1</v>
      </c>
      <c r="H261" s="78">
        <v>114</v>
      </c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78"/>
      <c r="AE261" s="78"/>
      <c r="AF261" s="78"/>
      <c r="AG261" s="78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  <c r="AV261" s="78"/>
      <c r="AW261" s="78"/>
      <c r="AX261" s="78"/>
      <c r="AY261" s="78"/>
      <c r="AZ261" s="78"/>
      <c r="BA261" s="78"/>
      <c r="BB261" s="78"/>
      <c r="BC261" s="78"/>
      <c r="BD261" s="78"/>
      <c r="BE261" s="78"/>
      <c r="BF261" s="78"/>
      <c r="BG261" s="78"/>
      <c r="BH261" s="78"/>
      <c r="BI261" s="78"/>
      <c r="BJ261" s="78"/>
      <c r="BK261" s="78"/>
      <c r="BL261" s="78"/>
      <c r="BM261" s="78"/>
      <c r="BN261" s="78"/>
      <c r="BO261" s="78"/>
      <c r="BP261" s="78"/>
      <c r="BQ261" s="78"/>
      <c r="BR261" s="78"/>
      <c r="BS261" s="78"/>
      <c r="BT261" s="78"/>
      <c r="BU261" s="78"/>
      <c r="BV261" s="78"/>
      <c r="BW261" s="78"/>
      <c r="BX261" s="78"/>
      <c r="BY261" s="78"/>
      <c r="BZ261" s="78"/>
      <c r="CA261" s="78"/>
      <c r="CB261" s="78"/>
      <c r="CC261" s="78"/>
      <c r="CD261" s="78"/>
      <c r="CE261" s="78"/>
      <c r="CF261" s="78"/>
      <c r="CG261" s="78"/>
      <c r="CH261" s="78"/>
      <c r="CI261" s="78"/>
      <c r="CJ261" s="78"/>
      <c r="CK261" s="78"/>
      <c r="CL261" s="78"/>
      <c r="CM261" s="78"/>
      <c r="CN261" s="78"/>
      <c r="CO261" s="78"/>
      <c r="CP261" s="78"/>
      <c r="CQ261" s="78"/>
      <c r="CR261" s="78"/>
      <c r="CS261" s="78"/>
      <c r="CT261" s="78"/>
      <c r="CU261" s="78"/>
      <c r="CV261" s="78"/>
      <c r="CW261" s="78"/>
      <c r="CX261" s="78"/>
      <c r="CY261" s="78"/>
      <c r="CZ261" s="78"/>
      <c r="DA261" s="78"/>
      <c r="DB261" s="78"/>
      <c r="DC261" s="78"/>
      <c r="DD261" s="78"/>
      <c r="DE261" s="78"/>
      <c r="DF261" s="78"/>
      <c r="DG261" s="78"/>
      <c r="DH261" s="78"/>
      <c r="DI261" s="78"/>
      <c r="DJ261" s="78"/>
      <c r="DK261" s="78"/>
      <c r="DL261" s="78"/>
      <c r="DM261" s="78"/>
      <c r="DN261" s="78"/>
      <c r="DO261" s="78"/>
      <c r="DP261" s="78"/>
      <c r="DQ261" s="78"/>
      <c r="DR261" s="78"/>
      <c r="DS261" s="78"/>
      <c r="DT261" s="78"/>
      <c r="DU261" s="78"/>
      <c r="DV261" s="78"/>
      <c r="DW261" s="78"/>
      <c r="DX261" s="78"/>
      <c r="DY261" s="78"/>
      <c r="DZ261" s="78"/>
      <c r="EA261" s="78"/>
      <c r="EB261" s="78"/>
      <c r="EC261" s="78"/>
      <c r="ED261" s="78"/>
      <c r="EE261" s="78"/>
      <c r="EF261" s="78"/>
      <c r="EG261" s="78"/>
      <c r="EH261" s="78"/>
      <c r="EI261" s="78"/>
      <c r="EJ261" s="78"/>
      <c r="EK261" s="78"/>
      <c r="EL261" s="78"/>
      <c r="EM261" s="78"/>
      <c r="EN261" s="78"/>
      <c r="EO261" s="78"/>
      <c r="EP261" s="78"/>
      <c r="EQ261" s="78"/>
      <c r="ER261" s="78"/>
      <c r="ES261" s="78"/>
      <c r="ET261" s="78"/>
      <c r="EU261" s="78"/>
      <c r="EV261" s="78"/>
      <c r="EW261" s="78"/>
      <c r="EX261" s="78"/>
      <c r="EY261" s="78"/>
      <c r="EZ261" s="78"/>
      <c r="FA261" s="78"/>
      <c r="FB261" s="78"/>
      <c r="FC261" s="78"/>
      <c r="FD261" s="78"/>
      <c r="FE261" s="78"/>
      <c r="FF261" s="78"/>
      <c r="FG261" s="78"/>
      <c r="FH261" s="78"/>
      <c r="FI261" s="78"/>
      <c r="FJ261" s="78"/>
      <c r="FK261" s="78"/>
      <c r="FL261" s="78"/>
      <c r="FM261" s="78"/>
      <c r="FN261" s="78"/>
      <c r="FO261" s="78"/>
      <c r="FP261" s="78"/>
      <c r="FQ261" s="78"/>
      <c r="FR261" s="78"/>
      <c r="FS261" s="78"/>
      <c r="FT261" s="78"/>
      <c r="FU261" s="78"/>
      <c r="FV261" s="78"/>
      <c r="FW261" s="78"/>
      <c r="FX261" s="78"/>
      <c r="FY261" s="78">
        <v>10.65</v>
      </c>
      <c r="FZ261" s="78">
        <v>0</v>
      </c>
    </row>
    <row r="262" spans="1:182" x14ac:dyDescent="0.2">
      <c r="A262" t="s">
        <v>186</v>
      </c>
      <c r="B262" s="35" t="s">
        <v>243</v>
      </c>
      <c r="C262" t="s">
        <v>194</v>
      </c>
      <c r="D262" t="s">
        <v>200</v>
      </c>
      <c r="E262" t="s">
        <v>204</v>
      </c>
      <c r="F262" t="s">
        <v>185</v>
      </c>
      <c r="G262" t="s">
        <v>1</v>
      </c>
      <c r="H262" s="78">
        <v>30</v>
      </c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78"/>
      <c r="AE262" s="78"/>
      <c r="AF262" s="78"/>
      <c r="AG262" s="78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78"/>
      <c r="AV262" s="78"/>
      <c r="AW262" s="78"/>
      <c r="AX262" s="78"/>
      <c r="AY262" s="78"/>
      <c r="AZ262" s="78"/>
      <c r="BA262" s="78"/>
      <c r="BB262" s="78"/>
      <c r="BC262" s="78"/>
      <c r="BD262" s="78"/>
      <c r="BE262" s="78"/>
      <c r="BF262" s="78"/>
      <c r="BG262" s="78"/>
      <c r="BH262" s="78"/>
      <c r="BI262" s="78"/>
      <c r="BJ262" s="78"/>
      <c r="BK262" s="78"/>
      <c r="BL262" s="78"/>
      <c r="BM262" s="78"/>
      <c r="BN262" s="78"/>
      <c r="BO262" s="78"/>
      <c r="BP262" s="78"/>
      <c r="BQ262" s="78"/>
      <c r="BR262" s="78"/>
      <c r="BS262" s="78"/>
      <c r="BT262" s="78"/>
      <c r="BU262" s="78"/>
      <c r="BV262" s="78"/>
      <c r="BW262" s="78"/>
      <c r="BX262" s="78"/>
      <c r="BY262" s="78"/>
      <c r="BZ262" s="78"/>
      <c r="CA262" s="78"/>
      <c r="CB262" s="78"/>
      <c r="CC262" s="78"/>
      <c r="CD262" s="78"/>
      <c r="CE262" s="78"/>
      <c r="CF262" s="78"/>
      <c r="CG262" s="78"/>
      <c r="CH262" s="78"/>
      <c r="CI262" s="78"/>
      <c r="CJ262" s="78"/>
      <c r="CK262" s="78"/>
      <c r="CL262" s="78"/>
      <c r="CM262" s="78"/>
      <c r="CN262" s="78"/>
      <c r="CO262" s="78"/>
      <c r="CP262" s="78"/>
      <c r="CQ262" s="78"/>
      <c r="CR262" s="78"/>
      <c r="CS262" s="78"/>
      <c r="CT262" s="78"/>
      <c r="CU262" s="78"/>
      <c r="CV262" s="78"/>
      <c r="CW262" s="78"/>
      <c r="CX262" s="78"/>
      <c r="CY262" s="78"/>
      <c r="CZ262" s="78"/>
      <c r="DA262" s="78"/>
      <c r="DB262" s="78"/>
      <c r="DC262" s="78"/>
      <c r="DD262" s="78"/>
      <c r="DE262" s="78"/>
      <c r="DF262" s="78"/>
      <c r="DG262" s="78"/>
      <c r="DH262" s="78"/>
      <c r="DI262" s="78"/>
      <c r="DJ262" s="78"/>
      <c r="DK262" s="78"/>
      <c r="DL262" s="78"/>
      <c r="DM262" s="78"/>
      <c r="DN262" s="78"/>
      <c r="DO262" s="78"/>
      <c r="DP262" s="78"/>
      <c r="DQ262" s="78"/>
      <c r="DR262" s="78"/>
      <c r="DS262" s="78"/>
      <c r="DT262" s="78"/>
      <c r="DU262" s="78"/>
      <c r="DV262" s="78"/>
      <c r="DW262" s="78"/>
      <c r="DX262" s="78"/>
      <c r="DY262" s="78"/>
      <c r="DZ262" s="78"/>
      <c r="EA262" s="78"/>
      <c r="EB262" s="78"/>
      <c r="EC262" s="78"/>
      <c r="ED262" s="78"/>
      <c r="EE262" s="78"/>
      <c r="EF262" s="78"/>
      <c r="EG262" s="78"/>
      <c r="EH262" s="78"/>
      <c r="EI262" s="78"/>
      <c r="EJ262" s="78"/>
      <c r="EK262" s="78"/>
      <c r="EL262" s="78"/>
      <c r="EM262" s="78"/>
      <c r="EN262" s="78"/>
      <c r="EO262" s="78"/>
      <c r="EP262" s="78"/>
      <c r="EQ262" s="78"/>
      <c r="ER262" s="78"/>
      <c r="ES262" s="78"/>
      <c r="ET262" s="78"/>
      <c r="EU262" s="78"/>
      <c r="EV262" s="78"/>
      <c r="EW262" s="78"/>
      <c r="EX262" s="78"/>
      <c r="EY262" s="78"/>
      <c r="EZ262" s="78"/>
      <c r="FA262" s="78"/>
      <c r="FB262" s="78"/>
      <c r="FC262" s="78"/>
      <c r="FD262" s="78"/>
      <c r="FE262" s="78"/>
      <c r="FF262" s="78"/>
      <c r="FG262" s="78"/>
      <c r="FH262" s="78"/>
      <c r="FI262" s="78"/>
      <c r="FJ262" s="78"/>
      <c r="FK262" s="78"/>
      <c r="FL262" s="78"/>
      <c r="FM262" s="78"/>
      <c r="FN262" s="78"/>
      <c r="FO262" s="78"/>
      <c r="FP262" s="78"/>
      <c r="FQ262" s="78"/>
      <c r="FR262" s="78"/>
      <c r="FS262" s="78"/>
      <c r="FT262" s="78"/>
      <c r="FU262" s="78"/>
      <c r="FV262" s="78"/>
      <c r="FW262" s="78"/>
      <c r="FX262" s="78"/>
      <c r="FY262" s="78">
        <v>1</v>
      </c>
      <c r="FZ262" s="78">
        <v>0</v>
      </c>
    </row>
    <row r="263" spans="1:182" x14ac:dyDescent="0.2">
      <c r="A263" t="s">
        <v>186</v>
      </c>
      <c r="B263" s="35" t="s">
        <v>243</v>
      </c>
      <c r="C263" t="s">
        <v>194</v>
      </c>
      <c r="D263" t="s">
        <v>200</v>
      </c>
      <c r="E263" t="s">
        <v>205</v>
      </c>
      <c r="F263" t="s">
        <v>1</v>
      </c>
      <c r="G263" t="s">
        <v>1</v>
      </c>
      <c r="H263" s="78">
        <v>1084</v>
      </c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78"/>
      <c r="AE263" s="78"/>
      <c r="AF263" s="78"/>
      <c r="AG263" s="78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  <c r="AV263" s="78"/>
      <c r="AW263" s="78"/>
      <c r="AX263" s="78"/>
      <c r="AY263" s="78"/>
      <c r="AZ263" s="78"/>
      <c r="BA263" s="78"/>
      <c r="BB263" s="78"/>
      <c r="BC263" s="78"/>
      <c r="BD263" s="78"/>
      <c r="BE263" s="78"/>
      <c r="BF263" s="78"/>
      <c r="BG263" s="78"/>
      <c r="BH263" s="78"/>
      <c r="BI263" s="78"/>
      <c r="BJ263" s="78"/>
      <c r="BK263" s="78"/>
      <c r="BL263" s="78"/>
      <c r="BM263" s="78"/>
      <c r="BN263" s="78"/>
      <c r="BO263" s="78"/>
      <c r="BP263" s="78"/>
      <c r="BQ263" s="78"/>
      <c r="BR263" s="78"/>
      <c r="BS263" s="78"/>
      <c r="BT263" s="78"/>
      <c r="BU263" s="78"/>
      <c r="BV263" s="78"/>
      <c r="BW263" s="78"/>
      <c r="BX263" s="78"/>
      <c r="BY263" s="78"/>
      <c r="BZ263" s="78"/>
      <c r="CA263" s="78"/>
      <c r="CB263" s="78"/>
      <c r="CC263" s="78"/>
      <c r="CD263" s="78"/>
      <c r="CE263" s="78"/>
      <c r="CF263" s="78"/>
      <c r="CG263" s="78"/>
      <c r="CH263" s="78"/>
      <c r="CI263" s="78"/>
      <c r="CJ263" s="78"/>
      <c r="CK263" s="78"/>
      <c r="CL263" s="78"/>
      <c r="CM263" s="78"/>
      <c r="CN263" s="78"/>
      <c r="CO263" s="78"/>
      <c r="CP263" s="78"/>
      <c r="CQ263" s="78"/>
      <c r="CR263" s="78"/>
      <c r="CS263" s="78"/>
      <c r="CT263" s="78"/>
      <c r="CU263" s="78"/>
      <c r="CV263" s="78"/>
      <c r="CW263" s="78"/>
      <c r="CX263" s="78"/>
      <c r="CY263" s="78"/>
      <c r="CZ263" s="78"/>
      <c r="DA263" s="78"/>
      <c r="DB263" s="78"/>
      <c r="DC263" s="78"/>
      <c r="DD263" s="78"/>
      <c r="DE263" s="78"/>
      <c r="DF263" s="78"/>
      <c r="DG263" s="78"/>
      <c r="DH263" s="78"/>
      <c r="DI263" s="78"/>
      <c r="DJ263" s="78"/>
      <c r="DK263" s="78"/>
      <c r="DL263" s="78"/>
      <c r="DM263" s="78"/>
      <c r="DN263" s="78"/>
      <c r="DO263" s="78"/>
      <c r="DP263" s="78"/>
      <c r="DQ263" s="78"/>
      <c r="DR263" s="78"/>
      <c r="DS263" s="78"/>
      <c r="DT263" s="78"/>
      <c r="DU263" s="78"/>
      <c r="DV263" s="78"/>
      <c r="DW263" s="78"/>
      <c r="DX263" s="78"/>
      <c r="DY263" s="78"/>
      <c r="DZ263" s="78"/>
      <c r="EA263" s="78"/>
      <c r="EB263" s="78"/>
      <c r="EC263" s="78"/>
      <c r="ED263" s="78"/>
      <c r="EE263" s="78"/>
      <c r="EF263" s="78"/>
      <c r="EG263" s="78"/>
      <c r="EH263" s="78"/>
      <c r="EI263" s="78"/>
      <c r="EJ263" s="78"/>
      <c r="EK263" s="78"/>
      <c r="EL263" s="78"/>
      <c r="EM263" s="78"/>
      <c r="EN263" s="78"/>
      <c r="EO263" s="78"/>
      <c r="EP263" s="78"/>
      <c r="EQ263" s="78"/>
      <c r="ER263" s="78"/>
      <c r="ES263" s="78"/>
      <c r="ET263" s="78"/>
      <c r="EU263" s="78"/>
      <c r="EV263" s="78"/>
      <c r="EW263" s="78"/>
      <c r="EX263" s="78"/>
      <c r="EY263" s="78"/>
      <c r="EZ263" s="78"/>
      <c r="FA263" s="78"/>
      <c r="FB263" s="78"/>
      <c r="FC263" s="78"/>
      <c r="FD263" s="78"/>
      <c r="FE263" s="78"/>
      <c r="FF263" s="78"/>
      <c r="FG263" s="78"/>
      <c r="FH263" s="78"/>
      <c r="FI263" s="78"/>
      <c r="FJ263" s="78"/>
      <c r="FK263" s="78"/>
      <c r="FL263" s="78"/>
      <c r="FM263" s="78"/>
      <c r="FN263" s="78"/>
      <c r="FO263" s="78"/>
      <c r="FP263" s="78"/>
      <c r="FQ263" s="78"/>
      <c r="FR263" s="78"/>
      <c r="FS263" s="78"/>
      <c r="FT263" s="78"/>
      <c r="FU263" s="78"/>
      <c r="FV263" s="78"/>
      <c r="FW263" s="78"/>
      <c r="FX263" s="78"/>
      <c r="FY263" s="78">
        <v>85.772728000000001</v>
      </c>
      <c r="FZ263" s="78">
        <v>0</v>
      </c>
    </row>
    <row r="264" spans="1:182" x14ac:dyDescent="0.2">
      <c r="A264" t="s">
        <v>186</v>
      </c>
      <c r="B264" s="35" t="s">
        <v>243</v>
      </c>
      <c r="C264" t="s">
        <v>194</v>
      </c>
      <c r="D264" t="s">
        <v>200</v>
      </c>
      <c r="E264" t="s">
        <v>205</v>
      </c>
      <c r="F264" t="s">
        <v>178</v>
      </c>
      <c r="G264" t="s">
        <v>1</v>
      </c>
      <c r="H264" s="78">
        <v>318</v>
      </c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78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  <c r="AV264" s="78"/>
      <c r="AW264" s="78"/>
      <c r="AX264" s="78"/>
      <c r="AY264" s="78"/>
      <c r="AZ264" s="78"/>
      <c r="BA264" s="78"/>
      <c r="BB264" s="78"/>
      <c r="BC264" s="78"/>
      <c r="BD264" s="78"/>
      <c r="BE264" s="78"/>
      <c r="BF264" s="78"/>
      <c r="BG264" s="78"/>
      <c r="BH264" s="78"/>
      <c r="BI264" s="78"/>
      <c r="BJ264" s="78"/>
      <c r="BK264" s="78"/>
      <c r="BL264" s="78"/>
      <c r="BM264" s="78"/>
      <c r="BN264" s="78"/>
      <c r="BO264" s="78"/>
      <c r="BP264" s="78"/>
      <c r="BQ264" s="78"/>
      <c r="BR264" s="78"/>
      <c r="BS264" s="78"/>
      <c r="BT264" s="78"/>
      <c r="BU264" s="78"/>
      <c r="BV264" s="78"/>
      <c r="BW264" s="78"/>
      <c r="BX264" s="78"/>
      <c r="BY264" s="78"/>
      <c r="BZ264" s="78"/>
      <c r="CA264" s="78"/>
      <c r="CB264" s="78"/>
      <c r="CC264" s="78"/>
      <c r="CD264" s="78"/>
      <c r="CE264" s="78"/>
      <c r="CF264" s="78"/>
      <c r="CG264" s="78"/>
      <c r="CH264" s="78"/>
      <c r="CI264" s="78"/>
      <c r="CJ264" s="78"/>
      <c r="CK264" s="78"/>
      <c r="CL264" s="78"/>
      <c r="CM264" s="78"/>
      <c r="CN264" s="78"/>
      <c r="CO264" s="78"/>
      <c r="CP264" s="78"/>
      <c r="CQ264" s="78"/>
      <c r="CR264" s="78"/>
      <c r="CS264" s="78"/>
      <c r="CT264" s="78"/>
      <c r="CU264" s="78"/>
      <c r="CV264" s="78"/>
      <c r="CW264" s="78"/>
      <c r="CX264" s="78"/>
      <c r="CY264" s="78"/>
      <c r="CZ264" s="78"/>
      <c r="DA264" s="78"/>
      <c r="DB264" s="78"/>
      <c r="DC264" s="78"/>
      <c r="DD264" s="78"/>
      <c r="DE264" s="78"/>
      <c r="DF264" s="78"/>
      <c r="DG264" s="78"/>
      <c r="DH264" s="78"/>
      <c r="DI264" s="78"/>
      <c r="DJ264" s="78"/>
      <c r="DK264" s="78"/>
      <c r="DL264" s="78"/>
      <c r="DM264" s="78"/>
      <c r="DN264" s="78"/>
      <c r="DO264" s="78"/>
      <c r="DP264" s="78"/>
      <c r="DQ264" s="78"/>
      <c r="DR264" s="78"/>
      <c r="DS264" s="78"/>
      <c r="DT264" s="78"/>
      <c r="DU264" s="78"/>
      <c r="DV264" s="78"/>
      <c r="DW264" s="78"/>
      <c r="DX264" s="78"/>
      <c r="DY264" s="78"/>
      <c r="DZ264" s="78"/>
      <c r="EA264" s="78"/>
      <c r="EB264" s="78"/>
      <c r="EC264" s="78"/>
      <c r="ED264" s="78"/>
      <c r="EE264" s="78"/>
      <c r="EF264" s="78"/>
      <c r="EG264" s="78"/>
      <c r="EH264" s="78"/>
      <c r="EI264" s="78"/>
      <c r="EJ264" s="78"/>
      <c r="EK264" s="78"/>
      <c r="EL264" s="78"/>
      <c r="EM264" s="78"/>
      <c r="EN264" s="78"/>
      <c r="EO264" s="78"/>
      <c r="EP264" s="78"/>
      <c r="EQ264" s="78"/>
      <c r="ER264" s="78"/>
      <c r="ES264" s="78"/>
      <c r="ET264" s="78"/>
      <c r="EU264" s="78"/>
      <c r="EV264" s="78"/>
      <c r="EW264" s="78"/>
      <c r="EX264" s="78"/>
      <c r="EY264" s="78"/>
      <c r="EZ264" s="78"/>
      <c r="FA264" s="78"/>
      <c r="FB264" s="78"/>
      <c r="FC264" s="78"/>
      <c r="FD264" s="78"/>
      <c r="FE264" s="78"/>
      <c r="FF264" s="78"/>
      <c r="FG264" s="78"/>
      <c r="FH264" s="78"/>
      <c r="FI264" s="78"/>
      <c r="FJ264" s="78"/>
      <c r="FK264" s="78"/>
      <c r="FL264" s="78"/>
      <c r="FM264" s="78"/>
      <c r="FN264" s="78"/>
      <c r="FO264" s="78"/>
      <c r="FP264" s="78"/>
      <c r="FQ264" s="78"/>
      <c r="FR264" s="78"/>
      <c r="FS264" s="78"/>
      <c r="FT264" s="78"/>
      <c r="FU264" s="78"/>
      <c r="FV264" s="78"/>
      <c r="FW264" s="78"/>
      <c r="FX264" s="78"/>
      <c r="FY264" s="78">
        <v>36.363636</v>
      </c>
      <c r="FZ264" s="78">
        <v>0</v>
      </c>
    </row>
    <row r="265" spans="1:182" x14ac:dyDescent="0.2">
      <c r="A265" t="s">
        <v>186</v>
      </c>
      <c r="B265" s="35" t="s">
        <v>243</v>
      </c>
      <c r="C265" t="s">
        <v>194</v>
      </c>
      <c r="D265" t="s">
        <v>200</v>
      </c>
      <c r="E265" t="s">
        <v>205</v>
      </c>
      <c r="F265" t="s">
        <v>179</v>
      </c>
      <c r="G265" t="s">
        <v>1</v>
      </c>
      <c r="H265" s="78">
        <v>204</v>
      </c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  <c r="AB265" s="78"/>
      <c r="AC265" s="78"/>
      <c r="AD265" s="78"/>
      <c r="AE265" s="78"/>
      <c r="AF265" s="78"/>
      <c r="AG265" s="78"/>
      <c r="AH265" s="78"/>
      <c r="AI265" s="78"/>
      <c r="AJ265" s="78"/>
      <c r="AK265" s="78"/>
      <c r="AL265" s="78"/>
      <c r="AM265" s="78"/>
      <c r="AN265" s="78"/>
      <c r="AO265" s="78"/>
      <c r="AP265" s="78"/>
      <c r="AQ265" s="78"/>
      <c r="AR265" s="78"/>
      <c r="AS265" s="78"/>
      <c r="AT265" s="78"/>
      <c r="AU265" s="78"/>
      <c r="AV265" s="78"/>
      <c r="AW265" s="78"/>
      <c r="AX265" s="78"/>
      <c r="AY265" s="78"/>
      <c r="AZ265" s="78"/>
      <c r="BA265" s="78"/>
      <c r="BB265" s="78"/>
      <c r="BC265" s="78"/>
      <c r="BD265" s="78"/>
      <c r="BE265" s="78"/>
      <c r="BF265" s="78"/>
      <c r="BG265" s="78"/>
      <c r="BH265" s="78"/>
      <c r="BI265" s="78"/>
      <c r="BJ265" s="78"/>
      <c r="BK265" s="78"/>
      <c r="BL265" s="78"/>
      <c r="BM265" s="78"/>
      <c r="BN265" s="78"/>
      <c r="BO265" s="78"/>
      <c r="BP265" s="78"/>
      <c r="BQ265" s="78"/>
      <c r="BR265" s="78"/>
      <c r="BS265" s="78"/>
      <c r="BT265" s="78"/>
      <c r="BU265" s="78"/>
      <c r="BV265" s="78"/>
      <c r="BW265" s="78"/>
      <c r="BX265" s="78"/>
      <c r="BY265" s="78"/>
      <c r="BZ265" s="78"/>
      <c r="CA265" s="78"/>
      <c r="CB265" s="78"/>
      <c r="CC265" s="78"/>
      <c r="CD265" s="78"/>
      <c r="CE265" s="78"/>
      <c r="CF265" s="78"/>
      <c r="CG265" s="78"/>
      <c r="CH265" s="78"/>
      <c r="CI265" s="78"/>
      <c r="CJ265" s="78"/>
      <c r="CK265" s="78"/>
      <c r="CL265" s="78"/>
      <c r="CM265" s="78"/>
      <c r="CN265" s="78"/>
      <c r="CO265" s="78"/>
      <c r="CP265" s="78"/>
      <c r="CQ265" s="78"/>
      <c r="CR265" s="78"/>
      <c r="CS265" s="78"/>
      <c r="CT265" s="78"/>
      <c r="CU265" s="78"/>
      <c r="CV265" s="78"/>
      <c r="CW265" s="78"/>
      <c r="CX265" s="78"/>
      <c r="CY265" s="78"/>
      <c r="CZ265" s="78"/>
      <c r="DA265" s="78"/>
      <c r="DB265" s="78"/>
      <c r="DC265" s="78"/>
      <c r="DD265" s="78"/>
      <c r="DE265" s="78"/>
      <c r="DF265" s="78"/>
      <c r="DG265" s="78"/>
      <c r="DH265" s="78"/>
      <c r="DI265" s="78"/>
      <c r="DJ265" s="78"/>
      <c r="DK265" s="78"/>
      <c r="DL265" s="78"/>
      <c r="DM265" s="78"/>
      <c r="DN265" s="78"/>
      <c r="DO265" s="78"/>
      <c r="DP265" s="78"/>
      <c r="DQ265" s="78"/>
      <c r="DR265" s="78"/>
      <c r="DS265" s="78"/>
      <c r="DT265" s="78"/>
      <c r="DU265" s="78"/>
      <c r="DV265" s="78"/>
      <c r="DW265" s="78"/>
      <c r="DX265" s="78"/>
      <c r="DY265" s="78"/>
      <c r="DZ265" s="78"/>
      <c r="EA265" s="78"/>
      <c r="EB265" s="78"/>
      <c r="EC265" s="78"/>
      <c r="ED265" s="78"/>
      <c r="EE265" s="78"/>
      <c r="EF265" s="78"/>
      <c r="EG265" s="78"/>
      <c r="EH265" s="78"/>
      <c r="EI265" s="78"/>
      <c r="EJ265" s="78"/>
      <c r="EK265" s="78"/>
      <c r="EL265" s="78"/>
      <c r="EM265" s="78"/>
      <c r="EN265" s="78"/>
      <c r="EO265" s="78"/>
      <c r="EP265" s="78"/>
      <c r="EQ265" s="78"/>
      <c r="ER265" s="78"/>
      <c r="ES265" s="78"/>
      <c r="ET265" s="78"/>
      <c r="EU265" s="78"/>
      <c r="EV265" s="78"/>
      <c r="EW265" s="78"/>
      <c r="EX265" s="78"/>
      <c r="EY265" s="78"/>
      <c r="EZ265" s="78"/>
      <c r="FA265" s="78"/>
      <c r="FB265" s="78"/>
      <c r="FC265" s="78"/>
      <c r="FD265" s="78"/>
      <c r="FE265" s="78"/>
      <c r="FF265" s="78"/>
      <c r="FG265" s="78"/>
      <c r="FH265" s="78"/>
      <c r="FI265" s="78"/>
      <c r="FJ265" s="78"/>
      <c r="FK265" s="78"/>
      <c r="FL265" s="78"/>
      <c r="FM265" s="78"/>
      <c r="FN265" s="78"/>
      <c r="FO265" s="78"/>
      <c r="FP265" s="78"/>
      <c r="FQ265" s="78"/>
      <c r="FR265" s="78"/>
      <c r="FS265" s="78"/>
      <c r="FT265" s="78"/>
      <c r="FU265" s="78"/>
      <c r="FV265" s="78"/>
      <c r="FW265" s="78"/>
      <c r="FX265" s="78"/>
      <c r="FY265" s="78">
        <v>16.5</v>
      </c>
      <c r="FZ265" s="78">
        <v>0</v>
      </c>
    </row>
    <row r="266" spans="1:182" x14ac:dyDescent="0.2">
      <c r="A266" t="s">
        <v>186</v>
      </c>
      <c r="B266" s="35" t="s">
        <v>243</v>
      </c>
      <c r="C266" t="s">
        <v>194</v>
      </c>
      <c r="D266" t="s">
        <v>200</v>
      </c>
      <c r="E266" t="s">
        <v>205</v>
      </c>
      <c r="F266" t="s">
        <v>180</v>
      </c>
      <c r="G266" t="s">
        <v>1</v>
      </c>
      <c r="H266" s="78">
        <v>3</v>
      </c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  <c r="AB266" s="78"/>
      <c r="AC266" s="78"/>
      <c r="AD266" s="78"/>
      <c r="AE266" s="78"/>
      <c r="AF266" s="78"/>
      <c r="AG266" s="78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  <c r="AU266" s="78"/>
      <c r="AV266" s="78"/>
      <c r="AW266" s="78"/>
      <c r="AX266" s="78"/>
      <c r="AY266" s="78"/>
      <c r="AZ266" s="78"/>
      <c r="BA266" s="78"/>
      <c r="BB266" s="78"/>
      <c r="BC266" s="78"/>
      <c r="BD266" s="78"/>
      <c r="BE266" s="78"/>
      <c r="BF266" s="78"/>
      <c r="BG266" s="78"/>
      <c r="BH266" s="78"/>
      <c r="BI266" s="78"/>
      <c r="BJ266" s="78"/>
      <c r="BK266" s="78"/>
      <c r="BL266" s="78"/>
      <c r="BM266" s="78"/>
      <c r="BN266" s="78"/>
      <c r="BO266" s="78"/>
      <c r="BP266" s="78"/>
      <c r="BQ266" s="78"/>
      <c r="BR266" s="78"/>
      <c r="BS266" s="78"/>
      <c r="BT266" s="78"/>
      <c r="BU266" s="78"/>
      <c r="BV266" s="78"/>
      <c r="BW266" s="78"/>
      <c r="BX266" s="78"/>
      <c r="BY266" s="78"/>
      <c r="BZ266" s="78"/>
      <c r="CA266" s="78"/>
      <c r="CB266" s="78"/>
      <c r="CC266" s="78"/>
      <c r="CD266" s="78"/>
      <c r="CE266" s="78"/>
      <c r="CF266" s="78"/>
      <c r="CG266" s="78"/>
      <c r="CH266" s="78"/>
      <c r="CI266" s="78"/>
      <c r="CJ266" s="78"/>
      <c r="CK266" s="78"/>
      <c r="CL266" s="78"/>
      <c r="CM266" s="78"/>
      <c r="CN266" s="78"/>
      <c r="CO266" s="78"/>
      <c r="CP266" s="78"/>
      <c r="CQ266" s="78"/>
      <c r="CR266" s="78"/>
      <c r="CS266" s="78"/>
      <c r="CT266" s="78"/>
      <c r="CU266" s="78"/>
      <c r="CV266" s="78"/>
      <c r="CW266" s="78"/>
      <c r="CX266" s="78"/>
      <c r="CY266" s="78"/>
      <c r="CZ266" s="78"/>
      <c r="DA266" s="78"/>
      <c r="DB266" s="78"/>
      <c r="DC266" s="78"/>
      <c r="DD266" s="78"/>
      <c r="DE266" s="78"/>
      <c r="DF266" s="78"/>
      <c r="DG266" s="78"/>
      <c r="DH266" s="78"/>
      <c r="DI266" s="78"/>
      <c r="DJ266" s="78"/>
      <c r="DK266" s="78"/>
      <c r="DL266" s="78"/>
      <c r="DM266" s="78"/>
      <c r="DN266" s="78"/>
      <c r="DO266" s="78"/>
      <c r="DP266" s="78"/>
      <c r="DQ266" s="78"/>
      <c r="DR266" s="78"/>
      <c r="DS266" s="78"/>
      <c r="DT266" s="78"/>
      <c r="DU266" s="78"/>
      <c r="DV266" s="78"/>
      <c r="DW266" s="78"/>
      <c r="DX266" s="78"/>
      <c r="DY266" s="78"/>
      <c r="DZ266" s="78"/>
      <c r="EA266" s="78"/>
      <c r="EB266" s="78"/>
      <c r="EC266" s="78"/>
      <c r="ED266" s="78"/>
      <c r="EE266" s="78"/>
      <c r="EF266" s="78"/>
      <c r="EG266" s="78"/>
      <c r="EH266" s="78"/>
      <c r="EI266" s="78"/>
      <c r="EJ266" s="78"/>
      <c r="EK266" s="78"/>
      <c r="EL266" s="78"/>
      <c r="EM266" s="78"/>
      <c r="EN266" s="78"/>
      <c r="EO266" s="78"/>
      <c r="EP266" s="78"/>
      <c r="EQ266" s="78"/>
      <c r="ER266" s="78"/>
      <c r="ES266" s="78"/>
      <c r="ET266" s="78"/>
      <c r="EU266" s="78"/>
      <c r="EV266" s="78"/>
      <c r="EW266" s="78"/>
      <c r="EX266" s="78"/>
      <c r="EY266" s="78"/>
      <c r="EZ266" s="78"/>
      <c r="FA266" s="78"/>
      <c r="FB266" s="78"/>
      <c r="FC266" s="78"/>
      <c r="FD266" s="78"/>
      <c r="FE266" s="78"/>
      <c r="FF266" s="78"/>
      <c r="FG266" s="78"/>
      <c r="FH266" s="78"/>
      <c r="FI266" s="78"/>
      <c r="FJ266" s="78"/>
      <c r="FK266" s="78"/>
      <c r="FL266" s="78"/>
      <c r="FM266" s="78"/>
      <c r="FN266" s="78"/>
      <c r="FO266" s="78"/>
      <c r="FP266" s="78"/>
      <c r="FQ266" s="78"/>
      <c r="FR266" s="78"/>
      <c r="FS266" s="78"/>
      <c r="FT266" s="78"/>
      <c r="FU266" s="78"/>
      <c r="FV266" s="78"/>
      <c r="FW266" s="78"/>
      <c r="FX266" s="78"/>
      <c r="FY266" s="78">
        <v>1</v>
      </c>
      <c r="FZ266" s="78">
        <v>0</v>
      </c>
    </row>
    <row r="267" spans="1:182" x14ac:dyDescent="0.2">
      <c r="A267" t="s">
        <v>186</v>
      </c>
      <c r="B267" s="35" t="s">
        <v>243</v>
      </c>
      <c r="C267" t="s">
        <v>194</v>
      </c>
      <c r="D267" t="s">
        <v>200</v>
      </c>
      <c r="E267" t="s">
        <v>205</v>
      </c>
      <c r="F267" t="s">
        <v>181</v>
      </c>
      <c r="G267" t="s">
        <v>1</v>
      </c>
      <c r="H267" s="78">
        <v>65</v>
      </c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78"/>
      <c r="AH267" s="78"/>
      <c r="AI267" s="78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  <c r="AU267" s="78"/>
      <c r="AV267" s="78"/>
      <c r="AW267" s="78"/>
      <c r="AX267" s="78"/>
      <c r="AY267" s="78"/>
      <c r="AZ267" s="78"/>
      <c r="BA267" s="78"/>
      <c r="BB267" s="78"/>
      <c r="BC267" s="78"/>
      <c r="BD267" s="78"/>
      <c r="BE267" s="78"/>
      <c r="BF267" s="78"/>
      <c r="BG267" s="78"/>
      <c r="BH267" s="78"/>
      <c r="BI267" s="78"/>
      <c r="BJ267" s="78"/>
      <c r="BK267" s="78"/>
      <c r="BL267" s="78"/>
      <c r="BM267" s="78"/>
      <c r="BN267" s="78"/>
      <c r="BO267" s="78"/>
      <c r="BP267" s="78"/>
      <c r="BQ267" s="78"/>
      <c r="BR267" s="78"/>
      <c r="BS267" s="78"/>
      <c r="BT267" s="78"/>
      <c r="BU267" s="78"/>
      <c r="BV267" s="78"/>
      <c r="BW267" s="78"/>
      <c r="BX267" s="78"/>
      <c r="BY267" s="78"/>
      <c r="BZ267" s="78"/>
      <c r="CA267" s="78"/>
      <c r="CB267" s="78"/>
      <c r="CC267" s="78"/>
      <c r="CD267" s="78"/>
      <c r="CE267" s="78"/>
      <c r="CF267" s="78"/>
      <c r="CG267" s="78"/>
      <c r="CH267" s="78"/>
      <c r="CI267" s="78"/>
      <c r="CJ267" s="78"/>
      <c r="CK267" s="78"/>
      <c r="CL267" s="78"/>
      <c r="CM267" s="78"/>
      <c r="CN267" s="78"/>
      <c r="CO267" s="78"/>
      <c r="CP267" s="78"/>
      <c r="CQ267" s="78"/>
      <c r="CR267" s="78"/>
      <c r="CS267" s="78"/>
      <c r="CT267" s="78"/>
      <c r="CU267" s="78"/>
      <c r="CV267" s="78"/>
      <c r="CW267" s="78"/>
      <c r="CX267" s="78"/>
      <c r="CY267" s="78"/>
      <c r="CZ267" s="78"/>
      <c r="DA267" s="78"/>
      <c r="DB267" s="78"/>
      <c r="DC267" s="78"/>
      <c r="DD267" s="78"/>
      <c r="DE267" s="78"/>
      <c r="DF267" s="78"/>
      <c r="DG267" s="78"/>
      <c r="DH267" s="78"/>
      <c r="DI267" s="78"/>
      <c r="DJ267" s="78"/>
      <c r="DK267" s="78"/>
      <c r="DL267" s="78"/>
      <c r="DM267" s="78"/>
      <c r="DN267" s="78"/>
      <c r="DO267" s="78"/>
      <c r="DP267" s="78"/>
      <c r="DQ267" s="78"/>
      <c r="DR267" s="78"/>
      <c r="DS267" s="78"/>
      <c r="DT267" s="78"/>
      <c r="DU267" s="78"/>
      <c r="DV267" s="78"/>
      <c r="DW267" s="78"/>
      <c r="DX267" s="78"/>
      <c r="DY267" s="78"/>
      <c r="DZ267" s="78"/>
      <c r="EA267" s="78"/>
      <c r="EB267" s="78"/>
      <c r="EC267" s="78"/>
      <c r="ED267" s="78"/>
      <c r="EE267" s="78"/>
      <c r="EF267" s="78"/>
      <c r="EG267" s="78"/>
      <c r="EH267" s="78"/>
      <c r="EI267" s="78"/>
      <c r="EJ267" s="78"/>
      <c r="EK267" s="78"/>
      <c r="EL267" s="78"/>
      <c r="EM267" s="78"/>
      <c r="EN267" s="78"/>
      <c r="EO267" s="78"/>
      <c r="EP267" s="78"/>
      <c r="EQ267" s="78"/>
      <c r="ER267" s="78"/>
      <c r="ES267" s="78"/>
      <c r="ET267" s="78"/>
      <c r="EU267" s="78"/>
      <c r="EV267" s="78"/>
      <c r="EW267" s="78"/>
      <c r="EX267" s="78"/>
      <c r="EY267" s="78"/>
      <c r="EZ267" s="78"/>
      <c r="FA267" s="78"/>
      <c r="FB267" s="78"/>
      <c r="FC267" s="78"/>
      <c r="FD267" s="78"/>
      <c r="FE267" s="78"/>
      <c r="FF267" s="78"/>
      <c r="FG267" s="78"/>
      <c r="FH267" s="78"/>
      <c r="FI267" s="78"/>
      <c r="FJ267" s="78"/>
      <c r="FK267" s="78"/>
      <c r="FL267" s="78"/>
      <c r="FM267" s="78"/>
      <c r="FN267" s="78"/>
      <c r="FO267" s="78"/>
      <c r="FP267" s="78"/>
      <c r="FQ267" s="78"/>
      <c r="FR267" s="78"/>
      <c r="FS267" s="78"/>
      <c r="FT267" s="78"/>
      <c r="FU267" s="78"/>
      <c r="FV267" s="78"/>
      <c r="FW267" s="78"/>
      <c r="FX267" s="78"/>
      <c r="FY267" s="78">
        <v>2</v>
      </c>
      <c r="FZ267" s="78">
        <v>0</v>
      </c>
    </row>
    <row r="268" spans="1:182" x14ac:dyDescent="0.2">
      <c r="A268" t="s">
        <v>186</v>
      </c>
      <c r="B268" s="35" t="s">
        <v>243</v>
      </c>
      <c r="C268" t="s">
        <v>194</v>
      </c>
      <c r="D268" t="s">
        <v>200</v>
      </c>
      <c r="E268" t="s">
        <v>205</v>
      </c>
      <c r="F268" t="s">
        <v>182</v>
      </c>
      <c r="G268" t="s">
        <v>1</v>
      </c>
      <c r="H268" s="78">
        <v>80</v>
      </c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78"/>
      <c r="AH268" s="78"/>
      <c r="AI268" s="78"/>
      <c r="AJ268" s="78"/>
      <c r="AK268" s="78"/>
      <c r="AL268" s="78"/>
      <c r="AM268" s="78"/>
      <c r="AN268" s="78"/>
      <c r="AO268" s="78"/>
      <c r="AP268" s="78"/>
      <c r="AQ268" s="78"/>
      <c r="AR268" s="78"/>
      <c r="AS268" s="78"/>
      <c r="AT268" s="78"/>
      <c r="AU268" s="78"/>
      <c r="AV268" s="78"/>
      <c r="AW268" s="78"/>
      <c r="AX268" s="78"/>
      <c r="AY268" s="78"/>
      <c r="AZ268" s="78"/>
      <c r="BA268" s="78"/>
      <c r="BB268" s="78"/>
      <c r="BC268" s="78"/>
      <c r="BD268" s="78"/>
      <c r="BE268" s="78"/>
      <c r="BF268" s="78"/>
      <c r="BG268" s="78"/>
      <c r="BH268" s="78"/>
      <c r="BI268" s="78"/>
      <c r="BJ268" s="78"/>
      <c r="BK268" s="78"/>
      <c r="BL268" s="78"/>
      <c r="BM268" s="78"/>
      <c r="BN268" s="78"/>
      <c r="BO268" s="78"/>
      <c r="BP268" s="78"/>
      <c r="BQ268" s="78"/>
      <c r="BR268" s="78"/>
      <c r="BS268" s="78"/>
      <c r="BT268" s="78"/>
      <c r="BU268" s="78"/>
      <c r="BV268" s="78"/>
      <c r="BW268" s="78"/>
      <c r="BX268" s="78"/>
      <c r="BY268" s="78"/>
      <c r="BZ268" s="78"/>
      <c r="CA268" s="78"/>
      <c r="CB268" s="78"/>
      <c r="CC268" s="78"/>
      <c r="CD268" s="78"/>
      <c r="CE268" s="78"/>
      <c r="CF268" s="78"/>
      <c r="CG268" s="78"/>
      <c r="CH268" s="78"/>
      <c r="CI268" s="78"/>
      <c r="CJ268" s="78"/>
      <c r="CK268" s="78"/>
      <c r="CL268" s="78"/>
      <c r="CM268" s="78"/>
      <c r="CN268" s="78"/>
      <c r="CO268" s="78"/>
      <c r="CP268" s="78"/>
      <c r="CQ268" s="78"/>
      <c r="CR268" s="78"/>
      <c r="CS268" s="78"/>
      <c r="CT268" s="78"/>
      <c r="CU268" s="78"/>
      <c r="CV268" s="78"/>
      <c r="CW268" s="78"/>
      <c r="CX268" s="78"/>
      <c r="CY268" s="78"/>
      <c r="CZ268" s="78"/>
      <c r="DA268" s="78"/>
      <c r="DB268" s="78"/>
      <c r="DC268" s="78"/>
      <c r="DD268" s="78"/>
      <c r="DE268" s="78"/>
      <c r="DF268" s="78"/>
      <c r="DG268" s="78"/>
      <c r="DH268" s="78"/>
      <c r="DI268" s="78"/>
      <c r="DJ268" s="78"/>
      <c r="DK268" s="78"/>
      <c r="DL268" s="78"/>
      <c r="DM268" s="78"/>
      <c r="DN268" s="78"/>
      <c r="DO268" s="78"/>
      <c r="DP268" s="78"/>
      <c r="DQ268" s="78"/>
      <c r="DR268" s="78"/>
      <c r="DS268" s="78"/>
      <c r="DT268" s="78"/>
      <c r="DU268" s="78"/>
      <c r="DV268" s="78"/>
      <c r="DW268" s="78"/>
      <c r="DX268" s="78"/>
      <c r="DY268" s="78"/>
      <c r="DZ268" s="78"/>
      <c r="EA268" s="78"/>
      <c r="EB268" s="78"/>
      <c r="EC268" s="78"/>
      <c r="ED268" s="78"/>
      <c r="EE268" s="78"/>
      <c r="EF268" s="78"/>
      <c r="EG268" s="78"/>
      <c r="EH268" s="78"/>
      <c r="EI268" s="78"/>
      <c r="EJ268" s="78"/>
      <c r="EK268" s="78"/>
      <c r="EL268" s="78"/>
      <c r="EM268" s="78"/>
      <c r="EN268" s="78"/>
      <c r="EO268" s="78"/>
      <c r="EP268" s="78"/>
      <c r="EQ268" s="78"/>
      <c r="ER268" s="78"/>
      <c r="ES268" s="78"/>
      <c r="ET268" s="78"/>
      <c r="EU268" s="78"/>
      <c r="EV268" s="78"/>
      <c r="EW268" s="78"/>
      <c r="EX268" s="78"/>
      <c r="EY268" s="78"/>
      <c r="EZ268" s="78"/>
      <c r="FA268" s="78"/>
      <c r="FB268" s="78"/>
      <c r="FC268" s="78"/>
      <c r="FD268" s="78"/>
      <c r="FE268" s="78"/>
      <c r="FF268" s="78"/>
      <c r="FG268" s="78"/>
      <c r="FH268" s="78"/>
      <c r="FI268" s="78"/>
      <c r="FJ268" s="78"/>
      <c r="FK268" s="78"/>
      <c r="FL268" s="78"/>
      <c r="FM268" s="78"/>
      <c r="FN268" s="78"/>
      <c r="FO268" s="78"/>
      <c r="FP268" s="78"/>
      <c r="FQ268" s="78"/>
      <c r="FR268" s="78"/>
      <c r="FS268" s="78"/>
      <c r="FT268" s="78"/>
      <c r="FU268" s="78"/>
      <c r="FV268" s="78"/>
      <c r="FW268" s="78"/>
      <c r="FX268" s="78"/>
      <c r="FY268" s="78">
        <v>4.8181820000000002</v>
      </c>
      <c r="FZ268" s="78">
        <v>0</v>
      </c>
    </row>
    <row r="269" spans="1:182" x14ac:dyDescent="0.2">
      <c r="A269" t="s">
        <v>186</v>
      </c>
      <c r="B269" s="35" t="s">
        <v>243</v>
      </c>
      <c r="C269" t="s">
        <v>194</v>
      </c>
      <c r="D269" t="s">
        <v>200</v>
      </c>
      <c r="E269" t="s">
        <v>205</v>
      </c>
      <c r="F269" t="s">
        <v>183</v>
      </c>
      <c r="G269" t="s">
        <v>1</v>
      </c>
      <c r="H269" s="78">
        <v>230</v>
      </c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78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  <c r="AV269" s="78"/>
      <c r="AW269" s="78"/>
      <c r="AX269" s="78"/>
      <c r="AY269" s="78"/>
      <c r="AZ269" s="78"/>
      <c r="BA269" s="78"/>
      <c r="BB269" s="78"/>
      <c r="BC269" s="78"/>
      <c r="BD269" s="78"/>
      <c r="BE269" s="78"/>
      <c r="BF269" s="78"/>
      <c r="BG269" s="78"/>
      <c r="BH269" s="78"/>
      <c r="BI269" s="78"/>
      <c r="BJ269" s="78"/>
      <c r="BK269" s="78"/>
      <c r="BL269" s="78"/>
      <c r="BM269" s="78"/>
      <c r="BN269" s="78"/>
      <c r="BO269" s="78"/>
      <c r="BP269" s="78"/>
      <c r="BQ269" s="78"/>
      <c r="BR269" s="78"/>
      <c r="BS269" s="78"/>
      <c r="BT269" s="78"/>
      <c r="BU269" s="78"/>
      <c r="BV269" s="78"/>
      <c r="BW269" s="78"/>
      <c r="BX269" s="78"/>
      <c r="BY269" s="78"/>
      <c r="BZ269" s="78"/>
      <c r="CA269" s="78"/>
      <c r="CB269" s="78"/>
      <c r="CC269" s="78"/>
      <c r="CD269" s="78"/>
      <c r="CE269" s="78"/>
      <c r="CF269" s="78"/>
      <c r="CG269" s="78"/>
      <c r="CH269" s="78"/>
      <c r="CI269" s="78"/>
      <c r="CJ269" s="78"/>
      <c r="CK269" s="78"/>
      <c r="CL269" s="78"/>
      <c r="CM269" s="78"/>
      <c r="CN269" s="78"/>
      <c r="CO269" s="78"/>
      <c r="CP269" s="78"/>
      <c r="CQ269" s="78"/>
      <c r="CR269" s="78"/>
      <c r="CS269" s="78"/>
      <c r="CT269" s="78"/>
      <c r="CU269" s="78"/>
      <c r="CV269" s="78"/>
      <c r="CW269" s="78"/>
      <c r="CX269" s="78"/>
      <c r="CY269" s="78"/>
      <c r="CZ269" s="78"/>
      <c r="DA269" s="78"/>
      <c r="DB269" s="78"/>
      <c r="DC269" s="78"/>
      <c r="DD269" s="78"/>
      <c r="DE269" s="78"/>
      <c r="DF269" s="78"/>
      <c r="DG269" s="78"/>
      <c r="DH269" s="78"/>
      <c r="DI269" s="78"/>
      <c r="DJ269" s="78"/>
      <c r="DK269" s="78"/>
      <c r="DL269" s="78"/>
      <c r="DM269" s="78"/>
      <c r="DN269" s="78"/>
      <c r="DO269" s="78"/>
      <c r="DP269" s="78"/>
      <c r="DQ269" s="78"/>
      <c r="DR269" s="78"/>
      <c r="DS269" s="78"/>
      <c r="DT269" s="78"/>
      <c r="DU269" s="78"/>
      <c r="DV269" s="78"/>
      <c r="DW269" s="78"/>
      <c r="DX269" s="78"/>
      <c r="DY269" s="78"/>
      <c r="DZ269" s="78"/>
      <c r="EA269" s="78"/>
      <c r="EB269" s="78"/>
      <c r="EC269" s="78"/>
      <c r="ED269" s="78"/>
      <c r="EE269" s="78"/>
      <c r="EF269" s="78"/>
      <c r="EG269" s="78"/>
      <c r="EH269" s="78"/>
      <c r="EI269" s="78"/>
      <c r="EJ269" s="78"/>
      <c r="EK269" s="78"/>
      <c r="EL269" s="78"/>
      <c r="EM269" s="78"/>
      <c r="EN269" s="78"/>
      <c r="EO269" s="78"/>
      <c r="EP269" s="78"/>
      <c r="EQ269" s="78"/>
      <c r="ER269" s="78"/>
      <c r="ES269" s="78"/>
      <c r="ET269" s="78"/>
      <c r="EU269" s="78"/>
      <c r="EV269" s="78"/>
      <c r="EW269" s="78"/>
      <c r="EX269" s="78"/>
      <c r="EY269" s="78"/>
      <c r="EZ269" s="78"/>
      <c r="FA269" s="78"/>
      <c r="FB269" s="78"/>
      <c r="FC269" s="78"/>
      <c r="FD269" s="78"/>
      <c r="FE269" s="78"/>
      <c r="FF269" s="78"/>
      <c r="FG269" s="78"/>
      <c r="FH269" s="78"/>
      <c r="FI269" s="78"/>
      <c r="FJ269" s="78"/>
      <c r="FK269" s="78"/>
      <c r="FL269" s="78"/>
      <c r="FM269" s="78"/>
      <c r="FN269" s="78"/>
      <c r="FO269" s="78"/>
      <c r="FP269" s="78"/>
      <c r="FQ269" s="78"/>
      <c r="FR269" s="78"/>
      <c r="FS269" s="78"/>
      <c r="FT269" s="78"/>
      <c r="FU269" s="78"/>
      <c r="FV269" s="78"/>
      <c r="FW269" s="78"/>
      <c r="FX269" s="78"/>
      <c r="FY269" s="78">
        <v>11.909091</v>
      </c>
      <c r="FZ269" s="78">
        <v>0</v>
      </c>
    </row>
    <row r="270" spans="1:182" x14ac:dyDescent="0.2">
      <c r="A270" t="s">
        <v>186</v>
      </c>
      <c r="B270" s="35" t="s">
        <v>243</v>
      </c>
      <c r="C270" t="s">
        <v>194</v>
      </c>
      <c r="D270" t="s">
        <v>200</v>
      </c>
      <c r="E270" t="s">
        <v>205</v>
      </c>
      <c r="F270" t="s">
        <v>184</v>
      </c>
      <c r="G270" t="s">
        <v>1</v>
      </c>
      <c r="H270" s="78">
        <v>140</v>
      </c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78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78"/>
      <c r="AV270" s="78"/>
      <c r="AW270" s="78"/>
      <c r="AX270" s="78"/>
      <c r="AY270" s="78"/>
      <c r="AZ270" s="78"/>
      <c r="BA270" s="78"/>
      <c r="BB270" s="78"/>
      <c r="BC270" s="78"/>
      <c r="BD270" s="78"/>
      <c r="BE270" s="78"/>
      <c r="BF270" s="78"/>
      <c r="BG270" s="78"/>
      <c r="BH270" s="78"/>
      <c r="BI270" s="78"/>
      <c r="BJ270" s="78"/>
      <c r="BK270" s="78"/>
      <c r="BL270" s="78"/>
      <c r="BM270" s="78"/>
      <c r="BN270" s="78"/>
      <c r="BO270" s="78"/>
      <c r="BP270" s="78"/>
      <c r="BQ270" s="78"/>
      <c r="BR270" s="78"/>
      <c r="BS270" s="78"/>
      <c r="BT270" s="78"/>
      <c r="BU270" s="78"/>
      <c r="BV270" s="78"/>
      <c r="BW270" s="78"/>
      <c r="BX270" s="78"/>
      <c r="BY270" s="78"/>
      <c r="BZ270" s="78"/>
      <c r="CA270" s="78"/>
      <c r="CB270" s="78"/>
      <c r="CC270" s="78"/>
      <c r="CD270" s="78"/>
      <c r="CE270" s="78"/>
      <c r="CF270" s="78"/>
      <c r="CG270" s="78"/>
      <c r="CH270" s="78"/>
      <c r="CI270" s="78"/>
      <c r="CJ270" s="78"/>
      <c r="CK270" s="78"/>
      <c r="CL270" s="78"/>
      <c r="CM270" s="78"/>
      <c r="CN270" s="78"/>
      <c r="CO270" s="78"/>
      <c r="CP270" s="78"/>
      <c r="CQ270" s="78"/>
      <c r="CR270" s="78"/>
      <c r="CS270" s="78"/>
      <c r="CT270" s="78"/>
      <c r="CU270" s="78"/>
      <c r="CV270" s="78"/>
      <c r="CW270" s="78"/>
      <c r="CX270" s="78"/>
      <c r="CY270" s="78"/>
      <c r="CZ270" s="78"/>
      <c r="DA270" s="78"/>
      <c r="DB270" s="78"/>
      <c r="DC270" s="78"/>
      <c r="DD270" s="78"/>
      <c r="DE270" s="78"/>
      <c r="DF270" s="78"/>
      <c r="DG270" s="78"/>
      <c r="DH270" s="78"/>
      <c r="DI270" s="78"/>
      <c r="DJ270" s="78"/>
      <c r="DK270" s="78"/>
      <c r="DL270" s="78"/>
      <c r="DM270" s="78"/>
      <c r="DN270" s="78"/>
      <c r="DO270" s="78"/>
      <c r="DP270" s="78"/>
      <c r="DQ270" s="78"/>
      <c r="DR270" s="78"/>
      <c r="DS270" s="78"/>
      <c r="DT270" s="78"/>
      <c r="DU270" s="78"/>
      <c r="DV270" s="78"/>
      <c r="DW270" s="78"/>
      <c r="DX270" s="78"/>
      <c r="DY270" s="78"/>
      <c r="DZ270" s="78"/>
      <c r="EA270" s="78"/>
      <c r="EB270" s="78"/>
      <c r="EC270" s="78"/>
      <c r="ED270" s="78"/>
      <c r="EE270" s="78"/>
      <c r="EF270" s="78"/>
      <c r="EG270" s="78"/>
      <c r="EH270" s="78"/>
      <c r="EI270" s="78"/>
      <c r="EJ270" s="78"/>
      <c r="EK270" s="78"/>
      <c r="EL270" s="78"/>
      <c r="EM270" s="78"/>
      <c r="EN270" s="78"/>
      <c r="EO270" s="78"/>
      <c r="EP270" s="78"/>
      <c r="EQ270" s="78"/>
      <c r="ER270" s="78"/>
      <c r="ES270" s="78"/>
      <c r="ET270" s="78"/>
      <c r="EU270" s="78"/>
      <c r="EV270" s="78"/>
      <c r="EW270" s="78"/>
      <c r="EX270" s="78"/>
      <c r="EY270" s="78"/>
      <c r="EZ270" s="78"/>
      <c r="FA270" s="78"/>
      <c r="FB270" s="78"/>
      <c r="FC270" s="78"/>
      <c r="FD270" s="78"/>
      <c r="FE270" s="78"/>
      <c r="FF270" s="78"/>
      <c r="FG270" s="78"/>
      <c r="FH270" s="78"/>
      <c r="FI270" s="78"/>
      <c r="FJ270" s="78"/>
      <c r="FK270" s="78"/>
      <c r="FL270" s="78"/>
      <c r="FM270" s="78"/>
      <c r="FN270" s="78"/>
      <c r="FO270" s="78"/>
      <c r="FP270" s="78"/>
      <c r="FQ270" s="78"/>
      <c r="FR270" s="78"/>
      <c r="FS270" s="78"/>
      <c r="FT270" s="78"/>
      <c r="FU270" s="78"/>
      <c r="FV270" s="78"/>
      <c r="FW270" s="78"/>
      <c r="FX270" s="78"/>
      <c r="FY270" s="78">
        <v>12.181818</v>
      </c>
      <c r="FZ270" s="78">
        <v>0</v>
      </c>
    </row>
    <row r="271" spans="1:182" x14ac:dyDescent="0.2">
      <c r="A271" t="s">
        <v>186</v>
      </c>
      <c r="B271" s="35" t="s">
        <v>243</v>
      </c>
      <c r="C271" t="s">
        <v>194</v>
      </c>
      <c r="D271" t="s">
        <v>200</v>
      </c>
      <c r="E271" t="s">
        <v>205</v>
      </c>
      <c r="F271" t="s">
        <v>185</v>
      </c>
      <c r="G271" t="s">
        <v>1</v>
      </c>
      <c r="H271" s="78">
        <v>44</v>
      </c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78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  <c r="AV271" s="78"/>
      <c r="AW271" s="78"/>
      <c r="AX271" s="78"/>
      <c r="AY271" s="78"/>
      <c r="AZ271" s="78"/>
      <c r="BA271" s="78"/>
      <c r="BB271" s="78"/>
      <c r="BC271" s="78"/>
      <c r="BD271" s="78"/>
      <c r="BE271" s="78"/>
      <c r="BF271" s="78"/>
      <c r="BG271" s="78"/>
      <c r="BH271" s="78"/>
      <c r="BI271" s="78"/>
      <c r="BJ271" s="78"/>
      <c r="BK271" s="78"/>
      <c r="BL271" s="78"/>
      <c r="BM271" s="78"/>
      <c r="BN271" s="78"/>
      <c r="BO271" s="78"/>
      <c r="BP271" s="78"/>
      <c r="BQ271" s="78"/>
      <c r="BR271" s="78"/>
      <c r="BS271" s="78"/>
      <c r="BT271" s="78"/>
      <c r="BU271" s="78"/>
      <c r="BV271" s="78"/>
      <c r="BW271" s="78"/>
      <c r="BX271" s="78"/>
      <c r="BY271" s="78"/>
      <c r="BZ271" s="78"/>
      <c r="CA271" s="78"/>
      <c r="CB271" s="78"/>
      <c r="CC271" s="78"/>
      <c r="CD271" s="78"/>
      <c r="CE271" s="78"/>
      <c r="CF271" s="78"/>
      <c r="CG271" s="78"/>
      <c r="CH271" s="78"/>
      <c r="CI271" s="78"/>
      <c r="CJ271" s="78"/>
      <c r="CK271" s="78"/>
      <c r="CL271" s="78"/>
      <c r="CM271" s="78"/>
      <c r="CN271" s="78"/>
      <c r="CO271" s="78"/>
      <c r="CP271" s="78"/>
      <c r="CQ271" s="78"/>
      <c r="CR271" s="78"/>
      <c r="CS271" s="78"/>
      <c r="CT271" s="78"/>
      <c r="CU271" s="78"/>
      <c r="CV271" s="78"/>
      <c r="CW271" s="78"/>
      <c r="CX271" s="78"/>
      <c r="CY271" s="78"/>
      <c r="CZ271" s="78"/>
      <c r="DA271" s="78"/>
      <c r="DB271" s="78"/>
      <c r="DC271" s="78"/>
      <c r="DD271" s="78"/>
      <c r="DE271" s="78"/>
      <c r="DF271" s="78"/>
      <c r="DG271" s="78"/>
      <c r="DH271" s="78"/>
      <c r="DI271" s="78"/>
      <c r="DJ271" s="78"/>
      <c r="DK271" s="78"/>
      <c r="DL271" s="78"/>
      <c r="DM271" s="78"/>
      <c r="DN271" s="78"/>
      <c r="DO271" s="78"/>
      <c r="DP271" s="78"/>
      <c r="DQ271" s="78"/>
      <c r="DR271" s="78"/>
      <c r="DS271" s="78"/>
      <c r="DT271" s="78"/>
      <c r="DU271" s="78"/>
      <c r="DV271" s="78"/>
      <c r="DW271" s="78"/>
      <c r="DX271" s="78"/>
      <c r="DY271" s="78"/>
      <c r="DZ271" s="78"/>
      <c r="EA271" s="78"/>
      <c r="EB271" s="78"/>
      <c r="EC271" s="78"/>
      <c r="ED271" s="78"/>
      <c r="EE271" s="78"/>
      <c r="EF271" s="78"/>
      <c r="EG271" s="78"/>
      <c r="EH271" s="78"/>
      <c r="EI271" s="78"/>
      <c r="EJ271" s="78"/>
      <c r="EK271" s="78"/>
      <c r="EL271" s="78"/>
      <c r="EM271" s="78"/>
      <c r="EN271" s="78"/>
      <c r="EO271" s="78"/>
      <c r="EP271" s="78"/>
      <c r="EQ271" s="78"/>
      <c r="ER271" s="78"/>
      <c r="ES271" s="78"/>
      <c r="ET271" s="78"/>
      <c r="EU271" s="78"/>
      <c r="EV271" s="78"/>
      <c r="EW271" s="78"/>
      <c r="EX271" s="78"/>
      <c r="EY271" s="78"/>
      <c r="EZ271" s="78"/>
      <c r="FA271" s="78"/>
      <c r="FB271" s="78"/>
      <c r="FC271" s="78"/>
      <c r="FD271" s="78"/>
      <c r="FE271" s="78"/>
      <c r="FF271" s="78"/>
      <c r="FG271" s="78"/>
      <c r="FH271" s="78"/>
      <c r="FI271" s="78"/>
      <c r="FJ271" s="78"/>
      <c r="FK271" s="78"/>
      <c r="FL271" s="78"/>
      <c r="FM271" s="78"/>
      <c r="FN271" s="78"/>
      <c r="FO271" s="78"/>
      <c r="FP271" s="78"/>
      <c r="FQ271" s="78"/>
      <c r="FR271" s="78"/>
      <c r="FS271" s="78"/>
      <c r="FT271" s="78"/>
      <c r="FU271" s="78"/>
      <c r="FV271" s="78"/>
      <c r="FW271" s="78"/>
      <c r="FX271" s="78"/>
      <c r="FY271" s="78">
        <v>1</v>
      </c>
      <c r="FZ271" s="78">
        <v>0</v>
      </c>
    </row>
    <row r="272" spans="1:182" x14ac:dyDescent="0.2">
      <c r="A272" t="s">
        <v>186</v>
      </c>
      <c r="B272" s="35" t="s">
        <v>243</v>
      </c>
      <c r="C272" t="s">
        <v>194</v>
      </c>
      <c r="D272" t="s">
        <v>200</v>
      </c>
      <c r="E272" t="s">
        <v>206</v>
      </c>
      <c r="F272" t="s">
        <v>1</v>
      </c>
      <c r="G272" t="s">
        <v>1</v>
      </c>
      <c r="H272" s="78">
        <v>1264</v>
      </c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78"/>
      <c r="AH272" s="78"/>
      <c r="AI272" s="78"/>
      <c r="AJ272" s="78"/>
      <c r="AK272" s="78"/>
      <c r="AL272" s="78"/>
      <c r="AM272" s="78"/>
      <c r="AN272" s="78"/>
      <c r="AO272" s="78"/>
      <c r="AP272" s="78"/>
      <c r="AQ272" s="78"/>
      <c r="AR272" s="78"/>
      <c r="AS272" s="78"/>
      <c r="AT272" s="78"/>
      <c r="AU272" s="78"/>
      <c r="AV272" s="78"/>
      <c r="AW272" s="78"/>
      <c r="AX272" s="78"/>
      <c r="AY272" s="78"/>
      <c r="AZ272" s="78"/>
      <c r="BA272" s="78"/>
      <c r="BB272" s="78"/>
      <c r="BC272" s="78"/>
      <c r="BD272" s="78"/>
      <c r="BE272" s="78"/>
      <c r="BF272" s="78"/>
      <c r="BG272" s="78"/>
      <c r="BH272" s="78"/>
      <c r="BI272" s="78"/>
      <c r="BJ272" s="78"/>
      <c r="BK272" s="78"/>
      <c r="BL272" s="78"/>
      <c r="BM272" s="78"/>
      <c r="BN272" s="78"/>
      <c r="BO272" s="78"/>
      <c r="BP272" s="78"/>
      <c r="BQ272" s="78"/>
      <c r="BR272" s="78"/>
      <c r="BS272" s="78"/>
      <c r="BT272" s="78"/>
      <c r="BU272" s="78"/>
      <c r="BV272" s="78"/>
      <c r="BW272" s="78"/>
      <c r="BX272" s="78"/>
      <c r="BY272" s="78"/>
      <c r="BZ272" s="78"/>
      <c r="CA272" s="78"/>
      <c r="CB272" s="78"/>
      <c r="CC272" s="78"/>
      <c r="CD272" s="78"/>
      <c r="CE272" s="78"/>
      <c r="CF272" s="78"/>
      <c r="CG272" s="78"/>
      <c r="CH272" s="78"/>
      <c r="CI272" s="78"/>
      <c r="CJ272" s="78"/>
      <c r="CK272" s="78"/>
      <c r="CL272" s="78"/>
      <c r="CM272" s="78"/>
      <c r="CN272" s="78"/>
      <c r="CO272" s="78"/>
      <c r="CP272" s="78"/>
      <c r="CQ272" s="78"/>
      <c r="CR272" s="78"/>
      <c r="CS272" s="78"/>
      <c r="CT272" s="78"/>
      <c r="CU272" s="78"/>
      <c r="CV272" s="78"/>
      <c r="CW272" s="78"/>
      <c r="CX272" s="78"/>
      <c r="CY272" s="78"/>
      <c r="CZ272" s="78"/>
      <c r="DA272" s="78"/>
      <c r="DB272" s="78"/>
      <c r="DC272" s="78"/>
      <c r="DD272" s="78"/>
      <c r="DE272" s="78"/>
      <c r="DF272" s="78"/>
      <c r="DG272" s="78"/>
      <c r="DH272" s="78"/>
      <c r="DI272" s="78"/>
      <c r="DJ272" s="78"/>
      <c r="DK272" s="78"/>
      <c r="DL272" s="78"/>
      <c r="DM272" s="78"/>
      <c r="DN272" s="78"/>
      <c r="DO272" s="78"/>
      <c r="DP272" s="78"/>
      <c r="DQ272" s="78"/>
      <c r="DR272" s="78"/>
      <c r="DS272" s="78"/>
      <c r="DT272" s="78"/>
      <c r="DU272" s="78"/>
      <c r="DV272" s="78"/>
      <c r="DW272" s="78"/>
      <c r="DX272" s="78"/>
      <c r="DY272" s="78"/>
      <c r="DZ272" s="78"/>
      <c r="EA272" s="78"/>
      <c r="EB272" s="78"/>
      <c r="EC272" s="78"/>
      <c r="ED272" s="78"/>
      <c r="EE272" s="78"/>
      <c r="EF272" s="78"/>
      <c r="EG272" s="78"/>
      <c r="EH272" s="78"/>
      <c r="EI272" s="78"/>
      <c r="EJ272" s="78"/>
      <c r="EK272" s="78"/>
      <c r="EL272" s="78"/>
      <c r="EM272" s="78"/>
      <c r="EN272" s="78"/>
      <c r="EO272" s="78"/>
      <c r="EP272" s="78"/>
      <c r="EQ272" s="78"/>
      <c r="ER272" s="78"/>
      <c r="ES272" s="78"/>
      <c r="ET272" s="78"/>
      <c r="EU272" s="78"/>
      <c r="EV272" s="78"/>
      <c r="EW272" s="78"/>
      <c r="EX272" s="78"/>
      <c r="EY272" s="78"/>
      <c r="EZ272" s="78"/>
      <c r="FA272" s="78"/>
      <c r="FB272" s="78"/>
      <c r="FC272" s="78"/>
      <c r="FD272" s="78"/>
      <c r="FE272" s="78"/>
      <c r="FF272" s="78"/>
      <c r="FG272" s="78"/>
      <c r="FH272" s="78"/>
      <c r="FI272" s="78"/>
      <c r="FJ272" s="78"/>
      <c r="FK272" s="78"/>
      <c r="FL272" s="78"/>
      <c r="FM272" s="78"/>
      <c r="FN272" s="78"/>
      <c r="FO272" s="78"/>
      <c r="FP272" s="78"/>
      <c r="FQ272" s="78"/>
      <c r="FR272" s="78"/>
      <c r="FS272" s="78"/>
      <c r="FT272" s="78"/>
      <c r="FU272" s="78"/>
      <c r="FV272" s="78"/>
      <c r="FW272" s="78"/>
      <c r="FX272" s="78"/>
      <c r="FY272" s="78">
        <v>97.478263999999996</v>
      </c>
      <c r="FZ272" s="78">
        <v>0</v>
      </c>
    </row>
    <row r="273" spans="1:182" x14ac:dyDescent="0.2">
      <c r="A273" t="s">
        <v>186</v>
      </c>
      <c r="B273" s="35" t="s">
        <v>243</v>
      </c>
      <c r="C273" t="s">
        <v>194</v>
      </c>
      <c r="D273" t="s">
        <v>200</v>
      </c>
      <c r="E273" t="s">
        <v>206</v>
      </c>
      <c r="F273" t="s">
        <v>178</v>
      </c>
      <c r="G273" t="s">
        <v>1</v>
      </c>
      <c r="H273" s="78">
        <v>366</v>
      </c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78"/>
      <c r="AH273" s="78"/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78"/>
      <c r="AV273" s="78"/>
      <c r="AW273" s="78"/>
      <c r="AX273" s="78"/>
      <c r="AY273" s="78"/>
      <c r="AZ273" s="78"/>
      <c r="BA273" s="78"/>
      <c r="BB273" s="78"/>
      <c r="BC273" s="78"/>
      <c r="BD273" s="78"/>
      <c r="BE273" s="78"/>
      <c r="BF273" s="78"/>
      <c r="BG273" s="78"/>
      <c r="BH273" s="78"/>
      <c r="BI273" s="78"/>
      <c r="BJ273" s="78"/>
      <c r="BK273" s="78"/>
      <c r="BL273" s="78"/>
      <c r="BM273" s="78"/>
      <c r="BN273" s="78"/>
      <c r="BO273" s="78"/>
      <c r="BP273" s="78"/>
      <c r="BQ273" s="78"/>
      <c r="BR273" s="78"/>
      <c r="BS273" s="78"/>
      <c r="BT273" s="78"/>
      <c r="BU273" s="78"/>
      <c r="BV273" s="78"/>
      <c r="BW273" s="78"/>
      <c r="BX273" s="78"/>
      <c r="BY273" s="78"/>
      <c r="BZ273" s="78"/>
      <c r="CA273" s="78"/>
      <c r="CB273" s="78"/>
      <c r="CC273" s="78"/>
      <c r="CD273" s="78"/>
      <c r="CE273" s="78"/>
      <c r="CF273" s="78"/>
      <c r="CG273" s="78"/>
      <c r="CH273" s="78"/>
      <c r="CI273" s="78"/>
      <c r="CJ273" s="78"/>
      <c r="CK273" s="78"/>
      <c r="CL273" s="78"/>
      <c r="CM273" s="78"/>
      <c r="CN273" s="78"/>
      <c r="CO273" s="78"/>
      <c r="CP273" s="78"/>
      <c r="CQ273" s="78"/>
      <c r="CR273" s="78"/>
      <c r="CS273" s="78"/>
      <c r="CT273" s="78"/>
      <c r="CU273" s="78"/>
      <c r="CV273" s="78"/>
      <c r="CW273" s="78"/>
      <c r="CX273" s="78"/>
      <c r="CY273" s="78"/>
      <c r="CZ273" s="78"/>
      <c r="DA273" s="78"/>
      <c r="DB273" s="78"/>
      <c r="DC273" s="78"/>
      <c r="DD273" s="78"/>
      <c r="DE273" s="78"/>
      <c r="DF273" s="78"/>
      <c r="DG273" s="78"/>
      <c r="DH273" s="78"/>
      <c r="DI273" s="78"/>
      <c r="DJ273" s="78"/>
      <c r="DK273" s="78"/>
      <c r="DL273" s="78"/>
      <c r="DM273" s="78"/>
      <c r="DN273" s="78"/>
      <c r="DO273" s="78"/>
      <c r="DP273" s="78"/>
      <c r="DQ273" s="78"/>
      <c r="DR273" s="78"/>
      <c r="DS273" s="78"/>
      <c r="DT273" s="78"/>
      <c r="DU273" s="78"/>
      <c r="DV273" s="78"/>
      <c r="DW273" s="78"/>
      <c r="DX273" s="78"/>
      <c r="DY273" s="78"/>
      <c r="DZ273" s="78"/>
      <c r="EA273" s="78"/>
      <c r="EB273" s="78"/>
      <c r="EC273" s="78"/>
      <c r="ED273" s="78"/>
      <c r="EE273" s="78"/>
      <c r="EF273" s="78"/>
      <c r="EG273" s="78"/>
      <c r="EH273" s="78"/>
      <c r="EI273" s="78"/>
      <c r="EJ273" s="78"/>
      <c r="EK273" s="78"/>
      <c r="EL273" s="78"/>
      <c r="EM273" s="78"/>
      <c r="EN273" s="78"/>
      <c r="EO273" s="78"/>
      <c r="EP273" s="78"/>
      <c r="EQ273" s="78"/>
      <c r="ER273" s="78"/>
      <c r="ES273" s="78"/>
      <c r="ET273" s="78"/>
      <c r="EU273" s="78"/>
      <c r="EV273" s="78"/>
      <c r="EW273" s="78"/>
      <c r="EX273" s="78"/>
      <c r="EY273" s="78"/>
      <c r="EZ273" s="78"/>
      <c r="FA273" s="78"/>
      <c r="FB273" s="78"/>
      <c r="FC273" s="78"/>
      <c r="FD273" s="78"/>
      <c r="FE273" s="78"/>
      <c r="FF273" s="78"/>
      <c r="FG273" s="78"/>
      <c r="FH273" s="78"/>
      <c r="FI273" s="78"/>
      <c r="FJ273" s="78"/>
      <c r="FK273" s="78"/>
      <c r="FL273" s="78"/>
      <c r="FM273" s="78"/>
      <c r="FN273" s="78"/>
      <c r="FO273" s="78"/>
      <c r="FP273" s="78"/>
      <c r="FQ273" s="78"/>
      <c r="FR273" s="78"/>
      <c r="FS273" s="78"/>
      <c r="FT273" s="78"/>
      <c r="FU273" s="78"/>
      <c r="FV273" s="78"/>
      <c r="FW273" s="78"/>
      <c r="FX273" s="78"/>
      <c r="FY273" s="78">
        <v>42.173912000000001</v>
      </c>
      <c r="FZ273" s="78">
        <v>0</v>
      </c>
    </row>
    <row r="274" spans="1:182" x14ac:dyDescent="0.2">
      <c r="A274" t="s">
        <v>186</v>
      </c>
      <c r="B274" s="35" t="s">
        <v>243</v>
      </c>
      <c r="C274" t="s">
        <v>194</v>
      </c>
      <c r="D274" t="s">
        <v>200</v>
      </c>
      <c r="E274" t="s">
        <v>206</v>
      </c>
      <c r="F274" t="s">
        <v>179</v>
      </c>
      <c r="G274" t="s">
        <v>1</v>
      </c>
      <c r="H274" s="78">
        <v>234</v>
      </c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78"/>
      <c r="AH274" s="78"/>
      <c r="AI274" s="78"/>
      <c r="AJ274" s="78"/>
      <c r="AK274" s="78"/>
      <c r="AL274" s="78"/>
      <c r="AM274" s="78"/>
      <c r="AN274" s="78"/>
      <c r="AO274" s="78"/>
      <c r="AP274" s="78"/>
      <c r="AQ274" s="78"/>
      <c r="AR274" s="78"/>
      <c r="AS274" s="78"/>
      <c r="AT274" s="78"/>
      <c r="AU274" s="78"/>
      <c r="AV274" s="78"/>
      <c r="AW274" s="78"/>
      <c r="AX274" s="78"/>
      <c r="AY274" s="78"/>
      <c r="AZ274" s="78"/>
      <c r="BA274" s="78"/>
      <c r="BB274" s="78"/>
      <c r="BC274" s="78"/>
      <c r="BD274" s="78"/>
      <c r="BE274" s="78"/>
      <c r="BF274" s="78"/>
      <c r="BG274" s="78"/>
      <c r="BH274" s="78"/>
      <c r="BI274" s="78"/>
      <c r="BJ274" s="78"/>
      <c r="BK274" s="78"/>
      <c r="BL274" s="78"/>
      <c r="BM274" s="78"/>
      <c r="BN274" s="78"/>
      <c r="BO274" s="78"/>
      <c r="BP274" s="78"/>
      <c r="BQ274" s="78"/>
      <c r="BR274" s="78"/>
      <c r="BS274" s="78"/>
      <c r="BT274" s="78"/>
      <c r="BU274" s="78"/>
      <c r="BV274" s="78"/>
      <c r="BW274" s="78"/>
      <c r="BX274" s="78"/>
      <c r="BY274" s="78"/>
      <c r="BZ274" s="78"/>
      <c r="CA274" s="78"/>
      <c r="CB274" s="78"/>
      <c r="CC274" s="78"/>
      <c r="CD274" s="78"/>
      <c r="CE274" s="78"/>
      <c r="CF274" s="78"/>
      <c r="CG274" s="78"/>
      <c r="CH274" s="78"/>
      <c r="CI274" s="78"/>
      <c r="CJ274" s="78"/>
      <c r="CK274" s="78"/>
      <c r="CL274" s="78"/>
      <c r="CM274" s="78"/>
      <c r="CN274" s="78"/>
      <c r="CO274" s="78"/>
      <c r="CP274" s="78"/>
      <c r="CQ274" s="78"/>
      <c r="CR274" s="78"/>
      <c r="CS274" s="78"/>
      <c r="CT274" s="78"/>
      <c r="CU274" s="78"/>
      <c r="CV274" s="78"/>
      <c r="CW274" s="78"/>
      <c r="CX274" s="78"/>
      <c r="CY274" s="78"/>
      <c r="CZ274" s="78"/>
      <c r="DA274" s="78"/>
      <c r="DB274" s="78"/>
      <c r="DC274" s="78"/>
      <c r="DD274" s="78"/>
      <c r="DE274" s="78"/>
      <c r="DF274" s="78"/>
      <c r="DG274" s="78"/>
      <c r="DH274" s="78"/>
      <c r="DI274" s="78"/>
      <c r="DJ274" s="78"/>
      <c r="DK274" s="78"/>
      <c r="DL274" s="78"/>
      <c r="DM274" s="78"/>
      <c r="DN274" s="78"/>
      <c r="DO274" s="78"/>
      <c r="DP274" s="78"/>
      <c r="DQ274" s="78"/>
      <c r="DR274" s="78"/>
      <c r="DS274" s="78"/>
      <c r="DT274" s="78"/>
      <c r="DU274" s="78"/>
      <c r="DV274" s="78"/>
      <c r="DW274" s="78"/>
      <c r="DX274" s="78"/>
      <c r="DY274" s="78"/>
      <c r="DZ274" s="78"/>
      <c r="EA274" s="78"/>
      <c r="EB274" s="78"/>
      <c r="EC274" s="78"/>
      <c r="ED274" s="78"/>
      <c r="EE274" s="78"/>
      <c r="EF274" s="78"/>
      <c r="EG274" s="78"/>
      <c r="EH274" s="78"/>
      <c r="EI274" s="78"/>
      <c r="EJ274" s="78"/>
      <c r="EK274" s="78"/>
      <c r="EL274" s="78"/>
      <c r="EM274" s="78"/>
      <c r="EN274" s="78"/>
      <c r="EO274" s="78"/>
      <c r="EP274" s="78"/>
      <c r="EQ274" s="78"/>
      <c r="ER274" s="78"/>
      <c r="ES274" s="78"/>
      <c r="ET274" s="78"/>
      <c r="EU274" s="78"/>
      <c r="EV274" s="78"/>
      <c r="EW274" s="78"/>
      <c r="EX274" s="78"/>
      <c r="EY274" s="78"/>
      <c r="EZ274" s="78"/>
      <c r="FA274" s="78"/>
      <c r="FB274" s="78"/>
      <c r="FC274" s="78"/>
      <c r="FD274" s="78"/>
      <c r="FE274" s="78"/>
      <c r="FF274" s="78"/>
      <c r="FG274" s="78"/>
      <c r="FH274" s="78"/>
      <c r="FI274" s="78"/>
      <c r="FJ274" s="78"/>
      <c r="FK274" s="78"/>
      <c r="FL274" s="78"/>
      <c r="FM274" s="78"/>
      <c r="FN274" s="78"/>
      <c r="FO274" s="78"/>
      <c r="FP274" s="78"/>
      <c r="FQ274" s="78"/>
      <c r="FR274" s="78"/>
      <c r="FS274" s="78"/>
      <c r="FT274" s="78"/>
      <c r="FU274" s="78"/>
      <c r="FV274" s="78"/>
      <c r="FW274" s="78"/>
      <c r="FX274" s="78"/>
      <c r="FY274" s="78">
        <v>18.956522</v>
      </c>
      <c r="FZ274" s="78">
        <v>0</v>
      </c>
    </row>
    <row r="275" spans="1:182" x14ac:dyDescent="0.2">
      <c r="A275" t="s">
        <v>186</v>
      </c>
      <c r="B275" s="35" t="s">
        <v>243</v>
      </c>
      <c r="C275" t="s">
        <v>194</v>
      </c>
      <c r="D275" t="s">
        <v>200</v>
      </c>
      <c r="E275" t="s">
        <v>206</v>
      </c>
      <c r="F275" t="s">
        <v>180</v>
      </c>
      <c r="G275" t="s">
        <v>1</v>
      </c>
      <c r="H275" s="78">
        <v>4</v>
      </c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78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  <c r="AV275" s="78"/>
      <c r="AW275" s="78"/>
      <c r="AX275" s="78"/>
      <c r="AY275" s="78"/>
      <c r="AZ275" s="78"/>
      <c r="BA275" s="78"/>
      <c r="BB275" s="78"/>
      <c r="BC275" s="78"/>
      <c r="BD275" s="78"/>
      <c r="BE275" s="78"/>
      <c r="BF275" s="78"/>
      <c r="BG275" s="78"/>
      <c r="BH275" s="78"/>
      <c r="BI275" s="78"/>
      <c r="BJ275" s="78"/>
      <c r="BK275" s="78"/>
      <c r="BL275" s="78"/>
      <c r="BM275" s="78"/>
      <c r="BN275" s="78"/>
      <c r="BO275" s="78"/>
      <c r="BP275" s="78"/>
      <c r="BQ275" s="78"/>
      <c r="BR275" s="78"/>
      <c r="BS275" s="78"/>
      <c r="BT275" s="78"/>
      <c r="BU275" s="78"/>
      <c r="BV275" s="78"/>
      <c r="BW275" s="78"/>
      <c r="BX275" s="78"/>
      <c r="BY275" s="78"/>
      <c r="BZ275" s="78"/>
      <c r="CA275" s="78"/>
      <c r="CB275" s="78"/>
      <c r="CC275" s="78"/>
      <c r="CD275" s="78"/>
      <c r="CE275" s="78"/>
      <c r="CF275" s="78"/>
      <c r="CG275" s="78"/>
      <c r="CH275" s="78"/>
      <c r="CI275" s="78"/>
      <c r="CJ275" s="78"/>
      <c r="CK275" s="78"/>
      <c r="CL275" s="78"/>
      <c r="CM275" s="78"/>
      <c r="CN275" s="78"/>
      <c r="CO275" s="78"/>
      <c r="CP275" s="78"/>
      <c r="CQ275" s="78"/>
      <c r="CR275" s="78"/>
      <c r="CS275" s="78"/>
      <c r="CT275" s="78"/>
      <c r="CU275" s="78"/>
      <c r="CV275" s="78"/>
      <c r="CW275" s="78"/>
      <c r="CX275" s="78"/>
      <c r="CY275" s="78"/>
      <c r="CZ275" s="78"/>
      <c r="DA275" s="78"/>
      <c r="DB275" s="78"/>
      <c r="DC275" s="78"/>
      <c r="DD275" s="78"/>
      <c r="DE275" s="78"/>
      <c r="DF275" s="78"/>
      <c r="DG275" s="78"/>
      <c r="DH275" s="78"/>
      <c r="DI275" s="78"/>
      <c r="DJ275" s="78"/>
      <c r="DK275" s="78"/>
      <c r="DL275" s="78"/>
      <c r="DM275" s="78"/>
      <c r="DN275" s="78"/>
      <c r="DO275" s="78"/>
      <c r="DP275" s="78"/>
      <c r="DQ275" s="78"/>
      <c r="DR275" s="78"/>
      <c r="DS275" s="78"/>
      <c r="DT275" s="78"/>
      <c r="DU275" s="78"/>
      <c r="DV275" s="78"/>
      <c r="DW275" s="78"/>
      <c r="DX275" s="78"/>
      <c r="DY275" s="78"/>
      <c r="DZ275" s="78"/>
      <c r="EA275" s="78"/>
      <c r="EB275" s="78"/>
      <c r="EC275" s="78"/>
      <c r="ED275" s="78"/>
      <c r="EE275" s="78"/>
      <c r="EF275" s="78"/>
      <c r="EG275" s="78"/>
      <c r="EH275" s="78"/>
      <c r="EI275" s="78"/>
      <c r="EJ275" s="78"/>
      <c r="EK275" s="78"/>
      <c r="EL275" s="78"/>
      <c r="EM275" s="78"/>
      <c r="EN275" s="78"/>
      <c r="EO275" s="78"/>
      <c r="EP275" s="78"/>
      <c r="EQ275" s="78"/>
      <c r="ER275" s="78"/>
      <c r="ES275" s="78"/>
      <c r="ET275" s="78"/>
      <c r="EU275" s="78"/>
      <c r="EV275" s="78"/>
      <c r="EW275" s="78"/>
      <c r="EX275" s="78"/>
      <c r="EY275" s="78"/>
      <c r="EZ275" s="78"/>
      <c r="FA275" s="78"/>
      <c r="FB275" s="78"/>
      <c r="FC275" s="78"/>
      <c r="FD275" s="78"/>
      <c r="FE275" s="78"/>
      <c r="FF275" s="78"/>
      <c r="FG275" s="78"/>
      <c r="FH275" s="78"/>
      <c r="FI275" s="78"/>
      <c r="FJ275" s="78"/>
      <c r="FK275" s="78"/>
      <c r="FL275" s="78"/>
      <c r="FM275" s="78"/>
      <c r="FN275" s="78"/>
      <c r="FO275" s="78"/>
      <c r="FP275" s="78"/>
      <c r="FQ275" s="78"/>
      <c r="FR275" s="78"/>
      <c r="FS275" s="78"/>
      <c r="FT275" s="78"/>
      <c r="FU275" s="78"/>
      <c r="FV275" s="78"/>
      <c r="FW275" s="78"/>
      <c r="FX275" s="78"/>
      <c r="FY275" s="78">
        <v>1</v>
      </c>
      <c r="FZ275" s="78">
        <v>0</v>
      </c>
    </row>
    <row r="276" spans="1:182" x14ac:dyDescent="0.2">
      <c r="A276" t="s">
        <v>186</v>
      </c>
      <c r="B276" s="35" t="s">
        <v>243</v>
      </c>
      <c r="C276" t="s">
        <v>194</v>
      </c>
      <c r="D276" t="s">
        <v>200</v>
      </c>
      <c r="E276" t="s">
        <v>206</v>
      </c>
      <c r="F276" t="s">
        <v>181</v>
      </c>
      <c r="G276" t="s">
        <v>1</v>
      </c>
      <c r="H276" s="78">
        <v>87</v>
      </c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78"/>
      <c r="AH276" s="78"/>
      <c r="AI276" s="78"/>
      <c r="AJ276" s="78"/>
      <c r="AK276" s="78"/>
      <c r="AL276" s="78"/>
      <c r="AM276" s="78"/>
      <c r="AN276" s="78"/>
      <c r="AO276" s="78"/>
      <c r="AP276" s="78"/>
      <c r="AQ276" s="78"/>
      <c r="AR276" s="78"/>
      <c r="AS276" s="78"/>
      <c r="AT276" s="78"/>
      <c r="AU276" s="78"/>
      <c r="AV276" s="78"/>
      <c r="AW276" s="78"/>
      <c r="AX276" s="78"/>
      <c r="AY276" s="78"/>
      <c r="AZ276" s="78"/>
      <c r="BA276" s="78"/>
      <c r="BB276" s="78"/>
      <c r="BC276" s="78"/>
      <c r="BD276" s="78"/>
      <c r="BE276" s="78"/>
      <c r="BF276" s="78"/>
      <c r="BG276" s="78"/>
      <c r="BH276" s="78"/>
      <c r="BI276" s="78"/>
      <c r="BJ276" s="78"/>
      <c r="BK276" s="78"/>
      <c r="BL276" s="78"/>
      <c r="BM276" s="78"/>
      <c r="BN276" s="78"/>
      <c r="BO276" s="78"/>
      <c r="BP276" s="78"/>
      <c r="BQ276" s="78"/>
      <c r="BR276" s="78"/>
      <c r="BS276" s="78"/>
      <c r="BT276" s="78"/>
      <c r="BU276" s="78"/>
      <c r="BV276" s="78"/>
      <c r="BW276" s="78"/>
      <c r="BX276" s="78"/>
      <c r="BY276" s="78"/>
      <c r="BZ276" s="78"/>
      <c r="CA276" s="78"/>
      <c r="CB276" s="78"/>
      <c r="CC276" s="78"/>
      <c r="CD276" s="78"/>
      <c r="CE276" s="78"/>
      <c r="CF276" s="78"/>
      <c r="CG276" s="78"/>
      <c r="CH276" s="78"/>
      <c r="CI276" s="78"/>
      <c r="CJ276" s="78"/>
      <c r="CK276" s="78"/>
      <c r="CL276" s="78"/>
      <c r="CM276" s="78"/>
      <c r="CN276" s="78"/>
      <c r="CO276" s="78"/>
      <c r="CP276" s="78"/>
      <c r="CQ276" s="78"/>
      <c r="CR276" s="78"/>
      <c r="CS276" s="78"/>
      <c r="CT276" s="78"/>
      <c r="CU276" s="78"/>
      <c r="CV276" s="78"/>
      <c r="CW276" s="78"/>
      <c r="CX276" s="78"/>
      <c r="CY276" s="78"/>
      <c r="CZ276" s="78"/>
      <c r="DA276" s="78"/>
      <c r="DB276" s="78"/>
      <c r="DC276" s="78"/>
      <c r="DD276" s="78"/>
      <c r="DE276" s="78"/>
      <c r="DF276" s="78"/>
      <c r="DG276" s="78"/>
      <c r="DH276" s="78"/>
      <c r="DI276" s="78"/>
      <c r="DJ276" s="78"/>
      <c r="DK276" s="78"/>
      <c r="DL276" s="78"/>
      <c r="DM276" s="78"/>
      <c r="DN276" s="78"/>
      <c r="DO276" s="78"/>
      <c r="DP276" s="78"/>
      <c r="DQ276" s="78"/>
      <c r="DR276" s="78"/>
      <c r="DS276" s="78"/>
      <c r="DT276" s="78"/>
      <c r="DU276" s="78"/>
      <c r="DV276" s="78"/>
      <c r="DW276" s="78"/>
      <c r="DX276" s="78"/>
      <c r="DY276" s="78"/>
      <c r="DZ276" s="78"/>
      <c r="EA276" s="78"/>
      <c r="EB276" s="78"/>
      <c r="EC276" s="78"/>
      <c r="ED276" s="78"/>
      <c r="EE276" s="78"/>
      <c r="EF276" s="78"/>
      <c r="EG276" s="78"/>
      <c r="EH276" s="78"/>
      <c r="EI276" s="78"/>
      <c r="EJ276" s="78"/>
      <c r="EK276" s="78"/>
      <c r="EL276" s="78"/>
      <c r="EM276" s="78"/>
      <c r="EN276" s="78"/>
      <c r="EO276" s="78"/>
      <c r="EP276" s="78"/>
      <c r="EQ276" s="78"/>
      <c r="ER276" s="78"/>
      <c r="ES276" s="78"/>
      <c r="ET276" s="78"/>
      <c r="EU276" s="78"/>
      <c r="EV276" s="78"/>
      <c r="EW276" s="78"/>
      <c r="EX276" s="78"/>
      <c r="EY276" s="78"/>
      <c r="EZ276" s="78"/>
      <c r="FA276" s="78"/>
      <c r="FB276" s="78"/>
      <c r="FC276" s="78"/>
      <c r="FD276" s="78"/>
      <c r="FE276" s="78"/>
      <c r="FF276" s="78"/>
      <c r="FG276" s="78"/>
      <c r="FH276" s="78"/>
      <c r="FI276" s="78"/>
      <c r="FJ276" s="78"/>
      <c r="FK276" s="78"/>
      <c r="FL276" s="78"/>
      <c r="FM276" s="78"/>
      <c r="FN276" s="78"/>
      <c r="FO276" s="78"/>
      <c r="FP276" s="78"/>
      <c r="FQ276" s="78"/>
      <c r="FR276" s="78"/>
      <c r="FS276" s="78"/>
      <c r="FT276" s="78"/>
      <c r="FU276" s="78"/>
      <c r="FV276" s="78"/>
      <c r="FW276" s="78"/>
      <c r="FX276" s="78"/>
      <c r="FY276" s="78">
        <v>2.1739130000000002</v>
      </c>
      <c r="FZ276" s="78">
        <v>0</v>
      </c>
    </row>
    <row r="277" spans="1:182" x14ac:dyDescent="0.2">
      <c r="A277" t="s">
        <v>186</v>
      </c>
      <c r="B277" s="35" t="s">
        <v>243</v>
      </c>
      <c r="C277" t="s">
        <v>194</v>
      </c>
      <c r="D277" t="s">
        <v>200</v>
      </c>
      <c r="E277" t="s">
        <v>206</v>
      </c>
      <c r="F277" t="s">
        <v>182</v>
      </c>
      <c r="G277" t="s">
        <v>1</v>
      </c>
      <c r="H277" s="78">
        <v>96</v>
      </c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  <c r="AB277" s="78"/>
      <c r="AC277" s="78"/>
      <c r="AD277" s="78"/>
      <c r="AE277" s="78"/>
      <c r="AF277" s="78"/>
      <c r="AG277" s="78"/>
      <c r="AH277" s="78"/>
      <c r="AI277" s="78"/>
      <c r="AJ277" s="78"/>
      <c r="AK277" s="78"/>
      <c r="AL277" s="78"/>
      <c r="AM277" s="78"/>
      <c r="AN277" s="78"/>
      <c r="AO277" s="78"/>
      <c r="AP277" s="78"/>
      <c r="AQ277" s="78"/>
      <c r="AR277" s="78"/>
      <c r="AS277" s="78"/>
      <c r="AT277" s="78"/>
      <c r="AU277" s="78"/>
      <c r="AV277" s="78"/>
      <c r="AW277" s="78"/>
      <c r="AX277" s="78"/>
      <c r="AY277" s="78"/>
      <c r="AZ277" s="78"/>
      <c r="BA277" s="78"/>
      <c r="BB277" s="78"/>
      <c r="BC277" s="78"/>
      <c r="BD277" s="78"/>
      <c r="BE277" s="78"/>
      <c r="BF277" s="78"/>
      <c r="BG277" s="78"/>
      <c r="BH277" s="78"/>
      <c r="BI277" s="78"/>
      <c r="BJ277" s="78"/>
      <c r="BK277" s="78"/>
      <c r="BL277" s="78"/>
      <c r="BM277" s="78"/>
      <c r="BN277" s="78"/>
      <c r="BO277" s="78"/>
      <c r="BP277" s="78"/>
      <c r="BQ277" s="78"/>
      <c r="BR277" s="78"/>
      <c r="BS277" s="78"/>
      <c r="BT277" s="78"/>
      <c r="BU277" s="78"/>
      <c r="BV277" s="78"/>
      <c r="BW277" s="78"/>
      <c r="BX277" s="78"/>
      <c r="BY277" s="78"/>
      <c r="BZ277" s="78"/>
      <c r="CA277" s="78"/>
      <c r="CB277" s="78"/>
      <c r="CC277" s="78"/>
      <c r="CD277" s="78"/>
      <c r="CE277" s="78"/>
      <c r="CF277" s="78"/>
      <c r="CG277" s="78"/>
      <c r="CH277" s="78"/>
      <c r="CI277" s="78"/>
      <c r="CJ277" s="78"/>
      <c r="CK277" s="78"/>
      <c r="CL277" s="78"/>
      <c r="CM277" s="78"/>
      <c r="CN277" s="78"/>
      <c r="CO277" s="78"/>
      <c r="CP277" s="78"/>
      <c r="CQ277" s="78"/>
      <c r="CR277" s="78"/>
      <c r="CS277" s="78"/>
      <c r="CT277" s="78"/>
      <c r="CU277" s="78"/>
      <c r="CV277" s="78"/>
      <c r="CW277" s="78"/>
      <c r="CX277" s="78"/>
      <c r="CY277" s="78"/>
      <c r="CZ277" s="78"/>
      <c r="DA277" s="78"/>
      <c r="DB277" s="78"/>
      <c r="DC277" s="78"/>
      <c r="DD277" s="78"/>
      <c r="DE277" s="78"/>
      <c r="DF277" s="78"/>
      <c r="DG277" s="78"/>
      <c r="DH277" s="78"/>
      <c r="DI277" s="78"/>
      <c r="DJ277" s="78"/>
      <c r="DK277" s="78"/>
      <c r="DL277" s="78"/>
      <c r="DM277" s="78"/>
      <c r="DN277" s="78"/>
      <c r="DO277" s="78"/>
      <c r="DP277" s="78"/>
      <c r="DQ277" s="78"/>
      <c r="DR277" s="78"/>
      <c r="DS277" s="78"/>
      <c r="DT277" s="78"/>
      <c r="DU277" s="78"/>
      <c r="DV277" s="78"/>
      <c r="DW277" s="78"/>
      <c r="DX277" s="78"/>
      <c r="DY277" s="78"/>
      <c r="DZ277" s="78"/>
      <c r="EA277" s="78"/>
      <c r="EB277" s="78"/>
      <c r="EC277" s="78"/>
      <c r="ED277" s="78"/>
      <c r="EE277" s="78"/>
      <c r="EF277" s="78"/>
      <c r="EG277" s="78"/>
      <c r="EH277" s="78"/>
      <c r="EI277" s="78"/>
      <c r="EJ277" s="78"/>
      <c r="EK277" s="78"/>
      <c r="EL277" s="78"/>
      <c r="EM277" s="78"/>
      <c r="EN277" s="78"/>
      <c r="EO277" s="78"/>
      <c r="EP277" s="78"/>
      <c r="EQ277" s="78"/>
      <c r="ER277" s="78"/>
      <c r="ES277" s="78"/>
      <c r="ET277" s="78"/>
      <c r="EU277" s="78"/>
      <c r="EV277" s="78"/>
      <c r="EW277" s="78"/>
      <c r="EX277" s="78"/>
      <c r="EY277" s="78"/>
      <c r="EZ277" s="78"/>
      <c r="FA277" s="78"/>
      <c r="FB277" s="78"/>
      <c r="FC277" s="78"/>
      <c r="FD277" s="78"/>
      <c r="FE277" s="78"/>
      <c r="FF277" s="78"/>
      <c r="FG277" s="78"/>
      <c r="FH277" s="78"/>
      <c r="FI277" s="78"/>
      <c r="FJ277" s="78"/>
      <c r="FK277" s="78"/>
      <c r="FL277" s="78"/>
      <c r="FM277" s="78"/>
      <c r="FN277" s="78"/>
      <c r="FO277" s="78"/>
      <c r="FP277" s="78"/>
      <c r="FQ277" s="78"/>
      <c r="FR277" s="78"/>
      <c r="FS277" s="78"/>
      <c r="FT277" s="78"/>
      <c r="FU277" s="78"/>
      <c r="FV277" s="78"/>
      <c r="FW277" s="78"/>
      <c r="FX277" s="78"/>
      <c r="FY277" s="78">
        <v>5</v>
      </c>
      <c r="FZ277" s="78">
        <v>0</v>
      </c>
    </row>
    <row r="278" spans="1:182" x14ac:dyDescent="0.2">
      <c r="A278" t="s">
        <v>186</v>
      </c>
      <c r="B278" s="35" t="s">
        <v>243</v>
      </c>
      <c r="C278" t="s">
        <v>194</v>
      </c>
      <c r="D278" t="s">
        <v>200</v>
      </c>
      <c r="E278" t="s">
        <v>206</v>
      </c>
      <c r="F278" t="s">
        <v>183</v>
      </c>
      <c r="G278" t="s">
        <v>1</v>
      </c>
      <c r="H278" s="78">
        <v>260</v>
      </c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  <c r="AB278" s="78"/>
      <c r="AC278" s="78"/>
      <c r="AD278" s="78"/>
      <c r="AE278" s="78"/>
      <c r="AF278" s="78"/>
      <c r="AG278" s="78"/>
      <c r="AH278" s="78"/>
      <c r="AI278" s="78"/>
      <c r="AJ278" s="78"/>
      <c r="AK278" s="78"/>
      <c r="AL278" s="78"/>
      <c r="AM278" s="78"/>
      <c r="AN278" s="78"/>
      <c r="AO278" s="78"/>
      <c r="AP278" s="78"/>
      <c r="AQ278" s="78"/>
      <c r="AR278" s="78"/>
      <c r="AS278" s="78"/>
      <c r="AT278" s="78"/>
      <c r="AU278" s="78"/>
      <c r="AV278" s="78"/>
      <c r="AW278" s="78"/>
      <c r="AX278" s="78"/>
      <c r="AY278" s="78"/>
      <c r="AZ278" s="78"/>
      <c r="BA278" s="78"/>
      <c r="BB278" s="78"/>
      <c r="BC278" s="78"/>
      <c r="BD278" s="78"/>
      <c r="BE278" s="78"/>
      <c r="BF278" s="78"/>
      <c r="BG278" s="78"/>
      <c r="BH278" s="78"/>
      <c r="BI278" s="78"/>
      <c r="BJ278" s="78"/>
      <c r="BK278" s="78"/>
      <c r="BL278" s="78"/>
      <c r="BM278" s="78"/>
      <c r="BN278" s="78"/>
      <c r="BO278" s="78"/>
      <c r="BP278" s="78"/>
      <c r="BQ278" s="78"/>
      <c r="BR278" s="78"/>
      <c r="BS278" s="78"/>
      <c r="BT278" s="78"/>
      <c r="BU278" s="78"/>
      <c r="BV278" s="78"/>
      <c r="BW278" s="78"/>
      <c r="BX278" s="78"/>
      <c r="BY278" s="78"/>
      <c r="BZ278" s="78"/>
      <c r="CA278" s="78"/>
      <c r="CB278" s="78"/>
      <c r="CC278" s="78"/>
      <c r="CD278" s="78"/>
      <c r="CE278" s="78"/>
      <c r="CF278" s="78"/>
      <c r="CG278" s="78"/>
      <c r="CH278" s="78"/>
      <c r="CI278" s="78"/>
      <c r="CJ278" s="78"/>
      <c r="CK278" s="78"/>
      <c r="CL278" s="78"/>
      <c r="CM278" s="78"/>
      <c r="CN278" s="78"/>
      <c r="CO278" s="78"/>
      <c r="CP278" s="78"/>
      <c r="CQ278" s="78"/>
      <c r="CR278" s="78"/>
      <c r="CS278" s="78"/>
      <c r="CT278" s="78"/>
      <c r="CU278" s="78"/>
      <c r="CV278" s="78"/>
      <c r="CW278" s="78"/>
      <c r="CX278" s="78"/>
      <c r="CY278" s="78"/>
      <c r="CZ278" s="78"/>
      <c r="DA278" s="78"/>
      <c r="DB278" s="78"/>
      <c r="DC278" s="78"/>
      <c r="DD278" s="78"/>
      <c r="DE278" s="78"/>
      <c r="DF278" s="78"/>
      <c r="DG278" s="78"/>
      <c r="DH278" s="78"/>
      <c r="DI278" s="78"/>
      <c r="DJ278" s="78"/>
      <c r="DK278" s="78"/>
      <c r="DL278" s="78"/>
      <c r="DM278" s="78"/>
      <c r="DN278" s="78"/>
      <c r="DO278" s="78"/>
      <c r="DP278" s="78"/>
      <c r="DQ278" s="78"/>
      <c r="DR278" s="78"/>
      <c r="DS278" s="78"/>
      <c r="DT278" s="78"/>
      <c r="DU278" s="78"/>
      <c r="DV278" s="78"/>
      <c r="DW278" s="78"/>
      <c r="DX278" s="78"/>
      <c r="DY278" s="78"/>
      <c r="DZ278" s="78"/>
      <c r="EA278" s="78"/>
      <c r="EB278" s="78"/>
      <c r="EC278" s="78"/>
      <c r="ED278" s="78"/>
      <c r="EE278" s="78"/>
      <c r="EF278" s="78"/>
      <c r="EG278" s="78"/>
      <c r="EH278" s="78"/>
      <c r="EI278" s="78"/>
      <c r="EJ278" s="78"/>
      <c r="EK278" s="78"/>
      <c r="EL278" s="78"/>
      <c r="EM278" s="78"/>
      <c r="EN278" s="78"/>
      <c r="EO278" s="78"/>
      <c r="EP278" s="78"/>
      <c r="EQ278" s="78"/>
      <c r="ER278" s="78"/>
      <c r="ES278" s="78"/>
      <c r="ET278" s="78"/>
      <c r="EU278" s="78"/>
      <c r="EV278" s="78"/>
      <c r="EW278" s="78"/>
      <c r="EX278" s="78"/>
      <c r="EY278" s="78"/>
      <c r="EZ278" s="78"/>
      <c r="FA278" s="78"/>
      <c r="FB278" s="78"/>
      <c r="FC278" s="78"/>
      <c r="FD278" s="78"/>
      <c r="FE278" s="78"/>
      <c r="FF278" s="78"/>
      <c r="FG278" s="78"/>
      <c r="FH278" s="78"/>
      <c r="FI278" s="78"/>
      <c r="FJ278" s="78"/>
      <c r="FK278" s="78"/>
      <c r="FL278" s="78"/>
      <c r="FM278" s="78"/>
      <c r="FN278" s="78"/>
      <c r="FO278" s="78"/>
      <c r="FP278" s="78"/>
      <c r="FQ278" s="78"/>
      <c r="FR278" s="78"/>
      <c r="FS278" s="78"/>
      <c r="FT278" s="78"/>
      <c r="FU278" s="78"/>
      <c r="FV278" s="78"/>
      <c r="FW278" s="78"/>
      <c r="FX278" s="78"/>
      <c r="FY278" s="78">
        <v>12.434782999999999</v>
      </c>
      <c r="FZ278" s="78">
        <v>0</v>
      </c>
    </row>
    <row r="279" spans="1:182" x14ac:dyDescent="0.2">
      <c r="A279" t="s">
        <v>186</v>
      </c>
      <c r="B279" s="35" t="s">
        <v>243</v>
      </c>
      <c r="C279" t="s">
        <v>194</v>
      </c>
      <c r="D279" t="s">
        <v>200</v>
      </c>
      <c r="E279" t="s">
        <v>206</v>
      </c>
      <c r="F279" t="s">
        <v>184</v>
      </c>
      <c r="G279" t="s">
        <v>1</v>
      </c>
      <c r="H279" s="78">
        <v>165</v>
      </c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  <c r="AC279" s="78"/>
      <c r="AD279" s="78"/>
      <c r="AE279" s="78"/>
      <c r="AF279" s="78"/>
      <c r="AG279" s="78"/>
      <c r="AH279" s="78"/>
      <c r="AI279" s="78"/>
      <c r="AJ279" s="78"/>
      <c r="AK279" s="78"/>
      <c r="AL279" s="78"/>
      <c r="AM279" s="78"/>
      <c r="AN279" s="78"/>
      <c r="AO279" s="78"/>
      <c r="AP279" s="78"/>
      <c r="AQ279" s="78"/>
      <c r="AR279" s="78"/>
      <c r="AS279" s="78"/>
      <c r="AT279" s="78"/>
      <c r="AU279" s="78"/>
      <c r="AV279" s="78"/>
      <c r="AW279" s="78"/>
      <c r="AX279" s="78"/>
      <c r="AY279" s="78"/>
      <c r="AZ279" s="78"/>
      <c r="BA279" s="78"/>
      <c r="BB279" s="78"/>
      <c r="BC279" s="78"/>
      <c r="BD279" s="78"/>
      <c r="BE279" s="78"/>
      <c r="BF279" s="78"/>
      <c r="BG279" s="78"/>
      <c r="BH279" s="78"/>
      <c r="BI279" s="78"/>
      <c r="BJ279" s="78"/>
      <c r="BK279" s="78"/>
      <c r="BL279" s="78"/>
      <c r="BM279" s="78"/>
      <c r="BN279" s="78"/>
      <c r="BO279" s="78"/>
      <c r="BP279" s="78"/>
      <c r="BQ279" s="78"/>
      <c r="BR279" s="78"/>
      <c r="BS279" s="78"/>
      <c r="BT279" s="78"/>
      <c r="BU279" s="78"/>
      <c r="BV279" s="78"/>
      <c r="BW279" s="78"/>
      <c r="BX279" s="78"/>
      <c r="BY279" s="78"/>
      <c r="BZ279" s="78"/>
      <c r="CA279" s="78"/>
      <c r="CB279" s="78"/>
      <c r="CC279" s="78"/>
      <c r="CD279" s="78"/>
      <c r="CE279" s="78"/>
      <c r="CF279" s="78"/>
      <c r="CG279" s="78"/>
      <c r="CH279" s="78"/>
      <c r="CI279" s="78"/>
      <c r="CJ279" s="78"/>
      <c r="CK279" s="78"/>
      <c r="CL279" s="78"/>
      <c r="CM279" s="78"/>
      <c r="CN279" s="78"/>
      <c r="CO279" s="78"/>
      <c r="CP279" s="78"/>
      <c r="CQ279" s="78"/>
      <c r="CR279" s="78"/>
      <c r="CS279" s="78"/>
      <c r="CT279" s="78"/>
      <c r="CU279" s="78"/>
      <c r="CV279" s="78"/>
      <c r="CW279" s="78"/>
      <c r="CX279" s="78"/>
      <c r="CY279" s="78"/>
      <c r="CZ279" s="78"/>
      <c r="DA279" s="78"/>
      <c r="DB279" s="78"/>
      <c r="DC279" s="78"/>
      <c r="DD279" s="78"/>
      <c r="DE279" s="78"/>
      <c r="DF279" s="78"/>
      <c r="DG279" s="78"/>
      <c r="DH279" s="78"/>
      <c r="DI279" s="78"/>
      <c r="DJ279" s="78"/>
      <c r="DK279" s="78"/>
      <c r="DL279" s="78"/>
      <c r="DM279" s="78"/>
      <c r="DN279" s="78"/>
      <c r="DO279" s="78"/>
      <c r="DP279" s="78"/>
      <c r="DQ279" s="78"/>
      <c r="DR279" s="78"/>
      <c r="DS279" s="78"/>
      <c r="DT279" s="78"/>
      <c r="DU279" s="78"/>
      <c r="DV279" s="78"/>
      <c r="DW279" s="78"/>
      <c r="DX279" s="78"/>
      <c r="DY279" s="78"/>
      <c r="DZ279" s="78"/>
      <c r="EA279" s="78"/>
      <c r="EB279" s="78"/>
      <c r="EC279" s="78"/>
      <c r="ED279" s="78"/>
      <c r="EE279" s="78"/>
      <c r="EF279" s="78"/>
      <c r="EG279" s="78"/>
      <c r="EH279" s="78"/>
      <c r="EI279" s="78"/>
      <c r="EJ279" s="78"/>
      <c r="EK279" s="78"/>
      <c r="EL279" s="78"/>
      <c r="EM279" s="78"/>
      <c r="EN279" s="78"/>
      <c r="EO279" s="78"/>
      <c r="EP279" s="78"/>
      <c r="EQ279" s="78"/>
      <c r="ER279" s="78"/>
      <c r="ES279" s="78"/>
      <c r="ET279" s="78"/>
      <c r="EU279" s="78"/>
      <c r="EV279" s="78"/>
      <c r="EW279" s="78"/>
      <c r="EX279" s="78"/>
      <c r="EY279" s="78"/>
      <c r="EZ279" s="78"/>
      <c r="FA279" s="78"/>
      <c r="FB279" s="78"/>
      <c r="FC279" s="78"/>
      <c r="FD279" s="78"/>
      <c r="FE279" s="78"/>
      <c r="FF279" s="78"/>
      <c r="FG279" s="78"/>
      <c r="FH279" s="78"/>
      <c r="FI279" s="78"/>
      <c r="FJ279" s="78"/>
      <c r="FK279" s="78"/>
      <c r="FL279" s="78"/>
      <c r="FM279" s="78"/>
      <c r="FN279" s="78"/>
      <c r="FO279" s="78"/>
      <c r="FP279" s="78"/>
      <c r="FQ279" s="78"/>
      <c r="FR279" s="78"/>
      <c r="FS279" s="78"/>
      <c r="FT279" s="78"/>
      <c r="FU279" s="78"/>
      <c r="FV279" s="78"/>
      <c r="FW279" s="78"/>
      <c r="FX279" s="78"/>
      <c r="FY279" s="78">
        <v>14.217390999999999</v>
      </c>
      <c r="FZ279" s="78">
        <v>0</v>
      </c>
    </row>
    <row r="280" spans="1:182" x14ac:dyDescent="0.2">
      <c r="A280" t="s">
        <v>186</v>
      </c>
      <c r="B280" s="35" t="s">
        <v>243</v>
      </c>
      <c r="C280" t="s">
        <v>194</v>
      </c>
      <c r="D280" t="s">
        <v>200</v>
      </c>
      <c r="E280" t="s">
        <v>206</v>
      </c>
      <c r="F280" t="s">
        <v>185</v>
      </c>
      <c r="G280" t="s">
        <v>1</v>
      </c>
      <c r="H280" s="78">
        <v>52</v>
      </c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  <c r="AD280" s="78"/>
      <c r="AE280" s="78"/>
      <c r="AF280" s="78"/>
      <c r="AG280" s="78"/>
      <c r="AH280" s="78"/>
      <c r="AI280" s="78"/>
      <c r="AJ280" s="78"/>
      <c r="AK280" s="78"/>
      <c r="AL280" s="78"/>
      <c r="AM280" s="78"/>
      <c r="AN280" s="78"/>
      <c r="AO280" s="78"/>
      <c r="AP280" s="78"/>
      <c r="AQ280" s="78"/>
      <c r="AR280" s="78"/>
      <c r="AS280" s="78"/>
      <c r="AT280" s="78"/>
      <c r="AU280" s="78"/>
      <c r="AV280" s="78"/>
      <c r="AW280" s="78"/>
      <c r="AX280" s="78"/>
      <c r="AY280" s="78"/>
      <c r="AZ280" s="78"/>
      <c r="BA280" s="78"/>
      <c r="BB280" s="78"/>
      <c r="BC280" s="78"/>
      <c r="BD280" s="78"/>
      <c r="BE280" s="78"/>
      <c r="BF280" s="78"/>
      <c r="BG280" s="78"/>
      <c r="BH280" s="78"/>
      <c r="BI280" s="78"/>
      <c r="BJ280" s="78"/>
      <c r="BK280" s="78"/>
      <c r="BL280" s="78"/>
      <c r="BM280" s="78"/>
      <c r="BN280" s="78"/>
      <c r="BO280" s="78"/>
      <c r="BP280" s="78"/>
      <c r="BQ280" s="78"/>
      <c r="BR280" s="78"/>
      <c r="BS280" s="78"/>
      <c r="BT280" s="78"/>
      <c r="BU280" s="78"/>
      <c r="BV280" s="78"/>
      <c r="BW280" s="78"/>
      <c r="BX280" s="78"/>
      <c r="BY280" s="78"/>
      <c r="BZ280" s="78"/>
      <c r="CA280" s="78"/>
      <c r="CB280" s="78"/>
      <c r="CC280" s="78"/>
      <c r="CD280" s="78"/>
      <c r="CE280" s="78"/>
      <c r="CF280" s="78"/>
      <c r="CG280" s="78"/>
      <c r="CH280" s="78"/>
      <c r="CI280" s="78"/>
      <c r="CJ280" s="78"/>
      <c r="CK280" s="78"/>
      <c r="CL280" s="78"/>
      <c r="CM280" s="78"/>
      <c r="CN280" s="78"/>
      <c r="CO280" s="78"/>
      <c r="CP280" s="78"/>
      <c r="CQ280" s="78"/>
      <c r="CR280" s="78"/>
      <c r="CS280" s="78"/>
      <c r="CT280" s="78"/>
      <c r="CU280" s="78"/>
      <c r="CV280" s="78"/>
      <c r="CW280" s="78"/>
      <c r="CX280" s="78"/>
      <c r="CY280" s="78"/>
      <c r="CZ280" s="78"/>
      <c r="DA280" s="78"/>
      <c r="DB280" s="78"/>
      <c r="DC280" s="78"/>
      <c r="DD280" s="78"/>
      <c r="DE280" s="78"/>
      <c r="DF280" s="78"/>
      <c r="DG280" s="78"/>
      <c r="DH280" s="78"/>
      <c r="DI280" s="78"/>
      <c r="DJ280" s="78"/>
      <c r="DK280" s="78"/>
      <c r="DL280" s="78"/>
      <c r="DM280" s="78"/>
      <c r="DN280" s="78"/>
      <c r="DO280" s="78"/>
      <c r="DP280" s="78"/>
      <c r="DQ280" s="78"/>
      <c r="DR280" s="78"/>
      <c r="DS280" s="78"/>
      <c r="DT280" s="78"/>
      <c r="DU280" s="78"/>
      <c r="DV280" s="78"/>
      <c r="DW280" s="78"/>
      <c r="DX280" s="78"/>
      <c r="DY280" s="78"/>
      <c r="DZ280" s="78"/>
      <c r="EA280" s="78"/>
      <c r="EB280" s="78"/>
      <c r="EC280" s="78"/>
      <c r="ED280" s="78"/>
      <c r="EE280" s="78"/>
      <c r="EF280" s="78"/>
      <c r="EG280" s="78"/>
      <c r="EH280" s="78"/>
      <c r="EI280" s="78"/>
      <c r="EJ280" s="78"/>
      <c r="EK280" s="78"/>
      <c r="EL280" s="78"/>
      <c r="EM280" s="78"/>
      <c r="EN280" s="78"/>
      <c r="EO280" s="78"/>
      <c r="EP280" s="78"/>
      <c r="EQ280" s="78"/>
      <c r="ER280" s="78"/>
      <c r="ES280" s="78"/>
      <c r="ET280" s="78"/>
      <c r="EU280" s="78"/>
      <c r="EV280" s="78"/>
      <c r="EW280" s="78"/>
      <c r="EX280" s="78"/>
      <c r="EY280" s="78"/>
      <c r="EZ280" s="78"/>
      <c r="FA280" s="78"/>
      <c r="FB280" s="78"/>
      <c r="FC280" s="78"/>
      <c r="FD280" s="78"/>
      <c r="FE280" s="78"/>
      <c r="FF280" s="78"/>
      <c r="FG280" s="78"/>
      <c r="FH280" s="78"/>
      <c r="FI280" s="78"/>
      <c r="FJ280" s="78"/>
      <c r="FK280" s="78"/>
      <c r="FL280" s="78"/>
      <c r="FM280" s="78"/>
      <c r="FN280" s="78"/>
      <c r="FO280" s="78"/>
      <c r="FP280" s="78"/>
      <c r="FQ280" s="78"/>
      <c r="FR280" s="78"/>
      <c r="FS280" s="78"/>
      <c r="FT280" s="78"/>
      <c r="FU280" s="78"/>
      <c r="FV280" s="78"/>
      <c r="FW280" s="78"/>
      <c r="FX280" s="78"/>
      <c r="FY280" s="78">
        <v>1.5217391</v>
      </c>
      <c r="FZ280" s="78">
        <v>0</v>
      </c>
    </row>
    <row r="281" spans="1:182" x14ac:dyDescent="0.2">
      <c r="A281" t="s">
        <v>186</v>
      </c>
      <c r="B281" s="35" t="s">
        <v>243</v>
      </c>
      <c r="C281" t="s">
        <v>194</v>
      </c>
      <c r="D281" t="s">
        <v>200</v>
      </c>
      <c r="E281" t="s">
        <v>207</v>
      </c>
      <c r="F281" t="s">
        <v>1</v>
      </c>
      <c r="G281" t="s">
        <v>1</v>
      </c>
      <c r="H281" s="78">
        <v>1451</v>
      </c>
      <c r="I281" s="78">
        <v>1.3062267999999999</v>
      </c>
      <c r="J281" s="78">
        <v>1.2035769999999999</v>
      </c>
      <c r="K281" s="78">
        <v>1.1437837</v>
      </c>
      <c r="L281" s="78">
        <v>1.1095200999999999</v>
      </c>
      <c r="M281" s="78">
        <v>1.0412710000000001</v>
      </c>
      <c r="N281" s="78">
        <v>0.97997254</v>
      </c>
      <c r="O281" s="78">
        <v>1.0160863</v>
      </c>
      <c r="P281" s="78">
        <v>0.88478011000000001</v>
      </c>
      <c r="Q281" s="78">
        <v>0.74197756999999998</v>
      </c>
      <c r="R281" s="78">
        <v>0.59615499000000005</v>
      </c>
      <c r="S281" s="78">
        <v>0.50225823999999997</v>
      </c>
      <c r="T281" s="78">
        <v>0.46258304</v>
      </c>
      <c r="U281" s="78">
        <v>0.50821035999999997</v>
      </c>
      <c r="V281" s="78">
        <v>0.63850801999999995</v>
      </c>
      <c r="W281" s="78">
        <v>0.84127854999999996</v>
      </c>
      <c r="X281" s="78">
        <v>1.0945472999999999</v>
      </c>
      <c r="Y281" s="78">
        <v>1.5328082999999999</v>
      </c>
      <c r="Z281" s="78">
        <v>1.9512640000000001</v>
      </c>
      <c r="AA281" s="78">
        <v>2.2481827999999999</v>
      </c>
      <c r="AB281" s="78">
        <v>2.3737781</v>
      </c>
      <c r="AC281" s="78">
        <v>2.2625166999999999</v>
      </c>
      <c r="AD281" s="78">
        <v>2.0347013</v>
      </c>
      <c r="AE281" s="78">
        <v>1.7213323</v>
      </c>
      <c r="AF281" s="78">
        <v>1.4679344000000001</v>
      </c>
      <c r="AG281" s="78">
        <v>-9.8430829999999997E-2</v>
      </c>
      <c r="AH281" s="78">
        <v>-8.2987779999999997E-2</v>
      </c>
      <c r="AI281" s="78">
        <v>-7.7623910000000004E-2</v>
      </c>
      <c r="AJ281" s="78">
        <v>-5.6836350000000001E-2</v>
      </c>
      <c r="AK281" s="78">
        <v>-2.3095919999999999E-2</v>
      </c>
      <c r="AL281" s="78">
        <v>-3.7172129999999998E-2</v>
      </c>
      <c r="AM281" s="78">
        <v>-3.95401E-3</v>
      </c>
      <c r="AN281" s="78">
        <v>3.9864200000000002E-2</v>
      </c>
      <c r="AO281" s="78">
        <v>6.8631220000000007E-2</v>
      </c>
      <c r="AP281" s="78">
        <v>0.10753606</v>
      </c>
      <c r="AQ281" s="78">
        <v>9.7892510000000002E-2</v>
      </c>
      <c r="AR281" s="78">
        <v>9.8794229999999997E-2</v>
      </c>
      <c r="AS281" s="78">
        <v>0.16009883999999999</v>
      </c>
      <c r="AT281" s="78">
        <v>0.22992736</v>
      </c>
      <c r="AU281" s="78">
        <v>0.28033142999999999</v>
      </c>
      <c r="AV281" s="78">
        <v>0.32442546</v>
      </c>
      <c r="AW281" s="78">
        <v>0.34952264999999999</v>
      </c>
      <c r="AX281" s="78">
        <v>0.30679497</v>
      </c>
      <c r="AY281" s="78">
        <v>0.18273647000000001</v>
      </c>
      <c r="AZ281" s="78">
        <v>3.4817559999999997E-2</v>
      </c>
      <c r="BA281" s="78">
        <v>-1.1072139999999999E-2</v>
      </c>
      <c r="BB281" s="78">
        <v>-7.8533220000000001E-2</v>
      </c>
      <c r="BC281" s="78">
        <v>-0.11913836999999999</v>
      </c>
      <c r="BD281" s="78">
        <v>-0.11239312999999999</v>
      </c>
      <c r="BE281" s="78">
        <v>-8.0308019999999994E-2</v>
      </c>
      <c r="BF281" s="78">
        <v>-6.6133310000000001E-2</v>
      </c>
      <c r="BG281" s="78">
        <v>-6.2068039999999998E-2</v>
      </c>
      <c r="BH281" s="78">
        <v>-4.2381469999999997E-2</v>
      </c>
      <c r="BI281" s="78">
        <v>-8.8551299999999993E-3</v>
      </c>
      <c r="BJ281" s="78">
        <v>-2.3414689999999998E-2</v>
      </c>
      <c r="BK281" s="78">
        <v>1.0548439999999999E-2</v>
      </c>
      <c r="BL281" s="78">
        <v>5.5612219999999997E-2</v>
      </c>
      <c r="BM281" s="78">
        <v>8.5395020000000002E-2</v>
      </c>
      <c r="BN281" s="78">
        <v>0.12372213999999999</v>
      </c>
      <c r="BO281" s="78">
        <v>0.11142344</v>
      </c>
      <c r="BP281" s="78">
        <v>0.11231380000000001</v>
      </c>
      <c r="BQ281" s="78">
        <v>0.17457689000000001</v>
      </c>
      <c r="BR281" s="78">
        <v>0.24716571000000001</v>
      </c>
      <c r="BS281" s="78">
        <v>0.30009595</v>
      </c>
      <c r="BT281" s="78">
        <v>0.34616941000000001</v>
      </c>
      <c r="BU281" s="78">
        <v>0.37235629999999997</v>
      </c>
      <c r="BV281" s="78">
        <v>0.32919138999999997</v>
      </c>
      <c r="BW281" s="78">
        <v>0.20417526</v>
      </c>
      <c r="BX281" s="78">
        <v>5.334084E-2</v>
      </c>
      <c r="BY281" s="78">
        <v>6.4421799999999996E-3</v>
      </c>
      <c r="BZ281" s="78">
        <v>-5.874132E-2</v>
      </c>
      <c r="CA281" s="78">
        <v>-9.8963690000000007E-2</v>
      </c>
      <c r="CB281" s="78">
        <v>-9.2320920000000001E-2</v>
      </c>
      <c r="CC281" s="78">
        <v>-6.7756209999999997E-2</v>
      </c>
      <c r="CD281" s="78">
        <v>-5.4459939999999998E-2</v>
      </c>
      <c r="CE281" s="78">
        <v>-5.1294090000000001E-2</v>
      </c>
      <c r="CF281" s="78">
        <v>-3.2370070000000001E-2</v>
      </c>
      <c r="CG281" s="78">
        <v>1.008E-3</v>
      </c>
      <c r="CH281" s="78">
        <v>-1.3886330000000001E-2</v>
      </c>
      <c r="CI281" s="78">
        <v>2.0592800000000001E-2</v>
      </c>
      <c r="CJ281" s="78">
        <v>6.6519250000000002E-2</v>
      </c>
      <c r="CK281" s="78">
        <v>9.7005579999999994E-2</v>
      </c>
      <c r="CL281" s="78">
        <v>0.13493258</v>
      </c>
      <c r="CM281" s="78">
        <v>0.12079491000000001</v>
      </c>
      <c r="CN281" s="78">
        <v>0.12167741999999999</v>
      </c>
      <c r="CO281" s="78">
        <v>0.18460436</v>
      </c>
      <c r="CP281" s="78">
        <v>0.25910491000000002</v>
      </c>
      <c r="CQ281" s="78">
        <v>0.31378475</v>
      </c>
      <c r="CR281" s="78">
        <v>0.36122921000000002</v>
      </c>
      <c r="CS281" s="78">
        <v>0.38817084000000002</v>
      </c>
      <c r="CT281" s="78">
        <v>0.34470310999999998</v>
      </c>
      <c r="CU281" s="78">
        <v>0.21902369999999999</v>
      </c>
      <c r="CV281" s="78">
        <v>6.6170010000000001E-2</v>
      </c>
      <c r="CW281" s="78">
        <v>1.8572539999999998E-2</v>
      </c>
      <c r="CX281" s="78">
        <v>-4.5033509999999999E-2</v>
      </c>
      <c r="CY281" s="78">
        <v>-8.4990759999999999E-2</v>
      </c>
      <c r="CZ281" s="78">
        <v>-7.8418959999999996E-2</v>
      </c>
      <c r="DA281" s="78">
        <v>-5.5204400000000001E-2</v>
      </c>
      <c r="DB281" s="78">
        <v>-4.2786589999999999E-2</v>
      </c>
      <c r="DC281" s="78">
        <v>-4.0520149999999998E-2</v>
      </c>
      <c r="DD281" s="78">
        <v>-2.2358670000000001E-2</v>
      </c>
      <c r="DE281" s="78">
        <v>1.087113E-2</v>
      </c>
      <c r="DF281" s="78">
        <v>-4.3579700000000001E-3</v>
      </c>
      <c r="DG281" s="78">
        <v>3.0637149999999998E-2</v>
      </c>
      <c r="DH281" s="78">
        <v>7.742628E-2</v>
      </c>
      <c r="DI281" s="78">
        <v>0.10861613000000001</v>
      </c>
      <c r="DJ281" s="78">
        <v>0.14614302000000001</v>
      </c>
      <c r="DK281" s="78">
        <v>0.13016638</v>
      </c>
      <c r="DL281" s="78">
        <v>0.13104104999999999</v>
      </c>
      <c r="DM281" s="78">
        <v>0.19463183000000001</v>
      </c>
      <c r="DN281" s="78">
        <v>0.27104411</v>
      </c>
      <c r="DO281" s="78">
        <v>0.32747355</v>
      </c>
      <c r="DP281" s="78">
        <v>0.37628900999999998</v>
      </c>
      <c r="DQ281" s="78">
        <v>0.40398538000000001</v>
      </c>
      <c r="DR281" s="78">
        <v>0.36021482999999999</v>
      </c>
      <c r="DS281" s="78">
        <v>0.23387215</v>
      </c>
      <c r="DT281" s="78">
        <v>7.8999180000000002E-2</v>
      </c>
      <c r="DU281" s="78">
        <v>3.0702900000000002E-2</v>
      </c>
      <c r="DV281" s="78">
        <v>-3.1325690000000003E-2</v>
      </c>
      <c r="DW281" s="78">
        <v>-7.1017839999999999E-2</v>
      </c>
      <c r="DX281" s="78">
        <v>-6.451701E-2</v>
      </c>
      <c r="DY281" s="78">
        <v>-3.7081570000000001E-2</v>
      </c>
      <c r="DZ281" s="78">
        <v>-2.5932110000000001E-2</v>
      </c>
      <c r="EA281" s="78">
        <v>-2.4964279999999998E-2</v>
      </c>
      <c r="EB281" s="78">
        <v>-7.9038000000000008E-3</v>
      </c>
      <c r="EC281" s="78">
        <v>2.5111919999999999E-2</v>
      </c>
      <c r="ED281" s="78">
        <v>9.39947E-3</v>
      </c>
      <c r="EE281" s="78">
        <v>4.5139600000000002E-2</v>
      </c>
      <c r="EF281" s="78">
        <v>9.3174300000000002E-2</v>
      </c>
      <c r="EG281" s="78">
        <v>0.12537992000000001</v>
      </c>
      <c r="EH281" s="78">
        <v>0.16232911</v>
      </c>
      <c r="EI281" s="78">
        <v>0.14369731999999999</v>
      </c>
      <c r="EJ281" s="78">
        <v>0.14456062</v>
      </c>
      <c r="EK281" s="78">
        <v>0.20910987</v>
      </c>
      <c r="EL281" s="78">
        <v>0.28828241999999998</v>
      </c>
      <c r="EM281" s="78">
        <v>0.34723806000000002</v>
      </c>
      <c r="EN281" s="78">
        <v>0.39803295999999999</v>
      </c>
      <c r="EO281" s="78">
        <v>0.426819</v>
      </c>
      <c r="EP281" s="78">
        <v>0.38261127</v>
      </c>
      <c r="EQ281" s="78">
        <v>0.25531089000000001</v>
      </c>
      <c r="ER281" s="78">
        <v>9.7522460000000005E-2</v>
      </c>
      <c r="ES281" s="78">
        <v>4.8217219999999998E-2</v>
      </c>
      <c r="ET281" s="78">
        <v>-1.153379E-2</v>
      </c>
      <c r="EU281" s="78">
        <v>-5.0843149999999997E-2</v>
      </c>
      <c r="EV281" s="78">
        <v>-4.44448E-2</v>
      </c>
      <c r="EW281" s="78">
        <v>74.383865</v>
      </c>
      <c r="EX281" s="78">
        <v>72.726714999999999</v>
      </c>
      <c r="EY281" s="78">
        <v>71.763924000000003</v>
      </c>
      <c r="EZ281" s="78">
        <v>70.196251000000004</v>
      </c>
      <c r="FA281" s="78">
        <v>69.224463999999998</v>
      </c>
      <c r="FB281" s="78">
        <v>68.421325999999993</v>
      </c>
      <c r="FC281" s="78">
        <v>67.554489000000004</v>
      </c>
      <c r="FD281" s="78">
        <v>68.170258000000004</v>
      </c>
      <c r="FE281" s="78">
        <v>71.049796999999998</v>
      </c>
      <c r="FF281" s="78">
        <v>74.509865000000005</v>
      </c>
      <c r="FG281" s="78">
        <v>78.882805000000005</v>
      </c>
      <c r="FH281" s="78">
        <v>83.098090999999997</v>
      </c>
      <c r="FI281" s="78">
        <v>86.862639999999999</v>
      </c>
      <c r="FJ281" s="78">
        <v>90.430214000000007</v>
      </c>
      <c r="FK281" s="78">
        <v>93.196456999999995</v>
      </c>
      <c r="FL281" s="78">
        <v>94.603767000000005</v>
      </c>
      <c r="FM281" s="78">
        <v>95.237037999999998</v>
      </c>
      <c r="FN281" s="78">
        <v>93.934166000000005</v>
      </c>
      <c r="FO281" s="78">
        <v>91.408469999999994</v>
      </c>
      <c r="FP281" s="78">
        <v>87.703963999999999</v>
      </c>
      <c r="FQ281" s="78">
        <v>83.446121000000005</v>
      </c>
      <c r="FR281" s="78">
        <v>80.183944999999994</v>
      </c>
      <c r="FS281" s="78">
        <v>77.986298000000005</v>
      </c>
      <c r="FT281" s="78">
        <v>75.830489999999998</v>
      </c>
      <c r="FU281" s="78">
        <v>1.55332E-2</v>
      </c>
      <c r="FV281" s="78">
        <v>2.27399E-2</v>
      </c>
      <c r="FW281" s="78">
        <v>1.5852809999999998E-2</v>
      </c>
      <c r="FX281" s="78">
        <v>0</v>
      </c>
      <c r="FY281" s="78">
        <v>113.57143000000001</v>
      </c>
      <c r="FZ281" s="78">
        <v>1</v>
      </c>
    </row>
    <row r="282" spans="1:182" x14ac:dyDescent="0.2">
      <c r="A282" t="s">
        <v>186</v>
      </c>
      <c r="B282" s="35" t="s">
        <v>243</v>
      </c>
      <c r="C282" t="s">
        <v>194</v>
      </c>
      <c r="D282" t="s">
        <v>200</v>
      </c>
      <c r="E282" t="s">
        <v>207</v>
      </c>
      <c r="F282" t="s">
        <v>178</v>
      </c>
      <c r="G282" t="s">
        <v>1</v>
      </c>
      <c r="H282" s="78">
        <v>441</v>
      </c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  <c r="AB282" s="78"/>
      <c r="AC282" s="78"/>
      <c r="AD282" s="78"/>
      <c r="AE282" s="78"/>
      <c r="AF282" s="78"/>
      <c r="AG282" s="78"/>
      <c r="AH282" s="78"/>
      <c r="AI282" s="78"/>
      <c r="AJ282" s="78"/>
      <c r="AK282" s="78"/>
      <c r="AL282" s="78"/>
      <c r="AM282" s="78"/>
      <c r="AN282" s="78"/>
      <c r="AO282" s="78"/>
      <c r="AP282" s="78"/>
      <c r="AQ282" s="78"/>
      <c r="AR282" s="78"/>
      <c r="AS282" s="78"/>
      <c r="AT282" s="78"/>
      <c r="AU282" s="78"/>
      <c r="AV282" s="78"/>
      <c r="AW282" s="78"/>
      <c r="AX282" s="78"/>
      <c r="AY282" s="78"/>
      <c r="AZ282" s="78"/>
      <c r="BA282" s="78"/>
      <c r="BB282" s="78"/>
      <c r="BC282" s="78"/>
      <c r="BD282" s="78"/>
      <c r="BE282" s="78"/>
      <c r="BF282" s="78"/>
      <c r="BG282" s="78"/>
      <c r="BH282" s="78"/>
      <c r="BI282" s="78"/>
      <c r="BJ282" s="78"/>
      <c r="BK282" s="78"/>
      <c r="BL282" s="78"/>
      <c r="BM282" s="78"/>
      <c r="BN282" s="78"/>
      <c r="BO282" s="78"/>
      <c r="BP282" s="78"/>
      <c r="BQ282" s="78"/>
      <c r="BR282" s="78"/>
      <c r="BS282" s="78"/>
      <c r="BT282" s="78"/>
      <c r="BU282" s="78"/>
      <c r="BV282" s="78"/>
      <c r="BW282" s="78"/>
      <c r="BX282" s="78"/>
      <c r="BY282" s="78"/>
      <c r="BZ282" s="78"/>
      <c r="CA282" s="78"/>
      <c r="CB282" s="78"/>
      <c r="CC282" s="78"/>
      <c r="CD282" s="78"/>
      <c r="CE282" s="78"/>
      <c r="CF282" s="78"/>
      <c r="CG282" s="78"/>
      <c r="CH282" s="78"/>
      <c r="CI282" s="78"/>
      <c r="CJ282" s="78"/>
      <c r="CK282" s="78"/>
      <c r="CL282" s="78"/>
      <c r="CM282" s="78"/>
      <c r="CN282" s="78"/>
      <c r="CO282" s="78"/>
      <c r="CP282" s="78"/>
      <c r="CQ282" s="78"/>
      <c r="CR282" s="78"/>
      <c r="CS282" s="78"/>
      <c r="CT282" s="78"/>
      <c r="CU282" s="78"/>
      <c r="CV282" s="78"/>
      <c r="CW282" s="78"/>
      <c r="CX282" s="78"/>
      <c r="CY282" s="78"/>
      <c r="CZ282" s="78"/>
      <c r="DA282" s="78"/>
      <c r="DB282" s="78"/>
      <c r="DC282" s="78"/>
      <c r="DD282" s="78"/>
      <c r="DE282" s="78"/>
      <c r="DF282" s="78"/>
      <c r="DG282" s="78"/>
      <c r="DH282" s="78"/>
      <c r="DI282" s="78"/>
      <c r="DJ282" s="78"/>
      <c r="DK282" s="78"/>
      <c r="DL282" s="78"/>
      <c r="DM282" s="78"/>
      <c r="DN282" s="78"/>
      <c r="DO282" s="78"/>
      <c r="DP282" s="78"/>
      <c r="DQ282" s="78"/>
      <c r="DR282" s="78"/>
      <c r="DS282" s="78"/>
      <c r="DT282" s="78"/>
      <c r="DU282" s="78"/>
      <c r="DV282" s="78"/>
      <c r="DW282" s="78"/>
      <c r="DX282" s="78"/>
      <c r="DY282" s="78"/>
      <c r="DZ282" s="78"/>
      <c r="EA282" s="78"/>
      <c r="EB282" s="78"/>
      <c r="EC282" s="78"/>
      <c r="ED282" s="78"/>
      <c r="EE282" s="78"/>
      <c r="EF282" s="78"/>
      <c r="EG282" s="78"/>
      <c r="EH282" s="78"/>
      <c r="EI282" s="78"/>
      <c r="EJ282" s="78"/>
      <c r="EK282" s="78"/>
      <c r="EL282" s="78"/>
      <c r="EM282" s="78"/>
      <c r="EN282" s="78"/>
      <c r="EO282" s="78"/>
      <c r="EP282" s="78"/>
      <c r="EQ282" s="78"/>
      <c r="ER282" s="78"/>
      <c r="ES282" s="78"/>
      <c r="ET282" s="78"/>
      <c r="EU282" s="78"/>
      <c r="EV282" s="78"/>
      <c r="EW282" s="78"/>
      <c r="EX282" s="78"/>
      <c r="EY282" s="78"/>
      <c r="EZ282" s="78"/>
      <c r="FA282" s="78"/>
      <c r="FB282" s="78"/>
      <c r="FC282" s="78"/>
      <c r="FD282" s="78"/>
      <c r="FE282" s="78"/>
      <c r="FF282" s="78"/>
      <c r="FG282" s="78"/>
      <c r="FH282" s="78"/>
      <c r="FI282" s="78"/>
      <c r="FJ282" s="78"/>
      <c r="FK282" s="78"/>
      <c r="FL282" s="78"/>
      <c r="FM282" s="78"/>
      <c r="FN282" s="78"/>
      <c r="FO282" s="78"/>
      <c r="FP282" s="78"/>
      <c r="FQ282" s="78"/>
      <c r="FR282" s="78"/>
      <c r="FS282" s="78"/>
      <c r="FT282" s="78"/>
      <c r="FU282" s="78"/>
      <c r="FV282" s="78"/>
      <c r="FW282" s="78"/>
      <c r="FX282" s="78"/>
      <c r="FY282" s="78">
        <v>50.476188999999998</v>
      </c>
      <c r="FZ282" s="78">
        <v>0</v>
      </c>
    </row>
    <row r="283" spans="1:182" x14ac:dyDescent="0.2">
      <c r="A283" t="s">
        <v>186</v>
      </c>
      <c r="B283" s="35" t="s">
        <v>243</v>
      </c>
      <c r="C283" t="s">
        <v>194</v>
      </c>
      <c r="D283" t="s">
        <v>200</v>
      </c>
      <c r="E283" t="s">
        <v>207</v>
      </c>
      <c r="F283" t="s">
        <v>179</v>
      </c>
      <c r="G283" t="s">
        <v>1</v>
      </c>
      <c r="H283" s="78">
        <v>253</v>
      </c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  <c r="AB283" s="78"/>
      <c r="AC283" s="78"/>
      <c r="AD283" s="78"/>
      <c r="AE283" s="78"/>
      <c r="AF283" s="78"/>
      <c r="AG283" s="78"/>
      <c r="AH283" s="78"/>
      <c r="AI283" s="78"/>
      <c r="AJ283" s="78"/>
      <c r="AK283" s="78"/>
      <c r="AL283" s="78"/>
      <c r="AM283" s="78"/>
      <c r="AN283" s="78"/>
      <c r="AO283" s="78"/>
      <c r="AP283" s="78"/>
      <c r="AQ283" s="78"/>
      <c r="AR283" s="78"/>
      <c r="AS283" s="78"/>
      <c r="AT283" s="78"/>
      <c r="AU283" s="78"/>
      <c r="AV283" s="78"/>
      <c r="AW283" s="78"/>
      <c r="AX283" s="78"/>
      <c r="AY283" s="78"/>
      <c r="AZ283" s="78"/>
      <c r="BA283" s="78"/>
      <c r="BB283" s="78"/>
      <c r="BC283" s="78"/>
      <c r="BD283" s="78"/>
      <c r="BE283" s="78"/>
      <c r="BF283" s="78"/>
      <c r="BG283" s="78"/>
      <c r="BH283" s="78"/>
      <c r="BI283" s="78"/>
      <c r="BJ283" s="78"/>
      <c r="BK283" s="78"/>
      <c r="BL283" s="78"/>
      <c r="BM283" s="78"/>
      <c r="BN283" s="78"/>
      <c r="BO283" s="78"/>
      <c r="BP283" s="78"/>
      <c r="BQ283" s="78"/>
      <c r="BR283" s="78"/>
      <c r="BS283" s="78"/>
      <c r="BT283" s="78"/>
      <c r="BU283" s="78"/>
      <c r="BV283" s="78"/>
      <c r="BW283" s="78"/>
      <c r="BX283" s="78"/>
      <c r="BY283" s="78"/>
      <c r="BZ283" s="78"/>
      <c r="CA283" s="78"/>
      <c r="CB283" s="78"/>
      <c r="CC283" s="78"/>
      <c r="CD283" s="78"/>
      <c r="CE283" s="78"/>
      <c r="CF283" s="78"/>
      <c r="CG283" s="78"/>
      <c r="CH283" s="78"/>
      <c r="CI283" s="78"/>
      <c r="CJ283" s="78"/>
      <c r="CK283" s="78"/>
      <c r="CL283" s="78"/>
      <c r="CM283" s="78"/>
      <c r="CN283" s="78"/>
      <c r="CO283" s="78"/>
      <c r="CP283" s="78"/>
      <c r="CQ283" s="78"/>
      <c r="CR283" s="78"/>
      <c r="CS283" s="78"/>
      <c r="CT283" s="78"/>
      <c r="CU283" s="78"/>
      <c r="CV283" s="78"/>
      <c r="CW283" s="78"/>
      <c r="CX283" s="78"/>
      <c r="CY283" s="78"/>
      <c r="CZ283" s="78"/>
      <c r="DA283" s="78"/>
      <c r="DB283" s="78"/>
      <c r="DC283" s="78"/>
      <c r="DD283" s="78"/>
      <c r="DE283" s="78"/>
      <c r="DF283" s="78"/>
      <c r="DG283" s="78"/>
      <c r="DH283" s="78"/>
      <c r="DI283" s="78"/>
      <c r="DJ283" s="78"/>
      <c r="DK283" s="78"/>
      <c r="DL283" s="78"/>
      <c r="DM283" s="78"/>
      <c r="DN283" s="78"/>
      <c r="DO283" s="78"/>
      <c r="DP283" s="78"/>
      <c r="DQ283" s="78"/>
      <c r="DR283" s="78"/>
      <c r="DS283" s="78"/>
      <c r="DT283" s="78"/>
      <c r="DU283" s="78"/>
      <c r="DV283" s="78"/>
      <c r="DW283" s="78"/>
      <c r="DX283" s="78"/>
      <c r="DY283" s="78"/>
      <c r="DZ283" s="78"/>
      <c r="EA283" s="78"/>
      <c r="EB283" s="78"/>
      <c r="EC283" s="78"/>
      <c r="ED283" s="78"/>
      <c r="EE283" s="78"/>
      <c r="EF283" s="78"/>
      <c r="EG283" s="78"/>
      <c r="EH283" s="78"/>
      <c r="EI283" s="78"/>
      <c r="EJ283" s="78"/>
      <c r="EK283" s="78"/>
      <c r="EL283" s="78"/>
      <c r="EM283" s="78"/>
      <c r="EN283" s="78"/>
      <c r="EO283" s="78"/>
      <c r="EP283" s="78"/>
      <c r="EQ283" s="78"/>
      <c r="ER283" s="78"/>
      <c r="ES283" s="78"/>
      <c r="ET283" s="78"/>
      <c r="EU283" s="78"/>
      <c r="EV283" s="78"/>
      <c r="EW283" s="78"/>
      <c r="EX283" s="78"/>
      <c r="EY283" s="78"/>
      <c r="EZ283" s="78"/>
      <c r="FA283" s="78"/>
      <c r="FB283" s="78"/>
      <c r="FC283" s="78"/>
      <c r="FD283" s="78"/>
      <c r="FE283" s="78"/>
      <c r="FF283" s="78"/>
      <c r="FG283" s="78"/>
      <c r="FH283" s="78"/>
      <c r="FI283" s="78"/>
      <c r="FJ283" s="78"/>
      <c r="FK283" s="78"/>
      <c r="FL283" s="78"/>
      <c r="FM283" s="78"/>
      <c r="FN283" s="78"/>
      <c r="FO283" s="78"/>
      <c r="FP283" s="78"/>
      <c r="FQ283" s="78"/>
      <c r="FR283" s="78"/>
      <c r="FS283" s="78"/>
      <c r="FT283" s="78"/>
      <c r="FU283" s="78"/>
      <c r="FV283" s="78"/>
      <c r="FW283" s="78"/>
      <c r="FX283" s="78"/>
      <c r="FY283" s="78">
        <v>19</v>
      </c>
      <c r="FZ283" s="78">
        <v>0</v>
      </c>
    </row>
    <row r="284" spans="1:182" x14ac:dyDescent="0.2">
      <c r="A284" t="s">
        <v>186</v>
      </c>
      <c r="B284" s="35" t="s">
        <v>243</v>
      </c>
      <c r="C284" t="s">
        <v>194</v>
      </c>
      <c r="D284" t="s">
        <v>200</v>
      </c>
      <c r="E284" t="s">
        <v>207</v>
      </c>
      <c r="F284" t="s">
        <v>180</v>
      </c>
      <c r="G284" t="s">
        <v>1</v>
      </c>
      <c r="H284" s="78">
        <v>4</v>
      </c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  <c r="AB284" s="78"/>
      <c r="AC284" s="78"/>
      <c r="AD284" s="78"/>
      <c r="AE284" s="78"/>
      <c r="AF284" s="78"/>
      <c r="AG284" s="78"/>
      <c r="AH284" s="78"/>
      <c r="AI284" s="78"/>
      <c r="AJ284" s="78"/>
      <c r="AK284" s="78"/>
      <c r="AL284" s="78"/>
      <c r="AM284" s="78"/>
      <c r="AN284" s="78"/>
      <c r="AO284" s="78"/>
      <c r="AP284" s="78"/>
      <c r="AQ284" s="78"/>
      <c r="AR284" s="78"/>
      <c r="AS284" s="78"/>
      <c r="AT284" s="78"/>
      <c r="AU284" s="78"/>
      <c r="AV284" s="78"/>
      <c r="AW284" s="78"/>
      <c r="AX284" s="78"/>
      <c r="AY284" s="78"/>
      <c r="AZ284" s="78"/>
      <c r="BA284" s="78"/>
      <c r="BB284" s="78"/>
      <c r="BC284" s="78"/>
      <c r="BD284" s="78"/>
      <c r="BE284" s="78"/>
      <c r="BF284" s="78"/>
      <c r="BG284" s="78"/>
      <c r="BH284" s="78"/>
      <c r="BI284" s="78"/>
      <c r="BJ284" s="78"/>
      <c r="BK284" s="78"/>
      <c r="BL284" s="78"/>
      <c r="BM284" s="78"/>
      <c r="BN284" s="78"/>
      <c r="BO284" s="78"/>
      <c r="BP284" s="78"/>
      <c r="BQ284" s="78"/>
      <c r="BR284" s="78"/>
      <c r="BS284" s="78"/>
      <c r="BT284" s="78"/>
      <c r="BU284" s="78"/>
      <c r="BV284" s="78"/>
      <c r="BW284" s="78"/>
      <c r="BX284" s="78"/>
      <c r="BY284" s="78"/>
      <c r="BZ284" s="78"/>
      <c r="CA284" s="78"/>
      <c r="CB284" s="78"/>
      <c r="CC284" s="78"/>
      <c r="CD284" s="78"/>
      <c r="CE284" s="78"/>
      <c r="CF284" s="78"/>
      <c r="CG284" s="78"/>
      <c r="CH284" s="78"/>
      <c r="CI284" s="78"/>
      <c r="CJ284" s="78"/>
      <c r="CK284" s="78"/>
      <c r="CL284" s="78"/>
      <c r="CM284" s="78"/>
      <c r="CN284" s="78"/>
      <c r="CO284" s="78"/>
      <c r="CP284" s="78"/>
      <c r="CQ284" s="78"/>
      <c r="CR284" s="78"/>
      <c r="CS284" s="78"/>
      <c r="CT284" s="78"/>
      <c r="CU284" s="78"/>
      <c r="CV284" s="78"/>
      <c r="CW284" s="78"/>
      <c r="CX284" s="78"/>
      <c r="CY284" s="78"/>
      <c r="CZ284" s="78"/>
      <c r="DA284" s="78"/>
      <c r="DB284" s="78"/>
      <c r="DC284" s="78"/>
      <c r="DD284" s="78"/>
      <c r="DE284" s="78"/>
      <c r="DF284" s="78"/>
      <c r="DG284" s="78"/>
      <c r="DH284" s="78"/>
      <c r="DI284" s="78"/>
      <c r="DJ284" s="78"/>
      <c r="DK284" s="78"/>
      <c r="DL284" s="78"/>
      <c r="DM284" s="78"/>
      <c r="DN284" s="78"/>
      <c r="DO284" s="78"/>
      <c r="DP284" s="78"/>
      <c r="DQ284" s="78"/>
      <c r="DR284" s="78"/>
      <c r="DS284" s="78"/>
      <c r="DT284" s="78"/>
      <c r="DU284" s="78"/>
      <c r="DV284" s="78"/>
      <c r="DW284" s="78"/>
      <c r="DX284" s="78"/>
      <c r="DY284" s="78"/>
      <c r="DZ284" s="78"/>
      <c r="EA284" s="78"/>
      <c r="EB284" s="78"/>
      <c r="EC284" s="78"/>
      <c r="ED284" s="78"/>
      <c r="EE284" s="78"/>
      <c r="EF284" s="78"/>
      <c r="EG284" s="78"/>
      <c r="EH284" s="78"/>
      <c r="EI284" s="78"/>
      <c r="EJ284" s="78"/>
      <c r="EK284" s="78"/>
      <c r="EL284" s="78"/>
      <c r="EM284" s="78"/>
      <c r="EN284" s="78"/>
      <c r="EO284" s="78"/>
      <c r="EP284" s="78"/>
      <c r="EQ284" s="78"/>
      <c r="ER284" s="78"/>
      <c r="ES284" s="78"/>
      <c r="ET284" s="78"/>
      <c r="EU284" s="78"/>
      <c r="EV284" s="78"/>
      <c r="EW284" s="78"/>
      <c r="EX284" s="78"/>
      <c r="EY284" s="78"/>
      <c r="EZ284" s="78"/>
      <c r="FA284" s="78"/>
      <c r="FB284" s="78"/>
      <c r="FC284" s="78"/>
      <c r="FD284" s="78"/>
      <c r="FE284" s="78"/>
      <c r="FF284" s="78"/>
      <c r="FG284" s="78"/>
      <c r="FH284" s="78"/>
      <c r="FI284" s="78"/>
      <c r="FJ284" s="78"/>
      <c r="FK284" s="78"/>
      <c r="FL284" s="78"/>
      <c r="FM284" s="78"/>
      <c r="FN284" s="78"/>
      <c r="FO284" s="78"/>
      <c r="FP284" s="78"/>
      <c r="FQ284" s="78"/>
      <c r="FR284" s="78"/>
      <c r="FS284" s="78"/>
      <c r="FT284" s="78"/>
      <c r="FU284" s="78"/>
      <c r="FV284" s="78"/>
      <c r="FW284" s="78"/>
      <c r="FX284" s="78"/>
      <c r="FY284" s="78">
        <v>1</v>
      </c>
      <c r="FZ284" s="78">
        <v>0</v>
      </c>
    </row>
    <row r="285" spans="1:182" x14ac:dyDescent="0.2">
      <c r="A285" t="s">
        <v>186</v>
      </c>
      <c r="B285" s="35" t="s">
        <v>243</v>
      </c>
      <c r="C285" t="s">
        <v>194</v>
      </c>
      <c r="D285" t="s">
        <v>200</v>
      </c>
      <c r="E285" t="s">
        <v>207</v>
      </c>
      <c r="F285" t="s">
        <v>181</v>
      </c>
      <c r="G285" t="s">
        <v>1</v>
      </c>
      <c r="H285" s="78">
        <v>105</v>
      </c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  <c r="AB285" s="78"/>
      <c r="AC285" s="78"/>
      <c r="AD285" s="78"/>
      <c r="AE285" s="78"/>
      <c r="AF285" s="78"/>
      <c r="AG285" s="78"/>
      <c r="AH285" s="78"/>
      <c r="AI285" s="78"/>
      <c r="AJ285" s="78"/>
      <c r="AK285" s="78"/>
      <c r="AL285" s="78"/>
      <c r="AM285" s="78"/>
      <c r="AN285" s="78"/>
      <c r="AO285" s="78"/>
      <c r="AP285" s="78"/>
      <c r="AQ285" s="78"/>
      <c r="AR285" s="78"/>
      <c r="AS285" s="78"/>
      <c r="AT285" s="78"/>
      <c r="AU285" s="78"/>
      <c r="AV285" s="78"/>
      <c r="AW285" s="78"/>
      <c r="AX285" s="78"/>
      <c r="AY285" s="78"/>
      <c r="AZ285" s="78"/>
      <c r="BA285" s="78"/>
      <c r="BB285" s="78"/>
      <c r="BC285" s="78"/>
      <c r="BD285" s="78"/>
      <c r="BE285" s="78"/>
      <c r="BF285" s="78"/>
      <c r="BG285" s="78"/>
      <c r="BH285" s="78"/>
      <c r="BI285" s="78"/>
      <c r="BJ285" s="78"/>
      <c r="BK285" s="78"/>
      <c r="BL285" s="78"/>
      <c r="BM285" s="78"/>
      <c r="BN285" s="78"/>
      <c r="BO285" s="78"/>
      <c r="BP285" s="78"/>
      <c r="BQ285" s="78"/>
      <c r="BR285" s="78"/>
      <c r="BS285" s="78"/>
      <c r="BT285" s="78"/>
      <c r="BU285" s="78"/>
      <c r="BV285" s="78"/>
      <c r="BW285" s="78"/>
      <c r="BX285" s="78"/>
      <c r="BY285" s="78"/>
      <c r="BZ285" s="78"/>
      <c r="CA285" s="78"/>
      <c r="CB285" s="78"/>
      <c r="CC285" s="78"/>
      <c r="CD285" s="78"/>
      <c r="CE285" s="78"/>
      <c r="CF285" s="78"/>
      <c r="CG285" s="78"/>
      <c r="CH285" s="78"/>
      <c r="CI285" s="78"/>
      <c r="CJ285" s="78"/>
      <c r="CK285" s="78"/>
      <c r="CL285" s="78"/>
      <c r="CM285" s="78"/>
      <c r="CN285" s="78"/>
      <c r="CO285" s="78"/>
      <c r="CP285" s="78"/>
      <c r="CQ285" s="78"/>
      <c r="CR285" s="78"/>
      <c r="CS285" s="78"/>
      <c r="CT285" s="78"/>
      <c r="CU285" s="78"/>
      <c r="CV285" s="78"/>
      <c r="CW285" s="78"/>
      <c r="CX285" s="78"/>
      <c r="CY285" s="78"/>
      <c r="CZ285" s="78"/>
      <c r="DA285" s="78"/>
      <c r="DB285" s="78"/>
      <c r="DC285" s="78"/>
      <c r="DD285" s="78"/>
      <c r="DE285" s="78"/>
      <c r="DF285" s="78"/>
      <c r="DG285" s="78"/>
      <c r="DH285" s="78"/>
      <c r="DI285" s="78"/>
      <c r="DJ285" s="78"/>
      <c r="DK285" s="78"/>
      <c r="DL285" s="78"/>
      <c r="DM285" s="78"/>
      <c r="DN285" s="78"/>
      <c r="DO285" s="78"/>
      <c r="DP285" s="78"/>
      <c r="DQ285" s="78"/>
      <c r="DR285" s="78"/>
      <c r="DS285" s="78"/>
      <c r="DT285" s="78"/>
      <c r="DU285" s="78"/>
      <c r="DV285" s="78"/>
      <c r="DW285" s="78"/>
      <c r="DX285" s="78"/>
      <c r="DY285" s="78"/>
      <c r="DZ285" s="78"/>
      <c r="EA285" s="78"/>
      <c r="EB285" s="78"/>
      <c r="EC285" s="78"/>
      <c r="ED285" s="78"/>
      <c r="EE285" s="78"/>
      <c r="EF285" s="78"/>
      <c r="EG285" s="78"/>
      <c r="EH285" s="78"/>
      <c r="EI285" s="78"/>
      <c r="EJ285" s="78"/>
      <c r="EK285" s="78"/>
      <c r="EL285" s="78"/>
      <c r="EM285" s="78"/>
      <c r="EN285" s="78"/>
      <c r="EO285" s="78"/>
      <c r="EP285" s="78"/>
      <c r="EQ285" s="78"/>
      <c r="ER285" s="78"/>
      <c r="ES285" s="78"/>
      <c r="ET285" s="78"/>
      <c r="EU285" s="78"/>
      <c r="EV285" s="78"/>
      <c r="EW285" s="78"/>
      <c r="EX285" s="78"/>
      <c r="EY285" s="78"/>
      <c r="EZ285" s="78"/>
      <c r="FA285" s="78"/>
      <c r="FB285" s="78"/>
      <c r="FC285" s="78"/>
      <c r="FD285" s="78"/>
      <c r="FE285" s="78"/>
      <c r="FF285" s="78"/>
      <c r="FG285" s="78"/>
      <c r="FH285" s="78"/>
      <c r="FI285" s="78"/>
      <c r="FJ285" s="78"/>
      <c r="FK285" s="78"/>
      <c r="FL285" s="78"/>
      <c r="FM285" s="78"/>
      <c r="FN285" s="78"/>
      <c r="FO285" s="78"/>
      <c r="FP285" s="78"/>
      <c r="FQ285" s="78"/>
      <c r="FR285" s="78"/>
      <c r="FS285" s="78"/>
      <c r="FT285" s="78"/>
      <c r="FU285" s="78"/>
      <c r="FV285" s="78"/>
      <c r="FW285" s="78"/>
      <c r="FX285" s="78"/>
      <c r="FY285" s="78">
        <v>4</v>
      </c>
      <c r="FZ285" s="78">
        <v>0</v>
      </c>
    </row>
    <row r="286" spans="1:182" x14ac:dyDescent="0.2">
      <c r="A286" t="s">
        <v>186</v>
      </c>
      <c r="B286" s="35" t="s">
        <v>243</v>
      </c>
      <c r="C286" t="s">
        <v>194</v>
      </c>
      <c r="D286" t="s">
        <v>200</v>
      </c>
      <c r="E286" t="s">
        <v>207</v>
      </c>
      <c r="F286" t="s">
        <v>182</v>
      </c>
      <c r="G286" t="s">
        <v>1</v>
      </c>
      <c r="H286" s="78">
        <v>108</v>
      </c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78"/>
      <c r="AE286" s="78"/>
      <c r="AF286" s="78"/>
      <c r="AG286" s="78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  <c r="AV286" s="78"/>
      <c r="AW286" s="78"/>
      <c r="AX286" s="78"/>
      <c r="AY286" s="78"/>
      <c r="AZ286" s="78"/>
      <c r="BA286" s="78"/>
      <c r="BB286" s="78"/>
      <c r="BC286" s="78"/>
      <c r="BD286" s="78"/>
      <c r="BE286" s="78"/>
      <c r="BF286" s="78"/>
      <c r="BG286" s="78"/>
      <c r="BH286" s="78"/>
      <c r="BI286" s="78"/>
      <c r="BJ286" s="78"/>
      <c r="BK286" s="78"/>
      <c r="BL286" s="78"/>
      <c r="BM286" s="78"/>
      <c r="BN286" s="78"/>
      <c r="BO286" s="78"/>
      <c r="BP286" s="78"/>
      <c r="BQ286" s="78"/>
      <c r="BR286" s="78"/>
      <c r="BS286" s="78"/>
      <c r="BT286" s="78"/>
      <c r="BU286" s="78"/>
      <c r="BV286" s="78"/>
      <c r="BW286" s="78"/>
      <c r="BX286" s="78"/>
      <c r="BY286" s="78"/>
      <c r="BZ286" s="78"/>
      <c r="CA286" s="78"/>
      <c r="CB286" s="78"/>
      <c r="CC286" s="78"/>
      <c r="CD286" s="78"/>
      <c r="CE286" s="78"/>
      <c r="CF286" s="78"/>
      <c r="CG286" s="78"/>
      <c r="CH286" s="78"/>
      <c r="CI286" s="78"/>
      <c r="CJ286" s="78"/>
      <c r="CK286" s="78"/>
      <c r="CL286" s="78"/>
      <c r="CM286" s="78"/>
      <c r="CN286" s="78"/>
      <c r="CO286" s="78"/>
      <c r="CP286" s="78"/>
      <c r="CQ286" s="78"/>
      <c r="CR286" s="78"/>
      <c r="CS286" s="78"/>
      <c r="CT286" s="78"/>
      <c r="CU286" s="78"/>
      <c r="CV286" s="78"/>
      <c r="CW286" s="78"/>
      <c r="CX286" s="78"/>
      <c r="CY286" s="78"/>
      <c r="CZ286" s="78"/>
      <c r="DA286" s="78"/>
      <c r="DB286" s="78"/>
      <c r="DC286" s="78"/>
      <c r="DD286" s="78"/>
      <c r="DE286" s="78"/>
      <c r="DF286" s="78"/>
      <c r="DG286" s="78"/>
      <c r="DH286" s="78"/>
      <c r="DI286" s="78"/>
      <c r="DJ286" s="78"/>
      <c r="DK286" s="78"/>
      <c r="DL286" s="78"/>
      <c r="DM286" s="78"/>
      <c r="DN286" s="78"/>
      <c r="DO286" s="78"/>
      <c r="DP286" s="78"/>
      <c r="DQ286" s="78"/>
      <c r="DR286" s="78"/>
      <c r="DS286" s="78"/>
      <c r="DT286" s="78"/>
      <c r="DU286" s="78"/>
      <c r="DV286" s="78"/>
      <c r="DW286" s="78"/>
      <c r="DX286" s="78"/>
      <c r="DY286" s="78"/>
      <c r="DZ286" s="78"/>
      <c r="EA286" s="78"/>
      <c r="EB286" s="78"/>
      <c r="EC286" s="78"/>
      <c r="ED286" s="78"/>
      <c r="EE286" s="78"/>
      <c r="EF286" s="78"/>
      <c r="EG286" s="78"/>
      <c r="EH286" s="78"/>
      <c r="EI286" s="78"/>
      <c r="EJ286" s="78"/>
      <c r="EK286" s="78"/>
      <c r="EL286" s="78"/>
      <c r="EM286" s="78"/>
      <c r="EN286" s="78"/>
      <c r="EO286" s="78"/>
      <c r="EP286" s="78"/>
      <c r="EQ286" s="78"/>
      <c r="ER286" s="78"/>
      <c r="ES286" s="78"/>
      <c r="ET286" s="78"/>
      <c r="EU286" s="78"/>
      <c r="EV286" s="78"/>
      <c r="EW286" s="78"/>
      <c r="EX286" s="78"/>
      <c r="EY286" s="78"/>
      <c r="EZ286" s="78"/>
      <c r="FA286" s="78"/>
      <c r="FB286" s="78"/>
      <c r="FC286" s="78"/>
      <c r="FD286" s="78"/>
      <c r="FE286" s="78"/>
      <c r="FF286" s="78"/>
      <c r="FG286" s="78"/>
      <c r="FH286" s="78"/>
      <c r="FI286" s="78"/>
      <c r="FJ286" s="78"/>
      <c r="FK286" s="78"/>
      <c r="FL286" s="78"/>
      <c r="FM286" s="78"/>
      <c r="FN286" s="78"/>
      <c r="FO286" s="78"/>
      <c r="FP286" s="78"/>
      <c r="FQ286" s="78"/>
      <c r="FR286" s="78"/>
      <c r="FS286" s="78"/>
      <c r="FT286" s="78"/>
      <c r="FU286" s="78"/>
      <c r="FV286" s="78"/>
      <c r="FW286" s="78"/>
      <c r="FX286" s="78"/>
      <c r="FY286" s="78">
        <v>7.2857140999999999</v>
      </c>
      <c r="FZ286" s="78">
        <v>0</v>
      </c>
    </row>
    <row r="287" spans="1:182" x14ac:dyDescent="0.2">
      <c r="A287" t="s">
        <v>186</v>
      </c>
      <c r="B287" s="35" t="s">
        <v>243</v>
      </c>
      <c r="C287" t="s">
        <v>194</v>
      </c>
      <c r="D287" t="s">
        <v>200</v>
      </c>
      <c r="E287" t="s">
        <v>207</v>
      </c>
      <c r="F287" t="s">
        <v>183</v>
      </c>
      <c r="G287" t="s">
        <v>1</v>
      </c>
      <c r="H287" s="78">
        <v>296</v>
      </c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78"/>
      <c r="AE287" s="78"/>
      <c r="AF287" s="78"/>
      <c r="AG287" s="78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  <c r="AV287" s="78"/>
      <c r="AW287" s="78"/>
      <c r="AX287" s="78"/>
      <c r="AY287" s="78"/>
      <c r="AZ287" s="78"/>
      <c r="BA287" s="78"/>
      <c r="BB287" s="78"/>
      <c r="BC287" s="78"/>
      <c r="BD287" s="78"/>
      <c r="BE287" s="78"/>
      <c r="BF287" s="78"/>
      <c r="BG287" s="78"/>
      <c r="BH287" s="78"/>
      <c r="BI287" s="78"/>
      <c r="BJ287" s="78"/>
      <c r="BK287" s="78"/>
      <c r="BL287" s="78"/>
      <c r="BM287" s="78"/>
      <c r="BN287" s="78"/>
      <c r="BO287" s="78"/>
      <c r="BP287" s="78"/>
      <c r="BQ287" s="78"/>
      <c r="BR287" s="78"/>
      <c r="BS287" s="78"/>
      <c r="BT287" s="78"/>
      <c r="BU287" s="78"/>
      <c r="BV287" s="78"/>
      <c r="BW287" s="78"/>
      <c r="BX287" s="78"/>
      <c r="BY287" s="78"/>
      <c r="BZ287" s="78"/>
      <c r="CA287" s="78"/>
      <c r="CB287" s="78"/>
      <c r="CC287" s="78"/>
      <c r="CD287" s="78"/>
      <c r="CE287" s="78"/>
      <c r="CF287" s="78"/>
      <c r="CG287" s="78"/>
      <c r="CH287" s="78"/>
      <c r="CI287" s="78"/>
      <c r="CJ287" s="78"/>
      <c r="CK287" s="78"/>
      <c r="CL287" s="78"/>
      <c r="CM287" s="78"/>
      <c r="CN287" s="78"/>
      <c r="CO287" s="78"/>
      <c r="CP287" s="78"/>
      <c r="CQ287" s="78"/>
      <c r="CR287" s="78"/>
      <c r="CS287" s="78"/>
      <c r="CT287" s="78"/>
      <c r="CU287" s="78"/>
      <c r="CV287" s="78"/>
      <c r="CW287" s="78"/>
      <c r="CX287" s="78"/>
      <c r="CY287" s="78"/>
      <c r="CZ287" s="78"/>
      <c r="DA287" s="78"/>
      <c r="DB287" s="78"/>
      <c r="DC287" s="78"/>
      <c r="DD287" s="78"/>
      <c r="DE287" s="78"/>
      <c r="DF287" s="78"/>
      <c r="DG287" s="78"/>
      <c r="DH287" s="78"/>
      <c r="DI287" s="78"/>
      <c r="DJ287" s="78"/>
      <c r="DK287" s="78"/>
      <c r="DL287" s="78"/>
      <c r="DM287" s="78"/>
      <c r="DN287" s="78"/>
      <c r="DO287" s="78"/>
      <c r="DP287" s="78"/>
      <c r="DQ287" s="78"/>
      <c r="DR287" s="78"/>
      <c r="DS287" s="78"/>
      <c r="DT287" s="78"/>
      <c r="DU287" s="78"/>
      <c r="DV287" s="78"/>
      <c r="DW287" s="78"/>
      <c r="DX287" s="78"/>
      <c r="DY287" s="78"/>
      <c r="DZ287" s="78"/>
      <c r="EA287" s="78"/>
      <c r="EB287" s="78"/>
      <c r="EC287" s="78"/>
      <c r="ED287" s="78"/>
      <c r="EE287" s="78"/>
      <c r="EF287" s="78"/>
      <c r="EG287" s="78"/>
      <c r="EH287" s="78"/>
      <c r="EI287" s="78"/>
      <c r="EJ287" s="78"/>
      <c r="EK287" s="78"/>
      <c r="EL287" s="78"/>
      <c r="EM287" s="78"/>
      <c r="EN287" s="78"/>
      <c r="EO287" s="78"/>
      <c r="EP287" s="78"/>
      <c r="EQ287" s="78"/>
      <c r="ER287" s="78"/>
      <c r="ES287" s="78"/>
      <c r="ET287" s="78"/>
      <c r="EU287" s="78"/>
      <c r="EV287" s="78"/>
      <c r="EW287" s="78"/>
      <c r="EX287" s="78"/>
      <c r="EY287" s="78"/>
      <c r="EZ287" s="78"/>
      <c r="FA287" s="78"/>
      <c r="FB287" s="78"/>
      <c r="FC287" s="78"/>
      <c r="FD287" s="78"/>
      <c r="FE287" s="78"/>
      <c r="FF287" s="78"/>
      <c r="FG287" s="78"/>
      <c r="FH287" s="78"/>
      <c r="FI287" s="78"/>
      <c r="FJ287" s="78"/>
      <c r="FK287" s="78"/>
      <c r="FL287" s="78"/>
      <c r="FM287" s="78"/>
      <c r="FN287" s="78"/>
      <c r="FO287" s="78"/>
      <c r="FP287" s="78"/>
      <c r="FQ287" s="78"/>
      <c r="FR287" s="78"/>
      <c r="FS287" s="78"/>
      <c r="FT287" s="78"/>
      <c r="FU287" s="78"/>
      <c r="FV287" s="78"/>
      <c r="FW287" s="78"/>
      <c r="FX287" s="78"/>
      <c r="FY287" s="78">
        <v>14.809524</v>
      </c>
      <c r="FZ287" s="78">
        <v>0</v>
      </c>
    </row>
    <row r="288" spans="1:182" x14ac:dyDescent="0.2">
      <c r="A288" t="s">
        <v>186</v>
      </c>
      <c r="B288" s="35" t="s">
        <v>243</v>
      </c>
      <c r="C288" t="s">
        <v>194</v>
      </c>
      <c r="D288" t="s">
        <v>200</v>
      </c>
      <c r="E288" t="s">
        <v>207</v>
      </c>
      <c r="F288" t="s">
        <v>184</v>
      </c>
      <c r="G288" t="s">
        <v>1</v>
      </c>
      <c r="H288" s="78">
        <v>183</v>
      </c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  <c r="AC288" s="78"/>
      <c r="AD288" s="78"/>
      <c r="AE288" s="78"/>
      <c r="AF288" s="78"/>
      <c r="AG288" s="78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78"/>
      <c r="AV288" s="78"/>
      <c r="AW288" s="78"/>
      <c r="AX288" s="78"/>
      <c r="AY288" s="78"/>
      <c r="AZ288" s="78"/>
      <c r="BA288" s="78"/>
      <c r="BB288" s="78"/>
      <c r="BC288" s="78"/>
      <c r="BD288" s="78"/>
      <c r="BE288" s="78"/>
      <c r="BF288" s="78"/>
      <c r="BG288" s="78"/>
      <c r="BH288" s="78"/>
      <c r="BI288" s="78"/>
      <c r="BJ288" s="78"/>
      <c r="BK288" s="78"/>
      <c r="BL288" s="78"/>
      <c r="BM288" s="78"/>
      <c r="BN288" s="78"/>
      <c r="BO288" s="78"/>
      <c r="BP288" s="78"/>
      <c r="BQ288" s="78"/>
      <c r="BR288" s="78"/>
      <c r="BS288" s="78"/>
      <c r="BT288" s="78"/>
      <c r="BU288" s="78"/>
      <c r="BV288" s="78"/>
      <c r="BW288" s="78"/>
      <c r="BX288" s="78"/>
      <c r="BY288" s="78"/>
      <c r="BZ288" s="78"/>
      <c r="CA288" s="78"/>
      <c r="CB288" s="78"/>
      <c r="CC288" s="78"/>
      <c r="CD288" s="78"/>
      <c r="CE288" s="78"/>
      <c r="CF288" s="78"/>
      <c r="CG288" s="78"/>
      <c r="CH288" s="78"/>
      <c r="CI288" s="78"/>
      <c r="CJ288" s="78"/>
      <c r="CK288" s="78"/>
      <c r="CL288" s="78"/>
      <c r="CM288" s="78"/>
      <c r="CN288" s="78"/>
      <c r="CO288" s="78"/>
      <c r="CP288" s="78"/>
      <c r="CQ288" s="78"/>
      <c r="CR288" s="78"/>
      <c r="CS288" s="78"/>
      <c r="CT288" s="78"/>
      <c r="CU288" s="78"/>
      <c r="CV288" s="78"/>
      <c r="CW288" s="78"/>
      <c r="CX288" s="78"/>
      <c r="CY288" s="78"/>
      <c r="CZ288" s="78"/>
      <c r="DA288" s="78"/>
      <c r="DB288" s="78"/>
      <c r="DC288" s="78"/>
      <c r="DD288" s="78"/>
      <c r="DE288" s="78"/>
      <c r="DF288" s="78"/>
      <c r="DG288" s="78"/>
      <c r="DH288" s="78"/>
      <c r="DI288" s="78"/>
      <c r="DJ288" s="78"/>
      <c r="DK288" s="78"/>
      <c r="DL288" s="78"/>
      <c r="DM288" s="78"/>
      <c r="DN288" s="78"/>
      <c r="DO288" s="78"/>
      <c r="DP288" s="78"/>
      <c r="DQ288" s="78"/>
      <c r="DR288" s="78"/>
      <c r="DS288" s="78"/>
      <c r="DT288" s="78"/>
      <c r="DU288" s="78"/>
      <c r="DV288" s="78"/>
      <c r="DW288" s="78"/>
      <c r="DX288" s="78"/>
      <c r="DY288" s="78"/>
      <c r="DZ288" s="78"/>
      <c r="EA288" s="78"/>
      <c r="EB288" s="78"/>
      <c r="EC288" s="78"/>
      <c r="ED288" s="78"/>
      <c r="EE288" s="78"/>
      <c r="EF288" s="78"/>
      <c r="EG288" s="78"/>
      <c r="EH288" s="78"/>
      <c r="EI288" s="78"/>
      <c r="EJ288" s="78"/>
      <c r="EK288" s="78"/>
      <c r="EL288" s="78"/>
      <c r="EM288" s="78"/>
      <c r="EN288" s="78"/>
      <c r="EO288" s="78"/>
      <c r="EP288" s="78"/>
      <c r="EQ288" s="78"/>
      <c r="ER288" s="78"/>
      <c r="ES288" s="78"/>
      <c r="ET288" s="78"/>
      <c r="EU288" s="78"/>
      <c r="EV288" s="78"/>
      <c r="EW288" s="78"/>
      <c r="EX288" s="78"/>
      <c r="EY288" s="78"/>
      <c r="EZ288" s="78"/>
      <c r="FA288" s="78"/>
      <c r="FB288" s="78"/>
      <c r="FC288" s="78"/>
      <c r="FD288" s="78"/>
      <c r="FE288" s="78"/>
      <c r="FF288" s="78"/>
      <c r="FG288" s="78"/>
      <c r="FH288" s="78"/>
      <c r="FI288" s="78"/>
      <c r="FJ288" s="78"/>
      <c r="FK288" s="78"/>
      <c r="FL288" s="78"/>
      <c r="FM288" s="78"/>
      <c r="FN288" s="78"/>
      <c r="FO288" s="78"/>
      <c r="FP288" s="78"/>
      <c r="FQ288" s="78"/>
      <c r="FR288" s="78"/>
      <c r="FS288" s="78"/>
      <c r="FT288" s="78"/>
      <c r="FU288" s="78"/>
      <c r="FV288" s="78"/>
      <c r="FW288" s="78"/>
      <c r="FX288" s="78"/>
      <c r="FY288" s="78">
        <v>15</v>
      </c>
      <c r="FZ288" s="78">
        <v>0</v>
      </c>
    </row>
    <row r="289" spans="1:182" x14ac:dyDescent="0.2">
      <c r="A289" t="s">
        <v>186</v>
      </c>
      <c r="B289" s="35" t="s">
        <v>243</v>
      </c>
      <c r="C289" t="s">
        <v>194</v>
      </c>
      <c r="D289" t="s">
        <v>200</v>
      </c>
      <c r="E289" t="s">
        <v>207</v>
      </c>
      <c r="F289" t="s">
        <v>185</v>
      </c>
      <c r="G289" t="s">
        <v>1</v>
      </c>
      <c r="H289" s="78">
        <v>61</v>
      </c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  <c r="AB289" s="78"/>
      <c r="AC289" s="78"/>
      <c r="AD289" s="78"/>
      <c r="AE289" s="78"/>
      <c r="AF289" s="78"/>
      <c r="AG289" s="78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  <c r="AV289" s="78"/>
      <c r="AW289" s="78"/>
      <c r="AX289" s="78"/>
      <c r="AY289" s="78"/>
      <c r="AZ289" s="78"/>
      <c r="BA289" s="78"/>
      <c r="BB289" s="78"/>
      <c r="BC289" s="78"/>
      <c r="BD289" s="78"/>
      <c r="BE289" s="78"/>
      <c r="BF289" s="78"/>
      <c r="BG289" s="78"/>
      <c r="BH289" s="78"/>
      <c r="BI289" s="78"/>
      <c r="BJ289" s="78"/>
      <c r="BK289" s="78"/>
      <c r="BL289" s="78"/>
      <c r="BM289" s="78"/>
      <c r="BN289" s="78"/>
      <c r="BO289" s="78"/>
      <c r="BP289" s="78"/>
      <c r="BQ289" s="78"/>
      <c r="BR289" s="78"/>
      <c r="BS289" s="78"/>
      <c r="BT289" s="78"/>
      <c r="BU289" s="78"/>
      <c r="BV289" s="78"/>
      <c r="BW289" s="78"/>
      <c r="BX289" s="78"/>
      <c r="BY289" s="78"/>
      <c r="BZ289" s="78"/>
      <c r="CA289" s="78"/>
      <c r="CB289" s="78"/>
      <c r="CC289" s="78"/>
      <c r="CD289" s="78"/>
      <c r="CE289" s="78"/>
      <c r="CF289" s="78"/>
      <c r="CG289" s="78"/>
      <c r="CH289" s="78"/>
      <c r="CI289" s="78"/>
      <c r="CJ289" s="78"/>
      <c r="CK289" s="78"/>
      <c r="CL289" s="78"/>
      <c r="CM289" s="78"/>
      <c r="CN289" s="78"/>
      <c r="CO289" s="78"/>
      <c r="CP289" s="78"/>
      <c r="CQ289" s="78"/>
      <c r="CR289" s="78"/>
      <c r="CS289" s="78"/>
      <c r="CT289" s="78"/>
      <c r="CU289" s="78"/>
      <c r="CV289" s="78"/>
      <c r="CW289" s="78"/>
      <c r="CX289" s="78"/>
      <c r="CY289" s="78"/>
      <c r="CZ289" s="78"/>
      <c r="DA289" s="78"/>
      <c r="DB289" s="78"/>
      <c r="DC289" s="78"/>
      <c r="DD289" s="78"/>
      <c r="DE289" s="78"/>
      <c r="DF289" s="78"/>
      <c r="DG289" s="78"/>
      <c r="DH289" s="78"/>
      <c r="DI289" s="78"/>
      <c r="DJ289" s="78"/>
      <c r="DK289" s="78"/>
      <c r="DL289" s="78"/>
      <c r="DM289" s="78"/>
      <c r="DN289" s="78"/>
      <c r="DO289" s="78"/>
      <c r="DP289" s="78"/>
      <c r="DQ289" s="78"/>
      <c r="DR289" s="78"/>
      <c r="DS289" s="78"/>
      <c r="DT289" s="78"/>
      <c r="DU289" s="78"/>
      <c r="DV289" s="78"/>
      <c r="DW289" s="78"/>
      <c r="DX289" s="78"/>
      <c r="DY289" s="78"/>
      <c r="DZ289" s="78"/>
      <c r="EA289" s="78"/>
      <c r="EB289" s="78"/>
      <c r="EC289" s="78"/>
      <c r="ED289" s="78"/>
      <c r="EE289" s="78"/>
      <c r="EF289" s="78"/>
      <c r="EG289" s="78"/>
      <c r="EH289" s="78"/>
      <c r="EI289" s="78"/>
      <c r="EJ289" s="78"/>
      <c r="EK289" s="78"/>
      <c r="EL289" s="78"/>
      <c r="EM289" s="78"/>
      <c r="EN289" s="78"/>
      <c r="EO289" s="78"/>
      <c r="EP289" s="78"/>
      <c r="EQ289" s="78"/>
      <c r="ER289" s="78"/>
      <c r="ES289" s="78"/>
      <c r="ET289" s="78"/>
      <c r="EU289" s="78"/>
      <c r="EV289" s="78"/>
      <c r="EW289" s="78"/>
      <c r="EX289" s="78"/>
      <c r="EY289" s="78"/>
      <c r="EZ289" s="78"/>
      <c r="FA289" s="78"/>
      <c r="FB289" s="78"/>
      <c r="FC289" s="78"/>
      <c r="FD289" s="78"/>
      <c r="FE289" s="78"/>
      <c r="FF289" s="78"/>
      <c r="FG289" s="78"/>
      <c r="FH289" s="78"/>
      <c r="FI289" s="78"/>
      <c r="FJ289" s="78"/>
      <c r="FK289" s="78"/>
      <c r="FL289" s="78"/>
      <c r="FM289" s="78"/>
      <c r="FN289" s="78"/>
      <c r="FO289" s="78"/>
      <c r="FP289" s="78"/>
      <c r="FQ289" s="78"/>
      <c r="FR289" s="78"/>
      <c r="FS289" s="78"/>
      <c r="FT289" s="78"/>
      <c r="FU289" s="78"/>
      <c r="FV289" s="78"/>
      <c r="FW289" s="78"/>
      <c r="FX289" s="78"/>
      <c r="FY289" s="78">
        <v>2</v>
      </c>
      <c r="FZ289" s="78">
        <v>0</v>
      </c>
    </row>
    <row r="290" spans="1:182" x14ac:dyDescent="0.2">
      <c r="A290" t="s">
        <v>186</v>
      </c>
      <c r="B290" s="35" t="s">
        <v>243</v>
      </c>
      <c r="C290" t="s">
        <v>194</v>
      </c>
      <c r="D290" t="s">
        <v>200</v>
      </c>
      <c r="E290" t="s">
        <v>208</v>
      </c>
      <c r="F290" t="s">
        <v>1</v>
      </c>
      <c r="G290" t="s">
        <v>1</v>
      </c>
      <c r="H290" s="78">
        <v>1597</v>
      </c>
      <c r="I290" s="78">
        <v>1.0475897000000001</v>
      </c>
      <c r="J290" s="78">
        <v>0.95642917999999999</v>
      </c>
      <c r="K290" s="78">
        <v>0.94258308000000002</v>
      </c>
      <c r="L290" s="78">
        <v>0.94456202</v>
      </c>
      <c r="M290" s="78">
        <v>0.90205020000000002</v>
      </c>
      <c r="N290" s="78">
        <v>0.86941170999999995</v>
      </c>
      <c r="O290" s="78">
        <v>0.96036363000000002</v>
      </c>
      <c r="P290" s="78">
        <v>0.92487817999999999</v>
      </c>
      <c r="Q290" s="78">
        <v>0.74699747999999999</v>
      </c>
      <c r="R290" s="78">
        <v>0.65606070000000005</v>
      </c>
      <c r="S290" s="78">
        <v>0.50818728999999996</v>
      </c>
      <c r="T290" s="78">
        <v>0.46616816999999999</v>
      </c>
      <c r="U290" s="78">
        <v>0.47701760999999998</v>
      </c>
      <c r="V290" s="78">
        <v>0.57642603000000003</v>
      </c>
      <c r="W290" s="78">
        <v>0.78838903000000005</v>
      </c>
      <c r="X290" s="78">
        <v>1.0726855</v>
      </c>
      <c r="Y290" s="78">
        <v>1.4795463</v>
      </c>
      <c r="Z290" s="78">
        <v>1.8961146</v>
      </c>
      <c r="AA290" s="78">
        <v>2.1099849000000002</v>
      </c>
      <c r="AB290" s="78">
        <v>2.0266156</v>
      </c>
      <c r="AC290" s="78">
        <v>1.8078947999999999</v>
      </c>
      <c r="AD290" s="78">
        <v>1.6154932</v>
      </c>
      <c r="AE290" s="78">
        <v>1.3295735</v>
      </c>
      <c r="AF290" s="78">
        <v>1.1628711</v>
      </c>
      <c r="AG290" s="78">
        <v>-9.8626459999999999E-2</v>
      </c>
      <c r="AH290" s="78">
        <v>-8.3169720000000003E-2</v>
      </c>
      <c r="AI290" s="78">
        <v>-7.7791819999999998E-2</v>
      </c>
      <c r="AJ290" s="78">
        <v>-5.6992370000000001E-2</v>
      </c>
      <c r="AK290" s="78">
        <v>-2.324965E-2</v>
      </c>
      <c r="AL290" s="78">
        <v>-3.732063E-2</v>
      </c>
      <c r="AM290" s="78">
        <v>-4.1105600000000001E-3</v>
      </c>
      <c r="AN290" s="78">
        <v>3.9694220000000002E-2</v>
      </c>
      <c r="AO290" s="78">
        <v>6.8450269999999994E-2</v>
      </c>
      <c r="AP290" s="78">
        <v>0.10736134999999999</v>
      </c>
      <c r="AQ290" s="78">
        <v>9.7746449999999999E-2</v>
      </c>
      <c r="AR290" s="78">
        <v>9.864829E-2</v>
      </c>
      <c r="AS290" s="78">
        <v>0.15994253999999999</v>
      </c>
      <c r="AT290" s="78">
        <v>0.22974131</v>
      </c>
      <c r="AU290" s="78">
        <v>0.28011810999999998</v>
      </c>
      <c r="AV290" s="78">
        <v>0.32419073999999998</v>
      </c>
      <c r="AW290" s="78">
        <v>0.34927618999999999</v>
      </c>
      <c r="AX290" s="78">
        <v>0.30655321000000002</v>
      </c>
      <c r="AY290" s="78">
        <v>0.18250506999999999</v>
      </c>
      <c r="AZ290" s="78">
        <v>3.461761E-2</v>
      </c>
      <c r="BA290" s="78">
        <v>-1.1261190000000001E-2</v>
      </c>
      <c r="BB290" s="78">
        <v>-7.8746860000000002E-2</v>
      </c>
      <c r="BC290" s="78">
        <v>-0.11935613</v>
      </c>
      <c r="BD290" s="78">
        <v>-0.1126098</v>
      </c>
      <c r="BE290" s="78">
        <v>-8.0388059999999997E-2</v>
      </c>
      <c r="BF290" s="78">
        <v>-6.6207749999999996E-2</v>
      </c>
      <c r="BG290" s="78">
        <v>-6.2136749999999998E-2</v>
      </c>
      <c r="BH290" s="78">
        <v>-4.2445320000000002E-2</v>
      </c>
      <c r="BI290" s="78">
        <v>-8.9180300000000004E-3</v>
      </c>
      <c r="BJ290" s="78">
        <v>-2.347546E-2</v>
      </c>
      <c r="BK290" s="78">
        <v>1.048438E-2</v>
      </c>
      <c r="BL290" s="78">
        <v>5.5542660000000001E-2</v>
      </c>
      <c r="BM290" s="78">
        <v>8.5320980000000005E-2</v>
      </c>
      <c r="BN290" s="78">
        <v>0.12365065</v>
      </c>
      <c r="BO290" s="78">
        <v>0.11136367</v>
      </c>
      <c r="BP290" s="78">
        <v>0.11225408000000001</v>
      </c>
      <c r="BQ290" s="78">
        <v>0.17451295</v>
      </c>
      <c r="BR290" s="78">
        <v>0.24708956000000001</v>
      </c>
      <c r="BS290" s="78">
        <v>0.30000862</v>
      </c>
      <c r="BT290" s="78">
        <v>0.34607338999999998</v>
      </c>
      <c r="BU290" s="78">
        <v>0.37225543999999999</v>
      </c>
      <c r="BV290" s="78">
        <v>0.32909247000000003</v>
      </c>
      <c r="BW290" s="78">
        <v>0.20408056999999999</v>
      </c>
      <c r="BX290" s="78">
        <v>5.3259029999999999E-2</v>
      </c>
      <c r="BY290" s="78">
        <v>6.3648200000000002E-3</v>
      </c>
      <c r="BZ290" s="78">
        <v>-5.8828739999999997E-2</v>
      </c>
      <c r="CA290" s="78">
        <v>-9.9052799999999996E-2</v>
      </c>
      <c r="CB290" s="78">
        <v>-9.2409569999999996E-2</v>
      </c>
      <c r="CC290" s="78">
        <v>-6.7756209999999997E-2</v>
      </c>
      <c r="CD290" s="78">
        <v>-5.4459939999999998E-2</v>
      </c>
      <c r="CE290" s="78">
        <v>-5.1294090000000001E-2</v>
      </c>
      <c r="CF290" s="78">
        <v>-3.2370070000000001E-2</v>
      </c>
      <c r="CG290" s="78">
        <v>1.008E-3</v>
      </c>
      <c r="CH290" s="78">
        <v>-1.3886330000000001E-2</v>
      </c>
      <c r="CI290" s="78">
        <v>2.0592800000000001E-2</v>
      </c>
      <c r="CJ290" s="78">
        <v>6.6519250000000002E-2</v>
      </c>
      <c r="CK290" s="78">
        <v>9.7005579999999994E-2</v>
      </c>
      <c r="CL290" s="78">
        <v>0.13493258</v>
      </c>
      <c r="CM290" s="78">
        <v>0.12079491000000001</v>
      </c>
      <c r="CN290" s="78">
        <v>0.12167741999999999</v>
      </c>
      <c r="CO290" s="78">
        <v>0.18460436</v>
      </c>
      <c r="CP290" s="78">
        <v>0.25910491000000002</v>
      </c>
      <c r="CQ290" s="78">
        <v>0.31378475</v>
      </c>
      <c r="CR290" s="78">
        <v>0.36122917999999998</v>
      </c>
      <c r="CS290" s="78">
        <v>0.38817084000000002</v>
      </c>
      <c r="CT290" s="78">
        <v>0.34470308</v>
      </c>
      <c r="CU290" s="78">
        <v>0.21902369999999999</v>
      </c>
      <c r="CV290" s="78">
        <v>6.6170010000000001E-2</v>
      </c>
      <c r="CW290" s="78">
        <v>1.8572539999999998E-2</v>
      </c>
      <c r="CX290" s="78">
        <v>-4.5033509999999999E-2</v>
      </c>
      <c r="CY290" s="78">
        <v>-8.4990759999999999E-2</v>
      </c>
      <c r="CZ290" s="78">
        <v>-7.8418959999999996E-2</v>
      </c>
      <c r="DA290" s="78">
        <v>-5.5124350000000003E-2</v>
      </c>
      <c r="DB290" s="78">
        <v>-4.2712140000000003E-2</v>
      </c>
      <c r="DC290" s="78">
        <v>-4.0451439999999998E-2</v>
      </c>
      <c r="DD290" s="78">
        <v>-2.229482E-2</v>
      </c>
      <c r="DE290" s="78">
        <v>1.0934030000000001E-2</v>
      </c>
      <c r="DF290" s="78">
        <v>-4.2972000000000002E-3</v>
      </c>
      <c r="DG290" s="78">
        <v>3.070121E-2</v>
      </c>
      <c r="DH290" s="78">
        <v>7.7495839999999996E-2</v>
      </c>
      <c r="DI290" s="78">
        <v>0.10869018</v>
      </c>
      <c r="DJ290" s="78">
        <v>0.1462145</v>
      </c>
      <c r="DK290" s="78">
        <v>0.13022617</v>
      </c>
      <c r="DL290" s="78">
        <v>0.13110073</v>
      </c>
      <c r="DM290" s="78">
        <v>0.19469576</v>
      </c>
      <c r="DN290" s="78">
        <v>0.27112027999999999</v>
      </c>
      <c r="DO290" s="78">
        <v>0.32756084000000002</v>
      </c>
      <c r="DP290" s="78">
        <v>0.37638500000000003</v>
      </c>
      <c r="DQ290" s="78">
        <v>0.40408620000000001</v>
      </c>
      <c r="DR290" s="78">
        <v>0.36031373999999999</v>
      </c>
      <c r="DS290" s="78">
        <v>0.23396684000000001</v>
      </c>
      <c r="DT290" s="78">
        <v>7.9080999999999999E-2</v>
      </c>
      <c r="DU290" s="78">
        <v>3.0780269999999998E-2</v>
      </c>
      <c r="DV290" s="78">
        <v>-3.1238269999999999E-2</v>
      </c>
      <c r="DW290" s="78">
        <v>-7.0928720000000001E-2</v>
      </c>
      <c r="DX290" s="78">
        <v>-6.4428349999999995E-2</v>
      </c>
      <c r="DY290" s="78">
        <v>-3.6885950000000001E-2</v>
      </c>
      <c r="DZ290" s="78">
        <v>-2.5750180000000001E-2</v>
      </c>
      <c r="EA290" s="78">
        <v>-2.479636E-2</v>
      </c>
      <c r="EB290" s="78">
        <v>-7.7477700000000002E-3</v>
      </c>
      <c r="EC290" s="78">
        <v>2.5265639999999999E-2</v>
      </c>
      <c r="ED290" s="78">
        <v>9.5479799999999993E-3</v>
      </c>
      <c r="EE290" s="78">
        <v>4.529615E-2</v>
      </c>
      <c r="EF290" s="78">
        <v>9.3344289999999996E-2</v>
      </c>
      <c r="EG290" s="78">
        <v>0.12556089000000001</v>
      </c>
      <c r="EH290" s="78">
        <v>0.16250381</v>
      </c>
      <c r="EI290" s="78">
        <v>0.14384337999999999</v>
      </c>
      <c r="EJ290" s="78">
        <v>0.14470654999999999</v>
      </c>
      <c r="EK290" s="78">
        <v>0.20926616000000001</v>
      </c>
      <c r="EL290" s="78">
        <v>0.28846851000000001</v>
      </c>
      <c r="EM290" s="78">
        <v>0.34745142000000001</v>
      </c>
      <c r="EN290" s="78">
        <v>0.39826766000000002</v>
      </c>
      <c r="EO290" s="78">
        <v>0.42706546000000001</v>
      </c>
      <c r="EP290" s="78">
        <v>0.38285297000000001</v>
      </c>
      <c r="EQ290" s="78">
        <v>0.25554233999999998</v>
      </c>
      <c r="ER290" s="78">
        <v>9.7722420000000004E-2</v>
      </c>
      <c r="ES290" s="78">
        <v>4.8406280000000003E-2</v>
      </c>
      <c r="ET290" s="78">
        <v>-1.1320149999999999E-2</v>
      </c>
      <c r="EU290" s="78">
        <v>-5.0625370000000003E-2</v>
      </c>
      <c r="EV290" s="78">
        <v>-4.4228129999999997E-2</v>
      </c>
      <c r="EW290" s="78">
        <v>68.062247999999997</v>
      </c>
      <c r="EX290" s="78">
        <v>66.450287000000003</v>
      </c>
      <c r="EY290" s="78">
        <v>64.806030000000007</v>
      </c>
      <c r="EZ290" s="78">
        <v>63.05724</v>
      </c>
      <c r="FA290" s="78">
        <v>62.15081</v>
      </c>
      <c r="FB290" s="78">
        <v>61.669220000000003</v>
      </c>
      <c r="FC290" s="78">
        <v>61.622131000000003</v>
      </c>
      <c r="FD290" s="78">
        <v>61.370735000000003</v>
      </c>
      <c r="FE290" s="78">
        <v>62.815165999999998</v>
      </c>
      <c r="FF290" s="78">
        <v>65.593636000000004</v>
      </c>
      <c r="FG290" s="78">
        <v>69.695648000000006</v>
      </c>
      <c r="FH290" s="78">
        <v>73.702704999999995</v>
      </c>
      <c r="FI290" s="78">
        <v>77.712975</v>
      </c>
      <c r="FJ290" s="78">
        <v>81.721053999999995</v>
      </c>
      <c r="FK290" s="78">
        <v>85.447197000000003</v>
      </c>
      <c r="FL290" s="78">
        <v>87.918998999999999</v>
      </c>
      <c r="FM290" s="78">
        <v>88.448936000000003</v>
      </c>
      <c r="FN290" s="78">
        <v>87.099152000000004</v>
      </c>
      <c r="FO290" s="78">
        <v>83.903992000000002</v>
      </c>
      <c r="FP290" s="78">
        <v>79.406097000000003</v>
      </c>
      <c r="FQ290" s="78">
        <v>75.635361000000003</v>
      </c>
      <c r="FR290" s="78">
        <v>72.690040999999994</v>
      </c>
      <c r="FS290" s="78">
        <v>70.630629999999996</v>
      </c>
      <c r="FT290" s="78">
        <v>68.788955999999999</v>
      </c>
      <c r="FU290" s="78">
        <v>1.5632259999999999E-2</v>
      </c>
      <c r="FV290" s="78">
        <v>2.2884930000000001E-2</v>
      </c>
      <c r="FW290" s="78">
        <v>1.5953910000000002E-2</v>
      </c>
      <c r="FX290" s="78">
        <v>0</v>
      </c>
      <c r="FY290" s="78">
        <v>127</v>
      </c>
      <c r="FZ290" s="78">
        <v>1</v>
      </c>
    </row>
    <row r="291" spans="1:182" x14ac:dyDescent="0.2">
      <c r="A291" t="s">
        <v>186</v>
      </c>
      <c r="B291" s="35" t="s">
        <v>243</v>
      </c>
      <c r="C291" t="s">
        <v>194</v>
      </c>
      <c r="D291" t="s">
        <v>200</v>
      </c>
      <c r="E291" t="s">
        <v>208</v>
      </c>
      <c r="F291" t="s">
        <v>178</v>
      </c>
      <c r="G291" t="s">
        <v>1</v>
      </c>
      <c r="H291" s="78">
        <v>504</v>
      </c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  <c r="AB291" s="78"/>
      <c r="AC291" s="78"/>
      <c r="AD291" s="78"/>
      <c r="AE291" s="78"/>
      <c r="AF291" s="78"/>
      <c r="AG291" s="78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78"/>
      <c r="AV291" s="78"/>
      <c r="AW291" s="78"/>
      <c r="AX291" s="78"/>
      <c r="AY291" s="78"/>
      <c r="AZ291" s="78"/>
      <c r="BA291" s="78"/>
      <c r="BB291" s="78"/>
      <c r="BC291" s="78"/>
      <c r="BD291" s="78"/>
      <c r="BE291" s="78"/>
      <c r="BF291" s="78"/>
      <c r="BG291" s="78"/>
      <c r="BH291" s="78"/>
      <c r="BI291" s="78"/>
      <c r="BJ291" s="78"/>
      <c r="BK291" s="78"/>
      <c r="BL291" s="78"/>
      <c r="BM291" s="78"/>
      <c r="BN291" s="78"/>
      <c r="BO291" s="78"/>
      <c r="BP291" s="78"/>
      <c r="BQ291" s="78"/>
      <c r="BR291" s="78"/>
      <c r="BS291" s="78"/>
      <c r="BT291" s="78"/>
      <c r="BU291" s="78"/>
      <c r="BV291" s="78"/>
      <c r="BW291" s="78"/>
      <c r="BX291" s="78"/>
      <c r="BY291" s="78"/>
      <c r="BZ291" s="78"/>
      <c r="CA291" s="78"/>
      <c r="CB291" s="78"/>
      <c r="CC291" s="78"/>
      <c r="CD291" s="78"/>
      <c r="CE291" s="78"/>
      <c r="CF291" s="78"/>
      <c r="CG291" s="78"/>
      <c r="CH291" s="78"/>
      <c r="CI291" s="78"/>
      <c r="CJ291" s="78"/>
      <c r="CK291" s="78"/>
      <c r="CL291" s="78"/>
      <c r="CM291" s="78"/>
      <c r="CN291" s="78"/>
      <c r="CO291" s="78"/>
      <c r="CP291" s="78"/>
      <c r="CQ291" s="78"/>
      <c r="CR291" s="78"/>
      <c r="CS291" s="78"/>
      <c r="CT291" s="78"/>
      <c r="CU291" s="78"/>
      <c r="CV291" s="78"/>
      <c r="CW291" s="78"/>
      <c r="CX291" s="78"/>
      <c r="CY291" s="78"/>
      <c r="CZ291" s="78"/>
      <c r="DA291" s="78"/>
      <c r="DB291" s="78"/>
      <c r="DC291" s="78"/>
      <c r="DD291" s="78"/>
      <c r="DE291" s="78"/>
      <c r="DF291" s="78"/>
      <c r="DG291" s="78"/>
      <c r="DH291" s="78"/>
      <c r="DI291" s="78"/>
      <c r="DJ291" s="78"/>
      <c r="DK291" s="78"/>
      <c r="DL291" s="78"/>
      <c r="DM291" s="78"/>
      <c r="DN291" s="78"/>
      <c r="DO291" s="78"/>
      <c r="DP291" s="78"/>
      <c r="DQ291" s="78"/>
      <c r="DR291" s="78"/>
      <c r="DS291" s="78"/>
      <c r="DT291" s="78"/>
      <c r="DU291" s="78"/>
      <c r="DV291" s="78"/>
      <c r="DW291" s="78"/>
      <c r="DX291" s="78"/>
      <c r="DY291" s="78"/>
      <c r="DZ291" s="78"/>
      <c r="EA291" s="78"/>
      <c r="EB291" s="78"/>
      <c r="EC291" s="78"/>
      <c r="ED291" s="78"/>
      <c r="EE291" s="78"/>
      <c r="EF291" s="78"/>
      <c r="EG291" s="78"/>
      <c r="EH291" s="78"/>
      <c r="EI291" s="78"/>
      <c r="EJ291" s="78"/>
      <c r="EK291" s="78"/>
      <c r="EL291" s="78"/>
      <c r="EM291" s="78"/>
      <c r="EN291" s="78"/>
      <c r="EO291" s="78"/>
      <c r="EP291" s="78"/>
      <c r="EQ291" s="78"/>
      <c r="ER291" s="78"/>
      <c r="ES291" s="78"/>
      <c r="ET291" s="78"/>
      <c r="EU291" s="78"/>
      <c r="EV291" s="78"/>
      <c r="EW291" s="78"/>
      <c r="EX291" s="78"/>
      <c r="EY291" s="78"/>
      <c r="EZ291" s="78"/>
      <c r="FA291" s="78"/>
      <c r="FB291" s="78"/>
      <c r="FC291" s="78"/>
      <c r="FD291" s="78"/>
      <c r="FE291" s="78"/>
      <c r="FF291" s="78"/>
      <c r="FG291" s="78"/>
      <c r="FH291" s="78"/>
      <c r="FI291" s="78"/>
      <c r="FJ291" s="78"/>
      <c r="FK291" s="78"/>
      <c r="FL291" s="78"/>
      <c r="FM291" s="78"/>
      <c r="FN291" s="78"/>
      <c r="FO291" s="78"/>
      <c r="FP291" s="78"/>
      <c r="FQ291" s="78"/>
      <c r="FR291" s="78"/>
      <c r="FS291" s="78"/>
      <c r="FT291" s="78"/>
      <c r="FU291" s="78"/>
      <c r="FV291" s="78"/>
      <c r="FW291" s="78"/>
      <c r="FX291" s="78"/>
      <c r="FY291" s="78">
        <v>61.238093999999997</v>
      </c>
      <c r="FZ291" s="78">
        <v>0</v>
      </c>
    </row>
    <row r="292" spans="1:182" x14ac:dyDescent="0.2">
      <c r="A292" t="s">
        <v>186</v>
      </c>
      <c r="B292" s="35" t="s">
        <v>243</v>
      </c>
      <c r="C292" t="s">
        <v>194</v>
      </c>
      <c r="D292" t="s">
        <v>200</v>
      </c>
      <c r="E292" t="s">
        <v>208</v>
      </c>
      <c r="F292" t="s">
        <v>179</v>
      </c>
      <c r="G292" t="s">
        <v>1</v>
      </c>
      <c r="H292" s="78">
        <v>267</v>
      </c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  <c r="AB292" s="78"/>
      <c r="AC292" s="78"/>
      <c r="AD292" s="78"/>
      <c r="AE292" s="78"/>
      <c r="AF292" s="78"/>
      <c r="AG292" s="78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8"/>
      <c r="AU292" s="78"/>
      <c r="AV292" s="78"/>
      <c r="AW292" s="78"/>
      <c r="AX292" s="78"/>
      <c r="AY292" s="78"/>
      <c r="AZ292" s="78"/>
      <c r="BA292" s="78"/>
      <c r="BB292" s="78"/>
      <c r="BC292" s="78"/>
      <c r="BD292" s="78"/>
      <c r="BE292" s="78"/>
      <c r="BF292" s="78"/>
      <c r="BG292" s="78"/>
      <c r="BH292" s="78"/>
      <c r="BI292" s="78"/>
      <c r="BJ292" s="78"/>
      <c r="BK292" s="78"/>
      <c r="BL292" s="78"/>
      <c r="BM292" s="78"/>
      <c r="BN292" s="78"/>
      <c r="BO292" s="78"/>
      <c r="BP292" s="78"/>
      <c r="BQ292" s="78"/>
      <c r="BR292" s="78"/>
      <c r="BS292" s="78"/>
      <c r="BT292" s="78"/>
      <c r="BU292" s="78"/>
      <c r="BV292" s="78"/>
      <c r="BW292" s="78"/>
      <c r="BX292" s="78"/>
      <c r="BY292" s="78"/>
      <c r="BZ292" s="78"/>
      <c r="CA292" s="78"/>
      <c r="CB292" s="78"/>
      <c r="CC292" s="78"/>
      <c r="CD292" s="78"/>
      <c r="CE292" s="78"/>
      <c r="CF292" s="78"/>
      <c r="CG292" s="78"/>
      <c r="CH292" s="78"/>
      <c r="CI292" s="78"/>
      <c r="CJ292" s="78"/>
      <c r="CK292" s="78"/>
      <c r="CL292" s="78"/>
      <c r="CM292" s="78"/>
      <c r="CN292" s="78"/>
      <c r="CO292" s="78"/>
      <c r="CP292" s="78"/>
      <c r="CQ292" s="78"/>
      <c r="CR292" s="78"/>
      <c r="CS292" s="78"/>
      <c r="CT292" s="78"/>
      <c r="CU292" s="78"/>
      <c r="CV292" s="78"/>
      <c r="CW292" s="78"/>
      <c r="CX292" s="78"/>
      <c r="CY292" s="78"/>
      <c r="CZ292" s="78"/>
      <c r="DA292" s="78"/>
      <c r="DB292" s="78"/>
      <c r="DC292" s="78"/>
      <c r="DD292" s="78"/>
      <c r="DE292" s="78"/>
      <c r="DF292" s="78"/>
      <c r="DG292" s="78"/>
      <c r="DH292" s="78"/>
      <c r="DI292" s="78"/>
      <c r="DJ292" s="78"/>
      <c r="DK292" s="78"/>
      <c r="DL292" s="78"/>
      <c r="DM292" s="78"/>
      <c r="DN292" s="78"/>
      <c r="DO292" s="78"/>
      <c r="DP292" s="78"/>
      <c r="DQ292" s="78"/>
      <c r="DR292" s="78"/>
      <c r="DS292" s="78"/>
      <c r="DT292" s="78"/>
      <c r="DU292" s="78"/>
      <c r="DV292" s="78"/>
      <c r="DW292" s="78"/>
      <c r="DX292" s="78"/>
      <c r="DY292" s="78"/>
      <c r="DZ292" s="78"/>
      <c r="EA292" s="78"/>
      <c r="EB292" s="78"/>
      <c r="EC292" s="78"/>
      <c r="ED292" s="78"/>
      <c r="EE292" s="78"/>
      <c r="EF292" s="78"/>
      <c r="EG292" s="78"/>
      <c r="EH292" s="78"/>
      <c r="EI292" s="78"/>
      <c r="EJ292" s="78"/>
      <c r="EK292" s="78"/>
      <c r="EL292" s="78"/>
      <c r="EM292" s="78"/>
      <c r="EN292" s="78"/>
      <c r="EO292" s="78"/>
      <c r="EP292" s="78"/>
      <c r="EQ292" s="78"/>
      <c r="ER292" s="78"/>
      <c r="ES292" s="78"/>
      <c r="ET292" s="78"/>
      <c r="EU292" s="78"/>
      <c r="EV292" s="78"/>
      <c r="EW292" s="78"/>
      <c r="EX292" s="78"/>
      <c r="EY292" s="78"/>
      <c r="EZ292" s="78"/>
      <c r="FA292" s="78"/>
      <c r="FB292" s="78"/>
      <c r="FC292" s="78"/>
      <c r="FD292" s="78"/>
      <c r="FE292" s="78"/>
      <c r="FF292" s="78"/>
      <c r="FG292" s="78"/>
      <c r="FH292" s="78"/>
      <c r="FI292" s="78"/>
      <c r="FJ292" s="78"/>
      <c r="FK292" s="78"/>
      <c r="FL292" s="78"/>
      <c r="FM292" s="78"/>
      <c r="FN292" s="78"/>
      <c r="FO292" s="78"/>
      <c r="FP292" s="78"/>
      <c r="FQ292" s="78"/>
      <c r="FR292" s="78"/>
      <c r="FS292" s="78"/>
      <c r="FT292" s="78"/>
      <c r="FU292" s="78"/>
      <c r="FV292" s="78"/>
      <c r="FW292" s="78"/>
      <c r="FX292" s="78"/>
      <c r="FY292" s="78">
        <v>19.142856999999999</v>
      </c>
      <c r="FZ292" s="78">
        <v>0</v>
      </c>
    </row>
    <row r="293" spans="1:182" x14ac:dyDescent="0.2">
      <c r="A293" t="s">
        <v>186</v>
      </c>
      <c r="B293" s="35" t="s">
        <v>243</v>
      </c>
      <c r="C293" t="s">
        <v>194</v>
      </c>
      <c r="D293" t="s">
        <v>200</v>
      </c>
      <c r="E293" t="s">
        <v>208</v>
      </c>
      <c r="F293" t="s">
        <v>180</v>
      </c>
      <c r="G293" t="s">
        <v>1</v>
      </c>
      <c r="H293" s="78">
        <v>4</v>
      </c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78"/>
      <c r="AE293" s="78"/>
      <c r="AF293" s="78"/>
      <c r="AG293" s="78"/>
      <c r="AH293" s="78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8"/>
      <c r="AU293" s="78"/>
      <c r="AV293" s="78"/>
      <c r="AW293" s="78"/>
      <c r="AX293" s="78"/>
      <c r="AY293" s="78"/>
      <c r="AZ293" s="78"/>
      <c r="BA293" s="78"/>
      <c r="BB293" s="78"/>
      <c r="BC293" s="78"/>
      <c r="BD293" s="78"/>
      <c r="BE293" s="78"/>
      <c r="BF293" s="78"/>
      <c r="BG293" s="78"/>
      <c r="BH293" s="78"/>
      <c r="BI293" s="78"/>
      <c r="BJ293" s="78"/>
      <c r="BK293" s="78"/>
      <c r="BL293" s="78"/>
      <c r="BM293" s="78"/>
      <c r="BN293" s="78"/>
      <c r="BO293" s="78"/>
      <c r="BP293" s="78"/>
      <c r="BQ293" s="78"/>
      <c r="BR293" s="78"/>
      <c r="BS293" s="78"/>
      <c r="BT293" s="78"/>
      <c r="BU293" s="78"/>
      <c r="BV293" s="78"/>
      <c r="BW293" s="78"/>
      <c r="BX293" s="78"/>
      <c r="BY293" s="78"/>
      <c r="BZ293" s="78"/>
      <c r="CA293" s="78"/>
      <c r="CB293" s="78"/>
      <c r="CC293" s="78"/>
      <c r="CD293" s="78"/>
      <c r="CE293" s="78"/>
      <c r="CF293" s="78"/>
      <c r="CG293" s="78"/>
      <c r="CH293" s="78"/>
      <c r="CI293" s="78"/>
      <c r="CJ293" s="78"/>
      <c r="CK293" s="78"/>
      <c r="CL293" s="78"/>
      <c r="CM293" s="78"/>
      <c r="CN293" s="78"/>
      <c r="CO293" s="78"/>
      <c r="CP293" s="78"/>
      <c r="CQ293" s="78"/>
      <c r="CR293" s="78"/>
      <c r="CS293" s="78"/>
      <c r="CT293" s="78"/>
      <c r="CU293" s="78"/>
      <c r="CV293" s="78"/>
      <c r="CW293" s="78"/>
      <c r="CX293" s="78"/>
      <c r="CY293" s="78"/>
      <c r="CZ293" s="78"/>
      <c r="DA293" s="78"/>
      <c r="DB293" s="78"/>
      <c r="DC293" s="78"/>
      <c r="DD293" s="78"/>
      <c r="DE293" s="78"/>
      <c r="DF293" s="78"/>
      <c r="DG293" s="78"/>
      <c r="DH293" s="78"/>
      <c r="DI293" s="78"/>
      <c r="DJ293" s="78"/>
      <c r="DK293" s="78"/>
      <c r="DL293" s="78"/>
      <c r="DM293" s="78"/>
      <c r="DN293" s="78"/>
      <c r="DO293" s="78"/>
      <c r="DP293" s="78"/>
      <c r="DQ293" s="78"/>
      <c r="DR293" s="78"/>
      <c r="DS293" s="78"/>
      <c r="DT293" s="78"/>
      <c r="DU293" s="78"/>
      <c r="DV293" s="78"/>
      <c r="DW293" s="78"/>
      <c r="DX293" s="78"/>
      <c r="DY293" s="78"/>
      <c r="DZ293" s="78"/>
      <c r="EA293" s="78"/>
      <c r="EB293" s="78"/>
      <c r="EC293" s="78"/>
      <c r="ED293" s="78"/>
      <c r="EE293" s="78"/>
      <c r="EF293" s="78"/>
      <c r="EG293" s="78"/>
      <c r="EH293" s="78"/>
      <c r="EI293" s="78"/>
      <c r="EJ293" s="78"/>
      <c r="EK293" s="78"/>
      <c r="EL293" s="78"/>
      <c r="EM293" s="78"/>
      <c r="EN293" s="78"/>
      <c r="EO293" s="78"/>
      <c r="EP293" s="78"/>
      <c r="EQ293" s="78"/>
      <c r="ER293" s="78"/>
      <c r="ES293" s="78"/>
      <c r="ET293" s="78"/>
      <c r="EU293" s="78"/>
      <c r="EV293" s="78"/>
      <c r="EW293" s="78"/>
      <c r="EX293" s="78"/>
      <c r="EY293" s="78"/>
      <c r="EZ293" s="78"/>
      <c r="FA293" s="78"/>
      <c r="FB293" s="78"/>
      <c r="FC293" s="78"/>
      <c r="FD293" s="78"/>
      <c r="FE293" s="78"/>
      <c r="FF293" s="78"/>
      <c r="FG293" s="78"/>
      <c r="FH293" s="78"/>
      <c r="FI293" s="78"/>
      <c r="FJ293" s="78"/>
      <c r="FK293" s="78"/>
      <c r="FL293" s="78"/>
      <c r="FM293" s="78"/>
      <c r="FN293" s="78"/>
      <c r="FO293" s="78"/>
      <c r="FP293" s="78"/>
      <c r="FQ293" s="78"/>
      <c r="FR293" s="78"/>
      <c r="FS293" s="78"/>
      <c r="FT293" s="78"/>
      <c r="FU293" s="78"/>
      <c r="FV293" s="78"/>
      <c r="FW293" s="78"/>
      <c r="FX293" s="78"/>
      <c r="FY293" s="78">
        <v>1</v>
      </c>
      <c r="FZ293" s="78">
        <v>0</v>
      </c>
    </row>
    <row r="294" spans="1:182" x14ac:dyDescent="0.2">
      <c r="A294" t="s">
        <v>186</v>
      </c>
      <c r="B294" s="35" t="s">
        <v>243</v>
      </c>
      <c r="C294" t="s">
        <v>194</v>
      </c>
      <c r="D294" t="s">
        <v>200</v>
      </c>
      <c r="E294" t="s">
        <v>208</v>
      </c>
      <c r="F294" t="s">
        <v>181</v>
      </c>
      <c r="G294" t="s">
        <v>1</v>
      </c>
      <c r="H294" s="78">
        <v>112</v>
      </c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78"/>
      <c r="AE294" s="78"/>
      <c r="AF294" s="78"/>
      <c r="AG294" s="78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  <c r="AU294" s="78"/>
      <c r="AV294" s="78"/>
      <c r="AW294" s="78"/>
      <c r="AX294" s="78"/>
      <c r="AY294" s="78"/>
      <c r="AZ294" s="78"/>
      <c r="BA294" s="78"/>
      <c r="BB294" s="78"/>
      <c r="BC294" s="78"/>
      <c r="BD294" s="78"/>
      <c r="BE294" s="78"/>
      <c r="BF294" s="78"/>
      <c r="BG294" s="78"/>
      <c r="BH294" s="78"/>
      <c r="BI294" s="78"/>
      <c r="BJ294" s="78"/>
      <c r="BK294" s="78"/>
      <c r="BL294" s="78"/>
      <c r="BM294" s="78"/>
      <c r="BN294" s="78"/>
      <c r="BO294" s="78"/>
      <c r="BP294" s="78"/>
      <c r="BQ294" s="78"/>
      <c r="BR294" s="78"/>
      <c r="BS294" s="78"/>
      <c r="BT294" s="78"/>
      <c r="BU294" s="78"/>
      <c r="BV294" s="78"/>
      <c r="BW294" s="78"/>
      <c r="BX294" s="78"/>
      <c r="BY294" s="78"/>
      <c r="BZ294" s="78"/>
      <c r="CA294" s="78"/>
      <c r="CB294" s="78"/>
      <c r="CC294" s="78"/>
      <c r="CD294" s="78"/>
      <c r="CE294" s="78"/>
      <c r="CF294" s="78"/>
      <c r="CG294" s="78"/>
      <c r="CH294" s="78"/>
      <c r="CI294" s="78"/>
      <c r="CJ294" s="78"/>
      <c r="CK294" s="78"/>
      <c r="CL294" s="78"/>
      <c r="CM294" s="78"/>
      <c r="CN294" s="78"/>
      <c r="CO294" s="78"/>
      <c r="CP294" s="78"/>
      <c r="CQ294" s="78"/>
      <c r="CR294" s="78"/>
      <c r="CS294" s="78"/>
      <c r="CT294" s="78"/>
      <c r="CU294" s="78"/>
      <c r="CV294" s="78"/>
      <c r="CW294" s="78"/>
      <c r="CX294" s="78"/>
      <c r="CY294" s="78"/>
      <c r="CZ294" s="78"/>
      <c r="DA294" s="78"/>
      <c r="DB294" s="78"/>
      <c r="DC294" s="78"/>
      <c r="DD294" s="78"/>
      <c r="DE294" s="78"/>
      <c r="DF294" s="78"/>
      <c r="DG294" s="78"/>
      <c r="DH294" s="78"/>
      <c r="DI294" s="78"/>
      <c r="DJ294" s="78"/>
      <c r="DK294" s="78"/>
      <c r="DL294" s="78"/>
      <c r="DM294" s="78"/>
      <c r="DN294" s="78"/>
      <c r="DO294" s="78"/>
      <c r="DP294" s="78"/>
      <c r="DQ294" s="78"/>
      <c r="DR294" s="78"/>
      <c r="DS294" s="78"/>
      <c r="DT294" s="78"/>
      <c r="DU294" s="78"/>
      <c r="DV294" s="78"/>
      <c r="DW294" s="78"/>
      <c r="DX294" s="78"/>
      <c r="DY294" s="78"/>
      <c r="DZ294" s="78"/>
      <c r="EA294" s="78"/>
      <c r="EB294" s="78"/>
      <c r="EC294" s="78"/>
      <c r="ED294" s="78"/>
      <c r="EE294" s="78"/>
      <c r="EF294" s="78"/>
      <c r="EG294" s="78"/>
      <c r="EH294" s="78"/>
      <c r="EI294" s="78"/>
      <c r="EJ294" s="78"/>
      <c r="EK294" s="78"/>
      <c r="EL294" s="78"/>
      <c r="EM294" s="78"/>
      <c r="EN294" s="78"/>
      <c r="EO294" s="78"/>
      <c r="EP294" s="78"/>
      <c r="EQ294" s="78"/>
      <c r="ER294" s="78"/>
      <c r="ES294" s="78"/>
      <c r="ET294" s="78"/>
      <c r="EU294" s="78"/>
      <c r="EV294" s="78"/>
      <c r="EW294" s="78"/>
      <c r="EX294" s="78"/>
      <c r="EY294" s="78"/>
      <c r="EZ294" s="78"/>
      <c r="FA294" s="78"/>
      <c r="FB294" s="78"/>
      <c r="FC294" s="78"/>
      <c r="FD294" s="78"/>
      <c r="FE294" s="78"/>
      <c r="FF294" s="78"/>
      <c r="FG294" s="78"/>
      <c r="FH294" s="78"/>
      <c r="FI294" s="78"/>
      <c r="FJ294" s="78"/>
      <c r="FK294" s="78"/>
      <c r="FL294" s="78"/>
      <c r="FM294" s="78"/>
      <c r="FN294" s="78"/>
      <c r="FO294" s="78"/>
      <c r="FP294" s="78"/>
      <c r="FQ294" s="78"/>
      <c r="FR294" s="78"/>
      <c r="FS294" s="78"/>
      <c r="FT294" s="78"/>
      <c r="FU294" s="78"/>
      <c r="FV294" s="78"/>
      <c r="FW294" s="78"/>
      <c r="FX294" s="78"/>
      <c r="FY294" s="78">
        <v>4.8095236000000003</v>
      </c>
      <c r="FZ294" s="78">
        <v>0</v>
      </c>
    </row>
    <row r="295" spans="1:182" x14ac:dyDescent="0.2">
      <c r="A295" t="s">
        <v>186</v>
      </c>
      <c r="B295" s="35" t="s">
        <v>243</v>
      </c>
      <c r="C295" t="s">
        <v>194</v>
      </c>
      <c r="D295" t="s">
        <v>200</v>
      </c>
      <c r="E295" t="s">
        <v>208</v>
      </c>
      <c r="F295" t="s">
        <v>182</v>
      </c>
      <c r="G295" t="s">
        <v>1</v>
      </c>
      <c r="H295" s="78">
        <v>118</v>
      </c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78"/>
      <c r="AE295" s="78"/>
      <c r="AF295" s="78"/>
      <c r="AG295" s="78"/>
      <c r="AH295" s="78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8"/>
      <c r="AU295" s="78"/>
      <c r="AV295" s="78"/>
      <c r="AW295" s="78"/>
      <c r="AX295" s="78"/>
      <c r="AY295" s="78"/>
      <c r="AZ295" s="78"/>
      <c r="BA295" s="78"/>
      <c r="BB295" s="78"/>
      <c r="BC295" s="78"/>
      <c r="BD295" s="78"/>
      <c r="BE295" s="78"/>
      <c r="BF295" s="78"/>
      <c r="BG295" s="78"/>
      <c r="BH295" s="78"/>
      <c r="BI295" s="78"/>
      <c r="BJ295" s="78"/>
      <c r="BK295" s="78"/>
      <c r="BL295" s="78"/>
      <c r="BM295" s="78"/>
      <c r="BN295" s="78"/>
      <c r="BO295" s="78"/>
      <c r="BP295" s="78"/>
      <c r="BQ295" s="78"/>
      <c r="BR295" s="78"/>
      <c r="BS295" s="78"/>
      <c r="BT295" s="78"/>
      <c r="BU295" s="78"/>
      <c r="BV295" s="78"/>
      <c r="BW295" s="78"/>
      <c r="BX295" s="78"/>
      <c r="BY295" s="78"/>
      <c r="BZ295" s="78"/>
      <c r="CA295" s="78"/>
      <c r="CB295" s="78"/>
      <c r="CC295" s="78"/>
      <c r="CD295" s="78"/>
      <c r="CE295" s="78"/>
      <c r="CF295" s="78"/>
      <c r="CG295" s="78"/>
      <c r="CH295" s="78"/>
      <c r="CI295" s="78"/>
      <c r="CJ295" s="78"/>
      <c r="CK295" s="78"/>
      <c r="CL295" s="78"/>
      <c r="CM295" s="78"/>
      <c r="CN295" s="78"/>
      <c r="CO295" s="78"/>
      <c r="CP295" s="78"/>
      <c r="CQ295" s="78"/>
      <c r="CR295" s="78"/>
      <c r="CS295" s="78"/>
      <c r="CT295" s="78"/>
      <c r="CU295" s="78"/>
      <c r="CV295" s="78"/>
      <c r="CW295" s="78"/>
      <c r="CX295" s="78"/>
      <c r="CY295" s="78"/>
      <c r="CZ295" s="78"/>
      <c r="DA295" s="78"/>
      <c r="DB295" s="78"/>
      <c r="DC295" s="78"/>
      <c r="DD295" s="78"/>
      <c r="DE295" s="78"/>
      <c r="DF295" s="78"/>
      <c r="DG295" s="78"/>
      <c r="DH295" s="78"/>
      <c r="DI295" s="78"/>
      <c r="DJ295" s="78"/>
      <c r="DK295" s="78"/>
      <c r="DL295" s="78"/>
      <c r="DM295" s="78"/>
      <c r="DN295" s="78"/>
      <c r="DO295" s="78"/>
      <c r="DP295" s="78"/>
      <c r="DQ295" s="78"/>
      <c r="DR295" s="78"/>
      <c r="DS295" s="78"/>
      <c r="DT295" s="78"/>
      <c r="DU295" s="78"/>
      <c r="DV295" s="78"/>
      <c r="DW295" s="78"/>
      <c r="DX295" s="78"/>
      <c r="DY295" s="78"/>
      <c r="DZ295" s="78"/>
      <c r="EA295" s="78"/>
      <c r="EB295" s="78"/>
      <c r="EC295" s="78"/>
      <c r="ED295" s="78"/>
      <c r="EE295" s="78"/>
      <c r="EF295" s="78"/>
      <c r="EG295" s="78"/>
      <c r="EH295" s="78"/>
      <c r="EI295" s="78"/>
      <c r="EJ295" s="78"/>
      <c r="EK295" s="78"/>
      <c r="EL295" s="78"/>
      <c r="EM295" s="78"/>
      <c r="EN295" s="78"/>
      <c r="EO295" s="78"/>
      <c r="EP295" s="78"/>
      <c r="EQ295" s="78"/>
      <c r="ER295" s="78"/>
      <c r="ES295" s="78"/>
      <c r="ET295" s="78"/>
      <c r="EU295" s="78"/>
      <c r="EV295" s="78"/>
      <c r="EW295" s="78"/>
      <c r="EX295" s="78"/>
      <c r="EY295" s="78"/>
      <c r="EZ295" s="78"/>
      <c r="FA295" s="78"/>
      <c r="FB295" s="78"/>
      <c r="FC295" s="78"/>
      <c r="FD295" s="78"/>
      <c r="FE295" s="78"/>
      <c r="FF295" s="78"/>
      <c r="FG295" s="78"/>
      <c r="FH295" s="78"/>
      <c r="FI295" s="78"/>
      <c r="FJ295" s="78"/>
      <c r="FK295" s="78"/>
      <c r="FL295" s="78"/>
      <c r="FM295" s="78"/>
      <c r="FN295" s="78"/>
      <c r="FO295" s="78"/>
      <c r="FP295" s="78"/>
      <c r="FQ295" s="78"/>
      <c r="FR295" s="78"/>
      <c r="FS295" s="78"/>
      <c r="FT295" s="78"/>
      <c r="FU295" s="78"/>
      <c r="FV295" s="78"/>
      <c r="FW295" s="78"/>
      <c r="FX295" s="78"/>
      <c r="FY295" s="78">
        <v>8.0476188999999998</v>
      </c>
      <c r="FZ295" s="78">
        <v>0</v>
      </c>
    </row>
    <row r="296" spans="1:182" x14ac:dyDescent="0.2">
      <c r="A296" t="s">
        <v>186</v>
      </c>
      <c r="B296" s="35" t="s">
        <v>243</v>
      </c>
      <c r="C296" t="s">
        <v>194</v>
      </c>
      <c r="D296" t="s">
        <v>200</v>
      </c>
      <c r="E296" t="s">
        <v>208</v>
      </c>
      <c r="F296" t="s">
        <v>183</v>
      </c>
      <c r="G296" t="s">
        <v>1</v>
      </c>
      <c r="H296" s="78">
        <v>312</v>
      </c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78"/>
      <c r="AE296" s="78"/>
      <c r="AF296" s="78"/>
      <c r="AG296" s="78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  <c r="AU296" s="78"/>
      <c r="AV296" s="78"/>
      <c r="AW296" s="78"/>
      <c r="AX296" s="78"/>
      <c r="AY296" s="78"/>
      <c r="AZ296" s="78"/>
      <c r="BA296" s="78"/>
      <c r="BB296" s="78"/>
      <c r="BC296" s="78"/>
      <c r="BD296" s="78"/>
      <c r="BE296" s="78"/>
      <c r="BF296" s="78"/>
      <c r="BG296" s="78"/>
      <c r="BH296" s="78"/>
      <c r="BI296" s="78"/>
      <c r="BJ296" s="78"/>
      <c r="BK296" s="78"/>
      <c r="BL296" s="78"/>
      <c r="BM296" s="78"/>
      <c r="BN296" s="78"/>
      <c r="BO296" s="78"/>
      <c r="BP296" s="78"/>
      <c r="BQ296" s="78"/>
      <c r="BR296" s="78"/>
      <c r="BS296" s="78"/>
      <c r="BT296" s="78"/>
      <c r="BU296" s="78"/>
      <c r="BV296" s="78"/>
      <c r="BW296" s="78"/>
      <c r="BX296" s="78"/>
      <c r="BY296" s="78"/>
      <c r="BZ296" s="78"/>
      <c r="CA296" s="78"/>
      <c r="CB296" s="78"/>
      <c r="CC296" s="78"/>
      <c r="CD296" s="78"/>
      <c r="CE296" s="78"/>
      <c r="CF296" s="78"/>
      <c r="CG296" s="78"/>
      <c r="CH296" s="78"/>
      <c r="CI296" s="78"/>
      <c r="CJ296" s="78"/>
      <c r="CK296" s="78"/>
      <c r="CL296" s="78"/>
      <c r="CM296" s="78"/>
      <c r="CN296" s="78"/>
      <c r="CO296" s="78"/>
      <c r="CP296" s="78"/>
      <c r="CQ296" s="78"/>
      <c r="CR296" s="78"/>
      <c r="CS296" s="78"/>
      <c r="CT296" s="78"/>
      <c r="CU296" s="78"/>
      <c r="CV296" s="78"/>
      <c r="CW296" s="78"/>
      <c r="CX296" s="78"/>
      <c r="CY296" s="78"/>
      <c r="CZ296" s="78"/>
      <c r="DA296" s="78"/>
      <c r="DB296" s="78"/>
      <c r="DC296" s="78"/>
      <c r="DD296" s="78"/>
      <c r="DE296" s="78"/>
      <c r="DF296" s="78"/>
      <c r="DG296" s="78"/>
      <c r="DH296" s="78"/>
      <c r="DI296" s="78"/>
      <c r="DJ296" s="78"/>
      <c r="DK296" s="78"/>
      <c r="DL296" s="78"/>
      <c r="DM296" s="78"/>
      <c r="DN296" s="78"/>
      <c r="DO296" s="78"/>
      <c r="DP296" s="78"/>
      <c r="DQ296" s="78"/>
      <c r="DR296" s="78"/>
      <c r="DS296" s="78"/>
      <c r="DT296" s="78"/>
      <c r="DU296" s="78"/>
      <c r="DV296" s="78"/>
      <c r="DW296" s="78"/>
      <c r="DX296" s="78"/>
      <c r="DY296" s="78"/>
      <c r="DZ296" s="78"/>
      <c r="EA296" s="78"/>
      <c r="EB296" s="78"/>
      <c r="EC296" s="78"/>
      <c r="ED296" s="78"/>
      <c r="EE296" s="78"/>
      <c r="EF296" s="78"/>
      <c r="EG296" s="78"/>
      <c r="EH296" s="78"/>
      <c r="EI296" s="78"/>
      <c r="EJ296" s="78"/>
      <c r="EK296" s="78"/>
      <c r="EL296" s="78"/>
      <c r="EM296" s="78"/>
      <c r="EN296" s="78"/>
      <c r="EO296" s="78"/>
      <c r="EP296" s="78"/>
      <c r="EQ296" s="78"/>
      <c r="ER296" s="78"/>
      <c r="ES296" s="78"/>
      <c r="ET296" s="78"/>
      <c r="EU296" s="78"/>
      <c r="EV296" s="78"/>
      <c r="EW296" s="78"/>
      <c r="EX296" s="78"/>
      <c r="EY296" s="78"/>
      <c r="EZ296" s="78"/>
      <c r="FA296" s="78"/>
      <c r="FB296" s="78"/>
      <c r="FC296" s="78"/>
      <c r="FD296" s="78"/>
      <c r="FE296" s="78"/>
      <c r="FF296" s="78"/>
      <c r="FG296" s="78"/>
      <c r="FH296" s="78"/>
      <c r="FI296" s="78"/>
      <c r="FJ296" s="78"/>
      <c r="FK296" s="78"/>
      <c r="FL296" s="78"/>
      <c r="FM296" s="78"/>
      <c r="FN296" s="78"/>
      <c r="FO296" s="78"/>
      <c r="FP296" s="78"/>
      <c r="FQ296" s="78"/>
      <c r="FR296" s="78"/>
      <c r="FS296" s="78"/>
      <c r="FT296" s="78"/>
      <c r="FU296" s="78"/>
      <c r="FV296" s="78"/>
      <c r="FW296" s="78"/>
      <c r="FX296" s="78"/>
      <c r="FY296" s="78">
        <v>15.380953</v>
      </c>
      <c r="FZ296" s="78">
        <v>0</v>
      </c>
    </row>
    <row r="297" spans="1:182" x14ac:dyDescent="0.2">
      <c r="A297" t="s">
        <v>186</v>
      </c>
      <c r="B297" s="35" t="s">
        <v>243</v>
      </c>
      <c r="C297" t="s">
        <v>194</v>
      </c>
      <c r="D297" t="s">
        <v>200</v>
      </c>
      <c r="E297" t="s">
        <v>208</v>
      </c>
      <c r="F297" t="s">
        <v>184</v>
      </c>
      <c r="G297" t="s">
        <v>1</v>
      </c>
      <c r="H297" s="78">
        <v>210</v>
      </c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  <c r="AB297" s="78"/>
      <c r="AC297" s="78"/>
      <c r="AD297" s="78"/>
      <c r="AE297" s="78"/>
      <c r="AF297" s="78"/>
      <c r="AG297" s="78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  <c r="AU297" s="78"/>
      <c r="AV297" s="78"/>
      <c r="AW297" s="78"/>
      <c r="AX297" s="78"/>
      <c r="AY297" s="78"/>
      <c r="AZ297" s="78"/>
      <c r="BA297" s="78"/>
      <c r="BB297" s="78"/>
      <c r="BC297" s="78"/>
      <c r="BD297" s="78"/>
      <c r="BE297" s="78"/>
      <c r="BF297" s="78"/>
      <c r="BG297" s="78"/>
      <c r="BH297" s="78"/>
      <c r="BI297" s="78"/>
      <c r="BJ297" s="78"/>
      <c r="BK297" s="78"/>
      <c r="BL297" s="78"/>
      <c r="BM297" s="78"/>
      <c r="BN297" s="78"/>
      <c r="BO297" s="78"/>
      <c r="BP297" s="78"/>
      <c r="BQ297" s="78"/>
      <c r="BR297" s="78"/>
      <c r="BS297" s="78"/>
      <c r="BT297" s="78"/>
      <c r="BU297" s="78"/>
      <c r="BV297" s="78"/>
      <c r="BW297" s="78"/>
      <c r="BX297" s="78"/>
      <c r="BY297" s="78"/>
      <c r="BZ297" s="78"/>
      <c r="CA297" s="78"/>
      <c r="CB297" s="78"/>
      <c r="CC297" s="78"/>
      <c r="CD297" s="78"/>
      <c r="CE297" s="78"/>
      <c r="CF297" s="78"/>
      <c r="CG297" s="78"/>
      <c r="CH297" s="78"/>
      <c r="CI297" s="78"/>
      <c r="CJ297" s="78"/>
      <c r="CK297" s="78"/>
      <c r="CL297" s="78"/>
      <c r="CM297" s="78"/>
      <c r="CN297" s="78"/>
      <c r="CO297" s="78"/>
      <c r="CP297" s="78"/>
      <c r="CQ297" s="78"/>
      <c r="CR297" s="78"/>
      <c r="CS297" s="78"/>
      <c r="CT297" s="78"/>
      <c r="CU297" s="78"/>
      <c r="CV297" s="78"/>
      <c r="CW297" s="78"/>
      <c r="CX297" s="78"/>
      <c r="CY297" s="78"/>
      <c r="CZ297" s="78"/>
      <c r="DA297" s="78"/>
      <c r="DB297" s="78"/>
      <c r="DC297" s="78"/>
      <c r="DD297" s="78"/>
      <c r="DE297" s="78"/>
      <c r="DF297" s="78"/>
      <c r="DG297" s="78"/>
      <c r="DH297" s="78"/>
      <c r="DI297" s="78"/>
      <c r="DJ297" s="78"/>
      <c r="DK297" s="78"/>
      <c r="DL297" s="78"/>
      <c r="DM297" s="78"/>
      <c r="DN297" s="78"/>
      <c r="DO297" s="78"/>
      <c r="DP297" s="78"/>
      <c r="DQ297" s="78"/>
      <c r="DR297" s="78"/>
      <c r="DS297" s="78"/>
      <c r="DT297" s="78"/>
      <c r="DU297" s="78"/>
      <c r="DV297" s="78"/>
      <c r="DW297" s="78"/>
      <c r="DX297" s="78"/>
      <c r="DY297" s="78"/>
      <c r="DZ297" s="78"/>
      <c r="EA297" s="78"/>
      <c r="EB297" s="78"/>
      <c r="EC297" s="78"/>
      <c r="ED297" s="78"/>
      <c r="EE297" s="78"/>
      <c r="EF297" s="78"/>
      <c r="EG297" s="78"/>
      <c r="EH297" s="78"/>
      <c r="EI297" s="78"/>
      <c r="EJ297" s="78"/>
      <c r="EK297" s="78"/>
      <c r="EL297" s="78"/>
      <c r="EM297" s="78"/>
      <c r="EN297" s="78"/>
      <c r="EO297" s="78"/>
      <c r="EP297" s="78"/>
      <c r="EQ297" s="78"/>
      <c r="ER297" s="78"/>
      <c r="ES297" s="78"/>
      <c r="ET297" s="78"/>
      <c r="EU297" s="78"/>
      <c r="EV297" s="78"/>
      <c r="EW297" s="78"/>
      <c r="EX297" s="78"/>
      <c r="EY297" s="78"/>
      <c r="EZ297" s="78"/>
      <c r="FA297" s="78"/>
      <c r="FB297" s="78"/>
      <c r="FC297" s="78"/>
      <c r="FD297" s="78"/>
      <c r="FE297" s="78"/>
      <c r="FF297" s="78"/>
      <c r="FG297" s="78"/>
      <c r="FH297" s="78"/>
      <c r="FI297" s="78"/>
      <c r="FJ297" s="78"/>
      <c r="FK297" s="78"/>
      <c r="FL297" s="78"/>
      <c r="FM297" s="78"/>
      <c r="FN297" s="78"/>
      <c r="FO297" s="78"/>
      <c r="FP297" s="78"/>
      <c r="FQ297" s="78"/>
      <c r="FR297" s="78"/>
      <c r="FS297" s="78"/>
      <c r="FT297" s="78"/>
      <c r="FU297" s="78"/>
      <c r="FV297" s="78"/>
      <c r="FW297" s="78"/>
      <c r="FX297" s="78"/>
      <c r="FY297" s="78">
        <v>15.380953</v>
      </c>
      <c r="FZ297" s="78">
        <v>0</v>
      </c>
    </row>
    <row r="298" spans="1:182" x14ac:dyDescent="0.2">
      <c r="A298" t="s">
        <v>186</v>
      </c>
      <c r="B298" s="35" t="s">
        <v>243</v>
      </c>
      <c r="C298" t="s">
        <v>194</v>
      </c>
      <c r="D298" t="s">
        <v>200</v>
      </c>
      <c r="E298" t="s">
        <v>208</v>
      </c>
      <c r="F298" t="s">
        <v>185</v>
      </c>
      <c r="G298" t="s">
        <v>1</v>
      </c>
      <c r="H298" s="78">
        <v>70</v>
      </c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78"/>
      <c r="AE298" s="78"/>
      <c r="AF298" s="78"/>
      <c r="AG298" s="78"/>
      <c r="AH298" s="78"/>
      <c r="AI298" s="78"/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78"/>
      <c r="AU298" s="78"/>
      <c r="AV298" s="78"/>
      <c r="AW298" s="78"/>
      <c r="AX298" s="78"/>
      <c r="AY298" s="78"/>
      <c r="AZ298" s="78"/>
      <c r="BA298" s="78"/>
      <c r="BB298" s="78"/>
      <c r="BC298" s="78"/>
      <c r="BD298" s="78"/>
      <c r="BE298" s="78"/>
      <c r="BF298" s="78"/>
      <c r="BG298" s="78"/>
      <c r="BH298" s="78"/>
      <c r="BI298" s="78"/>
      <c r="BJ298" s="78"/>
      <c r="BK298" s="78"/>
      <c r="BL298" s="78"/>
      <c r="BM298" s="78"/>
      <c r="BN298" s="78"/>
      <c r="BO298" s="78"/>
      <c r="BP298" s="78"/>
      <c r="BQ298" s="78"/>
      <c r="BR298" s="78"/>
      <c r="BS298" s="78"/>
      <c r="BT298" s="78"/>
      <c r="BU298" s="78"/>
      <c r="BV298" s="78"/>
      <c r="BW298" s="78"/>
      <c r="BX298" s="78"/>
      <c r="BY298" s="78"/>
      <c r="BZ298" s="78"/>
      <c r="CA298" s="78"/>
      <c r="CB298" s="78"/>
      <c r="CC298" s="78"/>
      <c r="CD298" s="78"/>
      <c r="CE298" s="78"/>
      <c r="CF298" s="78"/>
      <c r="CG298" s="78"/>
      <c r="CH298" s="78"/>
      <c r="CI298" s="78"/>
      <c r="CJ298" s="78"/>
      <c r="CK298" s="78"/>
      <c r="CL298" s="78"/>
      <c r="CM298" s="78"/>
      <c r="CN298" s="78"/>
      <c r="CO298" s="78"/>
      <c r="CP298" s="78"/>
      <c r="CQ298" s="78"/>
      <c r="CR298" s="78"/>
      <c r="CS298" s="78"/>
      <c r="CT298" s="78"/>
      <c r="CU298" s="78"/>
      <c r="CV298" s="78"/>
      <c r="CW298" s="78"/>
      <c r="CX298" s="78"/>
      <c r="CY298" s="78"/>
      <c r="CZ298" s="78"/>
      <c r="DA298" s="78"/>
      <c r="DB298" s="78"/>
      <c r="DC298" s="78"/>
      <c r="DD298" s="78"/>
      <c r="DE298" s="78"/>
      <c r="DF298" s="78"/>
      <c r="DG298" s="78"/>
      <c r="DH298" s="78"/>
      <c r="DI298" s="78"/>
      <c r="DJ298" s="78"/>
      <c r="DK298" s="78"/>
      <c r="DL298" s="78"/>
      <c r="DM298" s="78"/>
      <c r="DN298" s="78"/>
      <c r="DO298" s="78"/>
      <c r="DP298" s="78"/>
      <c r="DQ298" s="78"/>
      <c r="DR298" s="78"/>
      <c r="DS298" s="78"/>
      <c r="DT298" s="78"/>
      <c r="DU298" s="78"/>
      <c r="DV298" s="78"/>
      <c r="DW298" s="78"/>
      <c r="DX298" s="78"/>
      <c r="DY298" s="78"/>
      <c r="DZ298" s="78"/>
      <c r="EA298" s="78"/>
      <c r="EB298" s="78"/>
      <c r="EC298" s="78"/>
      <c r="ED298" s="78"/>
      <c r="EE298" s="78"/>
      <c r="EF298" s="78"/>
      <c r="EG298" s="78"/>
      <c r="EH298" s="78"/>
      <c r="EI298" s="78"/>
      <c r="EJ298" s="78"/>
      <c r="EK298" s="78"/>
      <c r="EL298" s="78"/>
      <c r="EM298" s="78"/>
      <c r="EN298" s="78"/>
      <c r="EO298" s="78"/>
      <c r="EP298" s="78"/>
      <c r="EQ298" s="78"/>
      <c r="ER298" s="78"/>
      <c r="ES298" s="78"/>
      <c r="ET298" s="78"/>
      <c r="EU298" s="78"/>
      <c r="EV298" s="78"/>
      <c r="EW298" s="78"/>
      <c r="EX298" s="78"/>
      <c r="EY298" s="78"/>
      <c r="EZ298" s="78"/>
      <c r="FA298" s="78"/>
      <c r="FB298" s="78"/>
      <c r="FC298" s="78"/>
      <c r="FD298" s="78"/>
      <c r="FE298" s="78"/>
      <c r="FF298" s="78"/>
      <c r="FG298" s="78"/>
      <c r="FH298" s="78"/>
      <c r="FI298" s="78"/>
      <c r="FJ298" s="78"/>
      <c r="FK298" s="78"/>
      <c r="FL298" s="78"/>
      <c r="FM298" s="78"/>
      <c r="FN298" s="78"/>
      <c r="FO298" s="78"/>
      <c r="FP298" s="78"/>
      <c r="FQ298" s="78"/>
      <c r="FR298" s="78"/>
      <c r="FS298" s="78"/>
      <c r="FT298" s="78"/>
      <c r="FU298" s="78"/>
      <c r="FV298" s="78"/>
      <c r="FW298" s="78"/>
      <c r="FX298" s="78"/>
      <c r="FY298" s="78">
        <v>2</v>
      </c>
      <c r="FZ298" s="78">
        <v>0</v>
      </c>
    </row>
    <row r="299" spans="1:182" x14ac:dyDescent="0.2">
      <c r="A299" t="s">
        <v>186</v>
      </c>
      <c r="B299" s="35" t="s">
        <v>243</v>
      </c>
      <c r="C299" t="s">
        <v>194</v>
      </c>
      <c r="D299" t="s">
        <v>200</v>
      </c>
      <c r="E299" t="s">
        <v>238</v>
      </c>
      <c r="F299" t="s">
        <v>1</v>
      </c>
      <c r="G299" t="s">
        <v>1</v>
      </c>
      <c r="H299" s="78">
        <v>27</v>
      </c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78"/>
      <c r="AE299" s="78"/>
      <c r="AF299" s="78"/>
      <c r="AG299" s="78"/>
      <c r="AH299" s="78"/>
      <c r="AI299" s="78"/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78"/>
      <c r="AU299" s="78"/>
      <c r="AV299" s="78"/>
      <c r="AW299" s="78"/>
      <c r="AX299" s="78"/>
      <c r="AY299" s="78"/>
      <c r="AZ299" s="78"/>
      <c r="BA299" s="78"/>
      <c r="BB299" s="78"/>
      <c r="BC299" s="78"/>
      <c r="BD299" s="78"/>
      <c r="BE299" s="78"/>
      <c r="BF299" s="78"/>
      <c r="BG299" s="78"/>
      <c r="BH299" s="78"/>
      <c r="BI299" s="78"/>
      <c r="BJ299" s="78"/>
      <c r="BK299" s="78"/>
      <c r="BL299" s="78"/>
      <c r="BM299" s="78"/>
      <c r="BN299" s="78"/>
      <c r="BO299" s="78"/>
      <c r="BP299" s="78"/>
      <c r="BQ299" s="78"/>
      <c r="BR299" s="78"/>
      <c r="BS299" s="78"/>
      <c r="BT299" s="78"/>
      <c r="BU299" s="78"/>
      <c r="BV299" s="78"/>
      <c r="BW299" s="78"/>
      <c r="BX299" s="78"/>
      <c r="BY299" s="78"/>
      <c r="BZ299" s="78"/>
      <c r="CA299" s="78"/>
      <c r="CB299" s="78"/>
      <c r="CC299" s="78"/>
      <c r="CD299" s="78"/>
      <c r="CE299" s="78"/>
      <c r="CF299" s="78"/>
      <c r="CG299" s="78"/>
      <c r="CH299" s="78"/>
      <c r="CI299" s="78"/>
      <c r="CJ299" s="78"/>
      <c r="CK299" s="78"/>
      <c r="CL299" s="78"/>
      <c r="CM299" s="78"/>
      <c r="CN299" s="78"/>
      <c r="CO299" s="78"/>
      <c r="CP299" s="78"/>
      <c r="CQ299" s="78"/>
      <c r="CR299" s="78"/>
      <c r="CS299" s="78"/>
      <c r="CT299" s="78"/>
      <c r="CU299" s="78"/>
      <c r="CV299" s="78"/>
      <c r="CW299" s="78"/>
      <c r="CX299" s="78"/>
      <c r="CY299" s="78"/>
      <c r="CZ299" s="78"/>
      <c r="DA299" s="78"/>
      <c r="DB299" s="78"/>
      <c r="DC299" s="78"/>
      <c r="DD299" s="78"/>
      <c r="DE299" s="78"/>
      <c r="DF299" s="78"/>
      <c r="DG299" s="78"/>
      <c r="DH299" s="78"/>
      <c r="DI299" s="78"/>
      <c r="DJ299" s="78"/>
      <c r="DK299" s="78"/>
      <c r="DL299" s="78"/>
      <c r="DM299" s="78"/>
      <c r="DN299" s="78"/>
      <c r="DO299" s="78"/>
      <c r="DP299" s="78"/>
      <c r="DQ299" s="78"/>
      <c r="DR299" s="78"/>
      <c r="DS299" s="78"/>
      <c r="DT299" s="78"/>
      <c r="DU299" s="78"/>
      <c r="DV299" s="78"/>
      <c r="DW299" s="78"/>
      <c r="DX299" s="78"/>
      <c r="DY299" s="78"/>
      <c r="DZ299" s="78"/>
      <c r="EA299" s="78"/>
      <c r="EB299" s="78"/>
      <c r="EC299" s="78"/>
      <c r="ED299" s="78"/>
      <c r="EE299" s="78"/>
      <c r="EF299" s="78"/>
      <c r="EG299" s="78"/>
      <c r="EH299" s="78"/>
      <c r="EI299" s="78"/>
      <c r="EJ299" s="78"/>
      <c r="EK299" s="78"/>
      <c r="EL299" s="78"/>
      <c r="EM299" s="78"/>
      <c r="EN299" s="78"/>
      <c r="EO299" s="78"/>
      <c r="EP299" s="78"/>
      <c r="EQ299" s="78"/>
      <c r="ER299" s="78"/>
      <c r="ES299" s="78"/>
      <c r="ET299" s="78"/>
      <c r="EU299" s="78"/>
      <c r="EV299" s="78"/>
      <c r="EW299" s="78"/>
      <c r="EX299" s="78"/>
      <c r="EY299" s="78"/>
      <c r="EZ299" s="78"/>
      <c r="FA299" s="78"/>
      <c r="FB299" s="78"/>
      <c r="FC299" s="78"/>
      <c r="FD299" s="78"/>
      <c r="FE299" s="78"/>
      <c r="FF299" s="78"/>
      <c r="FG299" s="78"/>
      <c r="FH299" s="78"/>
      <c r="FI299" s="78"/>
      <c r="FJ299" s="78"/>
      <c r="FK299" s="78"/>
      <c r="FL299" s="78"/>
      <c r="FM299" s="78"/>
      <c r="FN299" s="78"/>
      <c r="FO299" s="78"/>
      <c r="FP299" s="78"/>
      <c r="FQ299" s="78"/>
      <c r="FR299" s="78"/>
      <c r="FS299" s="78"/>
      <c r="FT299" s="78"/>
      <c r="FU299" s="78"/>
      <c r="FV299" s="78"/>
      <c r="FW299" s="78"/>
      <c r="FX299" s="78"/>
      <c r="FY299" s="78">
        <v>0</v>
      </c>
      <c r="FZ299" s="78">
        <v>0</v>
      </c>
    </row>
    <row r="300" spans="1:182" x14ac:dyDescent="0.2">
      <c r="A300" t="s">
        <v>186</v>
      </c>
      <c r="B300" s="35" t="s">
        <v>243</v>
      </c>
      <c r="C300" t="s">
        <v>194</v>
      </c>
      <c r="D300" t="s">
        <v>200</v>
      </c>
      <c r="E300" t="s">
        <v>238</v>
      </c>
      <c r="F300" t="s">
        <v>178</v>
      </c>
      <c r="G300" t="s">
        <v>1</v>
      </c>
      <c r="H300" s="78">
        <v>7</v>
      </c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78"/>
      <c r="AE300" s="78"/>
      <c r="AF300" s="78"/>
      <c r="AG300" s="78"/>
      <c r="AH300" s="78"/>
      <c r="AI300" s="78"/>
      <c r="AJ300" s="78"/>
      <c r="AK300" s="78"/>
      <c r="AL300" s="78"/>
      <c r="AM300" s="78"/>
      <c r="AN300" s="78"/>
      <c r="AO300" s="78"/>
      <c r="AP300" s="78"/>
      <c r="AQ300" s="78"/>
      <c r="AR300" s="78"/>
      <c r="AS300" s="78"/>
      <c r="AT300" s="78"/>
      <c r="AU300" s="78"/>
      <c r="AV300" s="78"/>
      <c r="AW300" s="78"/>
      <c r="AX300" s="78"/>
      <c r="AY300" s="78"/>
      <c r="AZ300" s="78"/>
      <c r="BA300" s="78"/>
      <c r="BB300" s="78"/>
      <c r="BC300" s="78"/>
      <c r="BD300" s="78"/>
      <c r="BE300" s="78"/>
      <c r="BF300" s="78"/>
      <c r="BG300" s="78"/>
      <c r="BH300" s="78"/>
      <c r="BI300" s="78"/>
      <c r="BJ300" s="78"/>
      <c r="BK300" s="78"/>
      <c r="BL300" s="78"/>
      <c r="BM300" s="78"/>
      <c r="BN300" s="78"/>
      <c r="BO300" s="78"/>
      <c r="BP300" s="78"/>
      <c r="BQ300" s="78"/>
      <c r="BR300" s="78"/>
      <c r="BS300" s="78"/>
      <c r="BT300" s="78"/>
      <c r="BU300" s="78"/>
      <c r="BV300" s="78"/>
      <c r="BW300" s="78"/>
      <c r="BX300" s="78"/>
      <c r="BY300" s="78"/>
      <c r="BZ300" s="78"/>
      <c r="CA300" s="78"/>
      <c r="CB300" s="78"/>
      <c r="CC300" s="78"/>
      <c r="CD300" s="78"/>
      <c r="CE300" s="78"/>
      <c r="CF300" s="78"/>
      <c r="CG300" s="78"/>
      <c r="CH300" s="78"/>
      <c r="CI300" s="78"/>
      <c r="CJ300" s="78"/>
      <c r="CK300" s="78"/>
      <c r="CL300" s="78"/>
      <c r="CM300" s="78"/>
      <c r="CN300" s="78"/>
      <c r="CO300" s="78"/>
      <c r="CP300" s="78"/>
      <c r="CQ300" s="78"/>
      <c r="CR300" s="78"/>
      <c r="CS300" s="78"/>
      <c r="CT300" s="78"/>
      <c r="CU300" s="78"/>
      <c r="CV300" s="78"/>
      <c r="CW300" s="78"/>
      <c r="CX300" s="78"/>
      <c r="CY300" s="78"/>
      <c r="CZ300" s="78"/>
      <c r="DA300" s="78"/>
      <c r="DB300" s="78"/>
      <c r="DC300" s="78"/>
      <c r="DD300" s="78"/>
      <c r="DE300" s="78"/>
      <c r="DF300" s="78"/>
      <c r="DG300" s="78"/>
      <c r="DH300" s="78"/>
      <c r="DI300" s="78"/>
      <c r="DJ300" s="78"/>
      <c r="DK300" s="78"/>
      <c r="DL300" s="78"/>
      <c r="DM300" s="78"/>
      <c r="DN300" s="78"/>
      <c r="DO300" s="78"/>
      <c r="DP300" s="78"/>
      <c r="DQ300" s="78"/>
      <c r="DR300" s="78"/>
      <c r="DS300" s="78"/>
      <c r="DT300" s="78"/>
      <c r="DU300" s="78"/>
      <c r="DV300" s="78"/>
      <c r="DW300" s="78"/>
      <c r="DX300" s="78"/>
      <c r="DY300" s="78"/>
      <c r="DZ300" s="78"/>
      <c r="EA300" s="78"/>
      <c r="EB300" s="78"/>
      <c r="EC300" s="78"/>
      <c r="ED300" s="78"/>
      <c r="EE300" s="78"/>
      <c r="EF300" s="78"/>
      <c r="EG300" s="78"/>
      <c r="EH300" s="78"/>
      <c r="EI300" s="78"/>
      <c r="EJ300" s="78"/>
      <c r="EK300" s="78"/>
      <c r="EL300" s="78"/>
      <c r="EM300" s="78"/>
      <c r="EN300" s="78"/>
      <c r="EO300" s="78"/>
      <c r="EP300" s="78"/>
      <c r="EQ300" s="78"/>
      <c r="ER300" s="78"/>
      <c r="ES300" s="78"/>
      <c r="ET300" s="78"/>
      <c r="EU300" s="78"/>
      <c r="EV300" s="78"/>
      <c r="EW300" s="78"/>
      <c r="EX300" s="78"/>
      <c r="EY300" s="78"/>
      <c r="EZ300" s="78"/>
      <c r="FA300" s="78"/>
      <c r="FB300" s="78"/>
      <c r="FC300" s="78"/>
      <c r="FD300" s="78"/>
      <c r="FE300" s="78"/>
      <c r="FF300" s="78"/>
      <c r="FG300" s="78"/>
      <c r="FH300" s="78"/>
      <c r="FI300" s="78"/>
      <c r="FJ300" s="78"/>
      <c r="FK300" s="78"/>
      <c r="FL300" s="78"/>
      <c r="FM300" s="78"/>
      <c r="FN300" s="78"/>
      <c r="FO300" s="78"/>
      <c r="FP300" s="78"/>
      <c r="FQ300" s="78"/>
      <c r="FR300" s="78"/>
      <c r="FS300" s="78"/>
      <c r="FT300" s="78"/>
      <c r="FU300" s="78"/>
      <c r="FV300" s="78"/>
      <c r="FW300" s="78"/>
      <c r="FX300" s="78"/>
      <c r="FY300" s="78">
        <v>0</v>
      </c>
      <c r="FZ300" s="78">
        <v>0</v>
      </c>
    </row>
    <row r="301" spans="1:182" x14ac:dyDescent="0.2">
      <c r="A301" t="s">
        <v>186</v>
      </c>
      <c r="B301" s="35" t="s">
        <v>243</v>
      </c>
      <c r="C301" t="s">
        <v>194</v>
      </c>
      <c r="D301" t="s">
        <v>200</v>
      </c>
      <c r="E301" t="s">
        <v>238</v>
      </c>
      <c r="F301" t="s">
        <v>179</v>
      </c>
      <c r="G301" t="s">
        <v>1</v>
      </c>
      <c r="H301" s="78">
        <v>4</v>
      </c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78"/>
      <c r="AE301" s="78"/>
      <c r="AF301" s="78"/>
      <c r="AG301" s="78"/>
      <c r="AH301" s="78"/>
      <c r="AI301" s="78"/>
      <c r="AJ301" s="78"/>
      <c r="AK301" s="78"/>
      <c r="AL301" s="78"/>
      <c r="AM301" s="78"/>
      <c r="AN301" s="78"/>
      <c r="AO301" s="78"/>
      <c r="AP301" s="78"/>
      <c r="AQ301" s="78"/>
      <c r="AR301" s="78"/>
      <c r="AS301" s="78"/>
      <c r="AT301" s="78"/>
      <c r="AU301" s="78"/>
      <c r="AV301" s="78"/>
      <c r="AW301" s="78"/>
      <c r="AX301" s="78"/>
      <c r="AY301" s="78"/>
      <c r="AZ301" s="78"/>
      <c r="BA301" s="78"/>
      <c r="BB301" s="78"/>
      <c r="BC301" s="78"/>
      <c r="BD301" s="78"/>
      <c r="BE301" s="78"/>
      <c r="BF301" s="78"/>
      <c r="BG301" s="78"/>
      <c r="BH301" s="78"/>
      <c r="BI301" s="78"/>
      <c r="BJ301" s="78"/>
      <c r="BK301" s="78"/>
      <c r="BL301" s="78"/>
      <c r="BM301" s="78"/>
      <c r="BN301" s="78"/>
      <c r="BO301" s="78"/>
      <c r="BP301" s="78"/>
      <c r="BQ301" s="78"/>
      <c r="BR301" s="78"/>
      <c r="BS301" s="78"/>
      <c r="BT301" s="78"/>
      <c r="BU301" s="78"/>
      <c r="BV301" s="78"/>
      <c r="BW301" s="78"/>
      <c r="BX301" s="78"/>
      <c r="BY301" s="78"/>
      <c r="BZ301" s="78"/>
      <c r="CA301" s="78"/>
      <c r="CB301" s="78"/>
      <c r="CC301" s="78"/>
      <c r="CD301" s="78"/>
      <c r="CE301" s="78"/>
      <c r="CF301" s="78"/>
      <c r="CG301" s="78"/>
      <c r="CH301" s="78"/>
      <c r="CI301" s="78"/>
      <c r="CJ301" s="78"/>
      <c r="CK301" s="78"/>
      <c r="CL301" s="78"/>
      <c r="CM301" s="78"/>
      <c r="CN301" s="78"/>
      <c r="CO301" s="78"/>
      <c r="CP301" s="78"/>
      <c r="CQ301" s="78"/>
      <c r="CR301" s="78"/>
      <c r="CS301" s="78"/>
      <c r="CT301" s="78"/>
      <c r="CU301" s="78"/>
      <c r="CV301" s="78"/>
      <c r="CW301" s="78"/>
      <c r="CX301" s="78"/>
      <c r="CY301" s="78"/>
      <c r="CZ301" s="78"/>
      <c r="DA301" s="78"/>
      <c r="DB301" s="78"/>
      <c r="DC301" s="78"/>
      <c r="DD301" s="78"/>
      <c r="DE301" s="78"/>
      <c r="DF301" s="78"/>
      <c r="DG301" s="78"/>
      <c r="DH301" s="78"/>
      <c r="DI301" s="78"/>
      <c r="DJ301" s="78"/>
      <c r="DK301" s="78"/>
      <c r="DL301" s="78"/>
      <c r="DM301" s="78"/>
      <c r="DN301" s="78"/>
      <c r="DO301" s="78"/>
      <c r="DP301" s="78"/>
      <c r="DQ301" s="78"/>
      <c r="DR301" s="78"/>
      <c r="DS301" s="78"/>
      <c r="DT301" s="78"/>
      <c r="DU301" s="78"/>
      <c r="DV301" s="78"/>
      <c r="DW301" s="78"/>
      <c r="DX301" s="78"/>
      <c r="DY301" s="78"/>
      <c r="DZ301" s="78"/>
      <c r="EA301" s="78"/>
      <c r="EB301" s="78"/>
      <c r="EC301" s="78"/>
      <c r="ED301" s="78"/>
      <c r="EE301" s="78"/>
      <c r="EF301" s="78"/>
      <c r="EG301" s="78"/>
      <c r="EH301" s="78"/>
      <c r="EI301" s="78"/>
      <c r="EJ301" s="78"/>
      <c r="EK301" s="78"/>
      <c r="EL301" s="78"/>
      <c r="EM301" s="78"/>
      <c r="EN301" s="78"/>
      <c r="EO301" s="78"/>
      <c r="EP301" s="78"/>
      <c r="EQ301" s="78"/>
      <c r="ER301" s="78"/>
      <c r="ES301" s="78"/>
      <c r="ET301" s="78"/>
      <c r="EU301" s="78"/>
      <c r="EV301" s="78"/>
      <c r="EW301" s="78"/>
      <c r="EX301" s="78"/>
      <c r="EY301" s="78"/>
      <c r="EZ301" s="78"/>
      <c r="FA301" s="78"/>
      <c r="FB301" s="78"/>
      <c r="FC301" s="78"/>
      <c r="FD301" s="78"/>
      <c r="FE301" s="78"/>
      <c r="FF301" s="78"/>
      <c r="FG301" s="78"/>
      <c r="FH301" s="78"/>
      <c r="FI301" s="78"/>
      <c r="FJ301" s="78"/>
      <c r="FK301" s="78"/>
      <c r="FL301" s="78"/>
      <c r="FM301" s="78"/>
      <c r="FN301" s="78"/>
      <c r="FO301" s="78"/>
      <c r="FP301" s="78"/>
      <c r="FQ301" s="78"/>
      <c r="FR301" s="78"/>
      <c r="FS301" s="78"/>
      <c r="FT301" s="78"/>
      <c r="FU301" s="78"/>
      <c r="FV301" s="78"/>
      <c r="FW301" s="78"/>
      <c r="FX301" s="78"/>
      <c r="FY301" s="78">
        <v>0</v>
      </c>
      <c r="FZ301" s="78">
        <v>0</v>
      </c>
    </row>
    <row r="302" spans="1:182" x14ac:dyDescent="0.2">
      <c r="A302" t="s">
        <v>186</v>
      </c>
      <c r="B302" s="35" t="s">
        <v>243</v>
      </c>
      <c r="C302" t="s">
        <v>194</v>
      </c>
      <c r="D302" t="s">
        <v>200</v>
      </c>
      <c r="E302" t="s">
        <v>238</v>
      </c>
      <c r="F302" t="s">
        <v>180</v>
      </c>
      <c r="G302" t="s">
        <v>1</v>
      </c>
      <c r="H302" s="78">
        <v>0</v>
      </c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78"/>
      <c r="AE302" s="78"/>
      <c r="AF302" s="78"/>
      <c r="AG302" s="78"/>
      <c r="AH302" s="78"/>
      <c r="AI302" s="78"/>
      <c r="AJ302" s="78"/>
      <c r="AK302" s="78"/>
      <c r="AL302" s="78"/>
      <c r="AM302" s="78"/>
      <c r="AN302" s="78"/>
      <c r="AO302" s="78"/>
      <c r="AP302" s="78"/>
      <c r="AQ302" s="78"/>
      <c r="AR302" s="78"/>
      <c r="AS302" s="78"/>
      <c r="AT302" s="78"/>
      <c r="AU302" s="78"/>
      <c r="AV302" s="78"/>
      <c r="AW302" s="78"/>
      <c r="AX302" s="78"/>
      <c r="AY302" s="78"/>
      <c r="AZ302" s="78"/>
      <c r="BA302" s="78"/>
      <c r="BB302" s="78"/>
      <c r="BC302" s="78"/>
      <c r="BD302" s="78"/>
      <c r="BE302" s="78"/>
      <c r="BF302" s="78"/>
      <c r="BG302" s="78"/>
      <c r="BH302" s="78"/>
      <c r="BI302" s="78"/>
      <c r="BJ302" s="78"/>
      <c r="BK302" s="78"/>
      <c r="BL302" s="78"/>
      <c r="BM302" s="78"/>
      <c r="BN302" s="78"/>
      <c r="BO302" s="78"/>
      <c r="BP302" s="78"/>
      <c r="BQ302" s="78"/>
      <c r="BR302" s="78"/>
      <c r="BS302" s="78"/>
      <c r="BT302" s="78"/>
      <c r="BU302" s="78"/>
      <c r="BV302" s="78"/>
      <c r="BW302" s="78"/>
      <c r="BX302" s="78"/>
      <c r="BY302" s="78"/>
      <c r="BZ302" s="78"/>
      <c r="CA302" s="78"/>
      <c r="CB302" s="78"/>
      <c r="CC302" s="78"/>
      <c r="CD302" s="78"/>
      <c r="CE302" s="78"/>
      <c r="CF302" s="78"/>
      <c r="CG302" s="78"/>
      <c r="CH302" s="78"/>
      <c r="CI302" s="78"/>
      <c r="CJ302" s="78"/>
      <c r="CK302" s="78"/>
      <c r="CL302" s="78"/>
      <c r="CM302" s="78"/>
      <c r="CN302" s="78"/>
      <c r="CO302" s="78"/>
      <c r="CP302" s="78"/>
      <c r="CQ302" s="78"/>
      <c r="CR302" s="78"/>
      <c r="CS302" s="78"/>
      <c r="CT302" s="78"/>
      <c r="CU302" s="78"/>
      <c r="CV302" s="78"/>
      <c r="CW302" s="78"/>
      <c r="CX302" s="78"/>
      <c r="CY302" s="78"/>
      <c r="CZ302" s="78"/>
      <c r="DA302" s="78"/>
      <c r="DB302" s="78"/>
      <c r="DC302" s="78"/>
      <c r="DD302" s="78"/>
      <c r="DE302" s="78"/>
      <c r="DF302" s="78"/>
      <c r="DG302" s="78"/>
      <c r="DH302" s="78"/>
      <c r="DI302" s="78"/>
      <c r="DJ302" s="78"/>
      <c r="DK302" s="78"/>
      <c r="DL302" s="78"/>
      <c r="DM302" s="78"/>
      <c r="DN302" s="78"/>
      <c r="DO302" s="78"/>
      <c r="DP302" s="78"/>
      <c r="DQ302" s="78"/>
      <c r="DR302" s="78"/>
      <c r="DS302" s="78"/>
      <c r="DT302" s="78"/>
      <c r="DU302" s="78"/>
      <c r="DV302" s="78"/>
      <c r="DW302" s="78"/>
      <c r="DX302" s="78"/>
      <c r="DY302" s="78"/>
      <c r="DZ302" s="78"/>
      <c r="EA302" s="78"/>
      <c r="EB302" s="78"/>
      <c r="EC302" s="78"/>
      <c r="ED302" s="78"/>
      <c r="EE302" s="78"/>
      <c r="EF302" s="78"/>
      <c r="EG302" s="78"/>
      <c r="EH302" s="78"/>
      <c r="EI302" s="78"/>
      <c r="EJ302" s="78"/>
      <c r="EK302" s="78"/>
      <c r="EL302" s="78"/>
      <c r="EM302" s="78"/>
      <c r="EN302" s="78"/>
      <c r="EO302" s="78"/>
      <c r="EP302" s="78"/>
      <c r="EQ302" s="78"/>
      <c r="ER302" s="78"/>
      <c r="ES302" s="78"/>
      <c r="ET302" s="78"/>
      <c r="EU302" s="78"/>
      <c r="EV302" s="78"/>
      <c r="EW302" s="78"/>
      <c r="EX302" s="78"/>
      <c r="EY302" s="78"/>
      <c r="EZ302" s="78"/>
      <c r="FA302" s="78"/>
      <c r="FB302" s="78"/>
      <c r="FC302" s="78"/>
      <c r="FD302" s="78"/>
      <c r="FE302" s="78"/>
      <c r="FF302" s="78"/>
      <c r="FG302" s="78"/>
      <c r="FH302" s="78"/>
      <c r="FI302" s="78"/>
      <c r="FJ302" s="78"/>
      <c r="FK302" s="78"/>
      <c r="FL302" s="78"/>
      <c r="FM302" s="78"/>
      <c r="FN302" s="78"/>
      <c r="FO302" s="78"/>
      <c r="FP302" s="78"/>
      <c r="FQ302" s="78"/>
      <c r="FR302" s="78"/>
      <c r="FS302" s="78"/>
      <c r="FT302" s="78"/>
      <c r="FU302" s="78"/>
      <c r="FV302" s="78"/>
      <c r="FW302" s="78"/>
      <c r="FX302" s="78"/>
      <c r="FY302" s="78">
        <v>0</v>
      </c>
      <c r="FZ302" s="78">
        <v>0</v>
      </c>
    </row>
    <row r="303" spans="1:182" x14ac:dyDescent="0.2">
      <c r="A303" t="s">
        <v>186</v>
      </c>
      <c r="B303" s="35" t="s">
        <v>243</v>
      </c>
      <c r="C303" t="s">
        <v>194</v>
      </c>
      <c r="D303" t="s">
        <v>200</v>
      </c>
      <c r="E303" t="s">
        <v>238</v>
      </c>
      <c r="F303" t="s">
        <v>181</v>
      </c>
      <c r="G303" t="s">
        <v>1</v>
      </c>
      <c r="H303" s="78">
        <v>2</v>
      </c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  <c r="AE303" s="78"/>
      <c r="AF303" s="78"/>
      <c r="AG303" s="78"/>
      <c r="AH303" s="78"/>
      <c r="AI303" s="78"/>
      <c r="AJ303" s="78"/>
      <c r="AK303" s="78"/>
      <c r="AL303" s="78"/>
      <c r="AM303" s="78"/>
      <c r="AN303" s="78"/>
      <c r="AO303" s="78"/>
      <c r="AP303" s="78"/>
      <c r="AQ303" s="78"/>
      <c r="AR303" s="78"/>
      <c r="AS303" s="78"/>
      <c r="AT303" s="78"/>
      <c r="AU303" s="78"/>
      <c r="AV303" s="78"/>
      <c r="AW303" s="78"/>
      <c r="AX303" s="78"/>
      <c r="AY303" s="78"/>
      <c r="AZ303" s="78"/>
      <c r="BA303" s="78"/>
      <c r="BB303" s="78"/>
      <c r="BC303" s="78"/>
      <c r="BD303" s="78"/>
      <c r="BE303" s="78"/>
      <c r="BF303" s="78"/>
      <c r="BG303" s="78"/>
      <c r="BH303" s="78"/>
      <c r="BI303" s="78"/>
      <c r="BJ303" s="78"/>
      <c r="BK303" s="78"/>
      <c r="BL303" s="78"/>
      <c r="BM303" s="78"/>
      <c r="BN303" s="78"/>
      <c r="BO303" s="78"/>
      <c r="BP303" s="78"/>
      <c r="BQ303" s="78"/>
      <c r="BR303" s="78"/>
      <c r="BS303" s="78"/>
      <c r="BT303" s="78"/>
      <c r="BU303" s="78"/>
      <c r="BV303" s="78"/>
      <c r="BW303" s="78"/>
      <c r="BX303" s="78"/>
      <c r="BY303" s="78"/>
      <c r="BZ303" s="78"/>
      <c r="CA303" s="78"/>
      <c r="CB303" s="78"/>
      <c r="CC303" s="78"/>
      <c r="CD303" s="78"/>
      <c r="CE303" s="78"/>
      <c r="CF303" s="78"/>
      <c r="CG303" s="78"/>
      <c r="CH303" s="78"/>
      <c r="CI303" s="78"/>
      <c r="CJ303" s="78"/>
      <c r="CK303" s="78"/>
      <c r="CL303" s="78"/>
      <c r="CM303" s="78"/>
      <c r="CN303" s="78"/>
      <c r="CO303" s="78"/>
      <c r="CP303" s="78"/>
      <c r="CQ303" s="78"/>
      <c r="CR303" s="78"/>
      <c r="CS303" s="78"/>
      <c r="CT303" s="78"/>
      <c r="CU303" s="78"/>
      <c r="CV303" s="78"/>
      <c r="CW303" s="78"/>
      <c r="CX303" s="78"/>
      <c r="CY303" s="78"/>
      <c r="CZ303" s="78"/>
      <c r="DA303" s="78"/>
      <c r="DB303" s="78"/>
      <c r="DC303" s="78"/>
      <c r="DD303" s="78"/>
      <c r="DE303" s="78"/>
      <c r="DF303" s="78"/>
      <c r="DG303" s="78"/>
      <c r="DH303" s="78"/>
      <c r="DI303" s="78"/>
      <c r="DJ303" s="78"/>
      <c r="DK303" s="78"/>
      <c r="DL303" s="78"/>
      <c r="DM303" s="78"/>
      <c r="DN303" s="78"/>
      <c r="DO303" s="78"/>
      <c r="DP303" s="78"/>
      <c r="DQ303" s="78"/>
      <c r="DR303" s="78"/>
      <c r="DS303" s="78"/>
      <c r="DT303" s="78"/>
      <c r="DU303" s="78"/>
      <c r="DV303" s="78"/>
      <c r="DW303" s="78"/>
      <c r="DX303" s="78"/>
      <c r="DY303" s="78"/>
      <c r="DZ303" s="78"/>
      <c r="EA303" s="78"/>
      <c r="EB303" s="78"/>
      <c r="EC303" s="78"/>
      <c r="ED303" s="78"/>
      <c r="EE303" s="78"/>
      <c r="EF303" s="78"/>
      <c r="EG303" s="78"/>
      <c r="EH303" s="78"/>
      <c r="EI303" s="78"/>
      <c r="EJ303" s="78"/>
      <c r="EK303" s="78"/>
      <c r="EL303" s="78"/>
      <c r="EM303" s="78"/>
      <c r="EN303" s="78"/>
      <c r="EO303" s="78"/>
      <c r="EP303" s="78"/>
      <c r="EQ303" s="78"/>
      <c r="ER303" s="78"/>
      <c r="ES303" s="78"/>
      <c r="ET303" s="78"/>
      <c r="EU303" s="78"/>
      <c r="EV303" s="78"/>
      <c r="EW303" s="78"/>
      <c r="EX303" s="78"/>
      <c r="EY303" s="78"/>
      <c r="EZ303" s="78"/>
      <c r="FA303" s="78"/>
      <c r="FB303" s="78"/>
      <c r="FC303" s="78"/>
      <c r="FD303" s="78"/>
      <c r="FE303" s="78"/>
      <c r="FF303" s="78"/>
      <c r="FG303" s="78"/>
      <c r="FH303" s="78"/>
      <c r="FI303" s="78"/>
      <c r="FJ303" s="78"/>
      <c r="FK303" s="78"/>
      <c r="FL303" s="78"/>
      <c r="FM303" s="78"/>
      <c r="FN303" s="78"/>
      <c r="FO303" s="78"/>
      <c r="FP303" s="78"/>
      <c r="FQ303" s="78"/>
      <c r="FR303" s="78"/>
      <c r="FS303" s="78"/>
      <c r="FT303" s="78"/>
      <c r="FU303" s="78"/>
      <c r="FV303" s="78"/>
      <c r="FW303" s="78"/>
      <c r="FX303" s="78"/>
      <c r="FY303" s="78">
        <v>0</v>
      </c>
      <c r="FZ303" s="78">
        <v>0</v>
      </c>
    </row>
    <row r="304" spans="1:182" x14ac:dyDescent="0.2">
      <c r="A304" t="s">
        <v>186</v>
      </c>
      <c r="B304" s="35" t="s">
        <v>243</v>
      </c>
      <c r="C304" t="s">
        <v>194</v>
      </c>
      <c r="D304" t="s">
        <v>200</v>
      </c>
      <c r="E304" t="s">
        <v>238</v>
      </c>
      <c r="F304" t="s">
        <v>182</v>
      </c>
      <c r="G304" t="s">
        <v>1</v>
      </c>
      <c r="H304" s="78">
        <v>0</v>
      </c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  <c r="AB304" s="78"/>
      <c r="AC304" s="78"/>
      <c r="AD304" s="78"/>
      <c r="AE304" s="78"/>
      <c r="AF304" s="78"/>
      <c r="AG304" s="78"/>
      <c r="AH304" s="78"/>
      <c r="AI304" s="78"/>
      <c r="AJ304" s="78"/>
      <c r="AK304" s="78"/>
      <c r="AL304" s="78"/>
      <c r="AM304" s="78"/>
      <c r="AN304" s="78"/>
      <c r="AO304" s="78"/>
      <c r="AP304" s="78"/>
      <c r="AQ304" s="78"/>
      <c r="AR304" s="78"/>
      <c r="AS304" s="78"/>
      <c r="AT304" s="78"/>
      <c r="AU304" s="78"/>
      <c r="AV304" s="78"/>
      <c r="AW304" s="78"/>
      <c r="AX304" s="78"/>
      <c r="AY304" s="78"/>
      <c r="AZ304" s="78"/>
      <c r="BA304" s="78"/>
      <c r="BB304" s="78"/>
      <c r="BC304" s="78"/>
      <c r="BD304" s="78"/>
      <c r="BE304" s="78"/>
      <c r="BF304" s="78"/>
      <c r="BG304" s="78"/>
      <c r="BH304" s="78"/>
      <c r="BI304" s="78"/>
      <c r="BJ304" s="78"/>
      <c r="BK304" s="78"/>
      <c r="BL304" s="78"/>
      <c r="BM304" s="78"/>
      <c r="BN304" s="78"/>
      <c r="BO304" s="78"/>
      <c r="BP304" s="78"/>
      <c r="BQ304" s="78"/>
      <c r="BR304" s="78"/>
      <c r="BS304" s="78"/>
      <c r="BT304" s="78"/>
      <c r="BU304" s="78"/>
      <c r="BV304" s="78"/>
      <c r="BW304" s="78"/>
      <c r="BX304" s="78"/>
      <c r="BY304" s="78"/>
      <c r="BZ304" s="78"/>
      <c r="CA304" s="78"/>
      <c r="CB304" s="78"/>
      <c r="CC304" s="78"/>
      <c r="CD304" s="78"/>
      <c r="CE304" s="78"/>
      <c r="CF304" s="78"/>
      <c r="CG304" s="78"/>
      <c r="CH304" s="78"/>
      <c r="CI304" s="78"/>
      <c r="CJ304" s="78"/>
      <c r="CK304" s="78"/>
      <c r="CL304" s="78"/>
      <c r="CM304" s="78"/>
      <c r="CN304" s="78"/>
      <c r="CO304" s="78"/>
      <c r="CP304" s="78"/>
      <c r="CQ304" s="78"/>
      <c r="CR304" s="78"/>
      <c r="CS304" s="78"/>
      <c r="CT304" s="78"/>
      <c r="CU304" s="78"/>
      <c r="CV304" s="78"/>
      <c r="CW304" s="78"/>
      <c r="CX304" s="78"/>
      <c r="CY304" s="78"/>
      <c r="CZ304" s="78"/>
      <c r="DA304" s="78"/>
      <c r="DB304" s="78"/>
      <c r="DC304" s="78"/>
      <c r="DD304" s="78"/>
      <c r="DE304" s="78"/>
      <c r="DF304" s="78"/>
      <c r="DG304" s="78"/>
      <c r="DH304" s="78"/>
      <c r="DI304" s="78"/>
      <c r="DJ304" s="78"/>
      <c r="DK304" s="78"/>
      <c r="DL304" s="78"/>
      <c r="DM304" s="78"/>
      <c r="DN304" s="78"/>
      <c r="DO304" s="78"/>
      <c r="DP304" s="78"/>
      <c r="DQ304" s="78"/>
      <c r="DR304" s="78"/>
      <c r="DS304" s="78"/>
      <c r="DT304" s="78"/>
      <c r="DU304" s="78"/>
      <c r="DV304" s="78"/>
      <c r="DW304" s="78"/>
      <c r="DX304" s="78"/>
      <c r="DY304" s="78"/>
      <c r="DZ304" s="78"/>
      <c r="EA304" s="78"/>
      <c r="EB304" s="78"/>
      <c r="EC304" s="78"/>
      <c r="ED304" s="78"/>
      <c r="EE304" s="78"/>
      <c r="EF304" s="78"/>
      <c r="EG304" s="78"/>
      <c r="EH304" s="78"/>
      <c r="EI304" s="78"/>
      <c r="EJ304" s="78"/>
      <c r="EK304" s="78"/>
      <c r="EL304" s="78"/>
      <c r="EM304" s="78"/>
      <c r="EN304" s="78"/>
      <c r="EO304" s="78"/>
      <c r="EP304" s="78"/>
      <c r="EQ304" s="78"/>
      <c r="ER304" s="78"/>
      <c r="ES304" s="78"/>
      <c r="ET304" s="78"/>
      <c r="EU304" s="78"/>
      <c r="EV304" s="78"/>
      <c r="EW304" s="78"/>
      <c r="EX304" s="78"/>
      <c r="EY304" s="78"/>
      <c r="EZ304" s="78"/>
      <c r="FA304" s="78"/>
      <c r="FB304" s="78"/>
      <c r="FC304" s="78"/>
      <c r="FD304" s="78"/>
      <c r="FE304" s="78"/>
      <c r="FF304" s="78"/>
      <c r="FG304" s="78"/>
      <c r="FH304" s="78"/>
      <c r="FI304" s="78"/>
      <c r="FJ304" s="78"/>
      <c r="FK304" s="78"/>
      <c r="FL304" s="78"/>
      <c r="FM304" s="78"/>
      <c r="FN304" s="78"/>
      <c r="FO304" s="78"/>
      <c r="FP304" s="78"/>
      <c r="FQ304" s="78"/>
      <c r="FR304" s="78"/>
      <c r="FS304" s="78"/>
      <c r="FT304" s="78"/>
      <c r="FU304" s="78"/>
      <c r="FV304" s="78"/>
      <c r="FW304" s="78"/>
      <c r="FX304" s="78"/>
      <c r="FY304" s="78">
        <v>0</v>
      </c>
      <c r="FZ304" s="78">
        <v>0</v>
      </c>
    </row>
    <row r="305" spans="1:182" x14ac:dyDescent="0.2">
      <c r="A305" t="s">
        <v>186</v>
      </c>
      <c r="B305" s="35" t="s">
        <v>243</v>
      </c>
      <c r="C305" t="s">
        <v>194</v>
      </c>
      <c r="D305" t="s">
        <v>200</v>
      </c>
      <c r="E305" t="s">
        <v>238</v>
      </c>
      <c r="F305" t="s">
        <v>183</v>
      </c>
      <c r="G305" t="s">
        <v>1</v>
      </c>
      <c r="H305" s="78">
        <v>9</v>
      </c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  <c r="AB305" s="78"/>
      <c r="AC305" s="78"/>
      <c r="AD305" s="78"/>
      <c r="AE305" s="78"/>
      <c r="AF305" s="78"/>
      <c r="AG305" s="78"/>
      <c r="AH305" s="78"/>
      <c r="AI305" s="78"/>
      <c r="AJ305" s="78"/>
      <c r="AK305" s="78"/>
      <c r="AL305" s="78"/>
      <c r="AM305" s="78"/>
      <c r="AN305" s="78"/>
      <c r="AO305" s="78"/>
      <c r="AP305" s="78"/>
      <c r="AQ305" s="78"/>
      <c r="AR305" s="78"/>
      <c r="AS305" s="78"/>
      <c r="AT305" s="78"/>
      <c r="AU305" s="78"/>
      <c r="AV305" s="78"/>
      <c r="AW305" s="78"/>
      <c r="AX305" s="78"/>
      <c r="AY305" s="78"/>
      <c r="AZ305" s="78"/>
      <c r="BA305" s="78"/>
      <c r="BB305" s="78"/>
      <c r="BC305" s="78"/>
      <c r="BD305" s="78"/>
      <c r="BE305" s="78"/>
      <c r="BF305" s="78"/>
      <c r="BG305" s="78"/>
      <c r="BH305" s="78"/>
      <c r="BI305" s="78"/>
      <c r="BJ305" s="78"/>
      <c r="BK305" s="78"/>
      <c r="BL305" s="78"/>
      <c r="BM305" s="78"/>
      <c r="BN305" s="78"/>
      <c r="BO305" s="78"/>
      <c r="BP305" s="78"/>
      <c r="BQ305" s="78"/>
      <c r="BR305" s="78"/>
      <c r="BS305" s="78"/>
      <c r="BT305" s="78"/>
      <c r="BU305" s="78"/>
      <c r="BV305" s="78"/>
      <c r="BW305" s="78"/>
      <c r="BX305" s="78"/>
      <c r="BY305" s="78"/>
      <c r="BZ305" s="78"/>
      <c r="CA305" s="78"/>
      <c r="CB305" s="78"/>
      <c r="CC305" s="78"/>
      <c r="CD305" s="78"/>
      <c r="CE305" s="78"/>
      <c r="CF305" s="78"/>
      <c r="CG305" s="78"/>
      <c r="CH305" s="78"/>
      <c r="CI305" s="78"/>
      <c r="CJ305" s="78"/>
      <c r="CK305" s="78"/>
      <c r="CL305" s="78"/>
      <c r="CM305" s="78"/>
      <c r="CN305" s="78"/>
      <c r="CO305" s="78"/>
      <c r="CP305" s="78"/>
      <c r="CQ305" s="78"/>
      <c r="CR305" s="78"/>
      <c r="CS305" s="78"/>
      <c r="CT305" s="78"/>
      <c r="CU305" s="78"/>
      <c r="CV305" s="78"/>
      <c r="CW305" s="78"/>
      <c r="CX305" s="78"/>
      <c r="CY305" s="78"/>
      <c r="CZ305" s="78"/>
      <c r="DA305" s="78"/>
      <c r="DB305" s="78"/>
      <c r="DC305" s="78"/>
      <c r="DD305" s="78"/>
      <c r="DE305" s="78"/>
      <c r="DF305" s="78"/>
      <c r="DG305" s="78"/>
      <c r="DH305" s="78"/>
      <c r="DI305" s="78"/>
      <c r="DJ305" s="78"/>
      <c r="DK305" s="78"/>
      <c r="DL305" s="78"/>
      <c r="DM305" s="78"/>
      <c r="DN305" s="78"/>
      <c r="DO305" s="78"/>
      <c r="DP305" s="78"/>
      <c r="DQ305" s="78"/>
      <c r="DR305" s="78"/>
      <c r="DS305" s="78"/>
      <c r="DT305" s="78"/>
      <c r="DU305" s="78"/>
      <c r="DV305" s="78"/>
      <c r="DW305" s="78"/>
      <c r="DX305" s="78"/>
      <c r="DY305" s="78"/>
      <c r="DZ305" s="78"/>
      <c r="EA305" s="78"/>
      <c r="EB305" s="78"/>
      <c r="EC305" s="78"/>
      <c r="ED305" s="78"/>
      <c r="EE305" s="78"/>
      <c r="EF305" s="78"/>
      <c r="EG305" s="78"/>
      <c r="EH305" s="78"/>
      <c r="EI305" s="78"/>
      <c r="EJ305" s="78"/>
      <c r="EK305" s="78"/>
      <c r="EL305" s="78"/>
      <c r="EM305" s="78"/>
      <c r="EN305" s="78"/>
      <c r="EO305" s="78"/>
      <c r="EP305" s="78"/>
      <c r="EQ305" s="78"/>
      <c r="ER305" s="78"/>
      <c r="ES305" s="78"/>
      <c r="ET305" s="78"/>
      <c r="EU305" s="78"/>
      <c r="EV305" s="78"/>
      <c r="EW305" s="78"/>
      <c r="EX305" s="78"/>
      <c r="EY305" s="78"/>
      <c r="EZ305" s="78"/>
      <c r="FA305" s="78"/>
      <c r="FB305" s="78"/>
      <c r="FC305" s="78"/>
      <c r="FD305" s="78"/>
      <c r="FE305" s="78"/>
      <c r="FF305" s="78"/>
      <c r="FG305" s="78"/>
      <c r="FH305" s="78"/>
      <c r="FI305" s="78"/>
      <c r="FJ305" s="78"/>
      <c r="FK305" s="78"/>
      <c r="FL305" s="78"/>
      <c r="FM305" s="78"/>
      <c r="FN305" s="78"/>
      <c r="FO305" s="78"/>
      <c r="FP305" s="78"/>
      <c r="FQ305" s="78"/>
      <c r="FR305" s="78"/>
      <c r="FS305" s="78"/>
      <c r="FT305" s="78"/>
      <c r="FU305" s="78"/>
      <c r="FV305" s="78"/>
      <c r="FW305" s="78"/>
      <c r="FX305" s="78"/>
      <c r="FY305" s="78">
        <v>0</v>
      </c>
      <c r="FZ305" s="78">
        <v>0</v>
      </c>
    </row>
    <row r="306" spans="1:182" x14ac:dyDescent="0.2">
      <c r="A306" t="s">
        <v>186</v>
      </c>
      <c r="B306" s="35" t="s">
        <v>243</v>
      </c>
      <c r="C306" t="s">
        <v>194</v>
      </c>
      <c r="D306" t="s">
        <v>200</v>
      </c>
      <c r="E306" t="s">
        <v>238</v>
      </c>
      <c r="F306" t="s">
        <v>184</v>
      </c>
      <c r="G306" t="s">
        <v>1</v>
      </c>
      <c r="H306" s="78">
        <v>2</v>
      </c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  <c r="AB306" s="78"/>
      <c r="AC306" s="78"/>
      <c r="AD306" s="78"/>
      <c r="AE306" s="78"/>
      <c r="AF306" s="78"/>
      <c r="AG306" s="78"/>
      <c r="AH306" s="78"/>
      <c r="AI306" s="78"/>
      <c r="AJ306" s="78"/>
      <c r="AK306" s="78"/>
      <c r="AL306" s="78"/>
      <c r="AM306" s="78"/>
      <c r="AN306" s="78"/>
      <c r="AO306" s="78"/>
      <c r="AP306" s="78"/>
      <c r="AQ306" s="78"/>
      <c r="AR306" s="78"/>
      <c r="AS306" s="78"/>
      <c r="AT306" s="78"/>
      <c r="AU306" s="78"/>
      <c r="AV306" s="78"/>
      <c r="AW306" s="78"/>
      <c r="AX306" s="78"/>
      <c r="AY306" s="78"/>
      <c r="AZ306" s="78"/>
      <c r="BA306" s="78"/>
      <c r="BB306" s="78"/>
      <c r="BC306" s="78"/>
      <c r="BD306" s="78"/>
      <c r="BE306" s="78"/>
      <c r="BF306" s="78"/>
      <c r="BG306" s="78"/>
      <c r="BH306" s="78"/>
      <c r="BI306" s="78"/>
      <c r="BJ306" s="78"/>
      <c r="BK306" s="78"/>
      <c r="BL306" s="78"/>
      <c r="BM306" s="78"/>
      <c r="BN306" s="78"/>
      <c r="BO306" s="78"/>
      <c r="BP306" s="78"/>
      <c r="BQ306" s="78"/>
      <c r="BR306" s="78"/>
      <c r="BS306" s="78"/>
      <c r="BT306" s="78"/>
      <c r="BU306" s="78"/>
      <c r="BV306" s="78"/>
      <c r="BW306" s="78"/>
      <c r="BX306" s="78"/>
      <c r="BY306" s="78"/>
      <c r="BZ306" s="78"/>
      <c r="CA306" s="78"/>
      <c r="CB306" s="78"/>
      <c r="CC306" s="78"/>
      <c r="CD306" s="78"/>
      <c r="CE306" s="78"/>
      <c r="CF306" s="78"/>
      <c r="CG306" s="78"/>
      <c r="CH306" s="78"/>
      <c r="CI306" s="78"/>
      <c r="CJ306" s="78"/>
      <c r="CK306" s="78"/>
      <c r="CL306" s="78"/>
      <c r="CM306" s="78"/>
      <c r="CN306" s="78"/>
      <c r="CO306" s="78"/>
      <c r="CP306" s="78"/>
      <c r="CQ306" s="78"/>
      <c r="CR306" s="78"/>
      <c r="CS306" s="78"/>
      <c r="CT306" s="78"/>
      <c r="CU306" s="78"/>
      <c r="CV306" s="78"/>
      <c r="CW306" s="78"/>
      <c r="CX306" s="78"/>
      <c r="CY306" s="78"/>
      <c r="CZ306" s="78"/>
      <c r="DA306" s="78"/>
      <c r="DB306" s="78"/>
      <c r="DC306" s="78"/>
      <c r="DD306" s="78"/>
      <c r="DE306" s="78"/>
      <c r="DF306" s="78"/>
      <c r="DG306" s="78"/>
      <c r="DH306" s="78"/>
      <c r="DI306" s="78"/>
      <c r="DJ306" s="78"/>
      <c r="DK306" s="78"/>
      <c r="DL306" s="78"/>
      <c r="DM306" s="78"/>
      <c r="DN306" s="78"/>
      <c r="DO306" s="78"/>
      <c r="DP306" s="78"/>
      <c r="DQ306" s="78"/>
      <c r="DR306" s="78"/>
      <c r="DS306" s="78"/>
      <c r="DT306" s="78"/>
      <c r="DU306" s="78"/>
      <c r="DV306" s="78"/>
      <c r="DW306" s="78"/>
      <c r="DX306" s="78"/>
      <c r="DY306" s="78"/>
      <c r="DZ306" s="78"/>
      <c r="EA306" s="78"/>
      <c r="EB306" s="78"/>
      <c r="EC306" s="78"/>
      <c r="ED306" s="78"/>
      <c r="EE306" s="78"/>
      <c r="EF306" s="78"/>
      <c r="EG306" s="78"/>
      <c r="EH306" s="78"/>
      <c r="EI306" s="78"/>
      <c r="EJ306" s="78"/>
      <c r="EK306" s="78"/>
      <c r="EL306" s="78"/>
      <c r="EM306" s="78"/>
      <c r="EN306" s="78"/>
      <c r="EO306" s="78"/>
      <c r="EP306" s="78"/>
      <c r="EQ306" s="78"/>
      <c r="ER306" s="78"/>
      <c r="ES306" s="78"/>
      <c r="ET306" s="78"/>
      <c r="EU306" s="78"/>
      <c r="EV306" s="78"/>
      <c r="EW306" s="78"/>
      <c r="EX306" s="78"/>
      <c r="EY306" s="78"/>
      <c r="EZ306" s="78"/>
      <c r="FA306" s="78"/>
      <c r="FB306" s="78"/>
      <c r="FC306" s="78"/>
      <c r="FD306" s="78"/>
      <c r="FE306" s="78"/>
      <c r="FF306" s="78"/>
      <c r="FG306" s="78"/>
      <c r="FH306" s="78"/>
      <c r="FI306" s="78"/>
      <c r="FJ306" s="78"/>
      <c r="FK306" s="78"/>
      <c r="FL306" s="78"/>
      <c r="FM306" s="78"/>
      <c r="FN306" s="78"/>
      <c r="FO306" s="78"/>
      <c r="FP306" s="78"/>
      <c r="FQ306" s="78"/>
      <c r="FR306" s="78"/>
      <c r="FS306" s="78"/>
      <c r="FT306" s="78"/>
      <c r="FU306" s="78"/>
      <c r="FV306" s="78"/>
      <c r="FW306" s="78"/>
      <c r="FX306" s="78"/>
      <c r="FY306" s="78">
        <v>0</v>
      </c>
      <c r="FZ306" s="78">
        <v>0</v>
      </c>
    </row>
    <row r="307" spans="1:182" x14ac:dyDescent="0.2">
      <c r="A307" t="s">
        <v>186</v>
      </c>
      <c r="B307" s="35" t="s">
        <v>243</v>
      </c>
      <c r="C307" t="s">
        <v>194</v>
      </c>
      <c r="D307" t="s">
        <v>200</v>
      </c>
      <c r="E307" t="s">
        <v>238</v>
      </c>
      <c r="F307" t="s">
        <v>185</v>
      </c>
      <c r="G307" t="s">
        <v>1</v>
      </c>
      <c r="H307" s="78">
        <v>3</v>
      </c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  <c r="AB307" s="78"/>
      <c r="AC307" s="78"/>
      <c r="AD307" s="78"/>
      <c r="AE307" s="78"/>
      <c r="AF307" s="78"/>
      <c r="AG307" s="78"/>
      <c r="AH307" s="78"/>
      <c r="AI307" s="78"/>
      <c r="AJ307" s="78"/>
      <c r="AK307" s="78"/>
      <c r="AL307" s="78"/>
      <c r="AM307" s="78"/>
      <c r="AN307" s="78"/>
      <c r="AO307" s="78"/>
      <c r="AP307" s="78"/>
      <c r="AQ307" s="78"/>
      <c r="AR307" s="78"/>
      <c r="AS307" s="78"/>
      <c r="AT307" s="78"/>
      <c r="AU307" s="78"/>
      <c r="AV307" s="78"/>
      <c r="AW307" s="78"/>
      <c r="AX307" s="78"/>
      <c r="AY307" s="78"/>
      <c r="AZ307" s="78"/>
      <c r="BA307" s="78"/>
      <c r="BB307" s="78"/>
      <c r="BC307" s="78"/>
      <c r="BD307" s="78"/>
      <c r="BE307" s="78"/>
      <c r="BF307" s="78"/>
      <c r="BG307" s="78"/>
      <c r="BH307" s="78"/>
      <c r="BI307" s="78"/>
      <c r="BJ307" s="78"/>
      <c r="BK307" s="78"/>
      <c r="BL307" s="78"/>
      <c r="BM307" s="78"/>
      <c r="BN307" s="78"/>
      <c r="BO307" s="78"/>
      <c r="BP307" s="78"/>
      <c r="BQ307" s="78"/>
      <c r="BR307" s="78"/>
      <c r="BS307" s="78"/>
      <c r="BT307" s="78"/>
      <c r="BU307" s="78"/>
      <c r="BV307" s="78"/>
      <c r="BW307" s="78"/>
      <c r="BX307" s="78"/>
      <c r="BY307" s="78"/>
      <c r="BZ307" s="78"/>
      <c r="CA307" s="78"/>
      <c r="CB307" s="78"/>
      <c r="CC307" s="78"/>
      <c r="CD307" s="78"/>
      <c r="CE307" s="78"/>
      <c r="CF307" s="78"/>
      <c r="CG307" s="78"/>
      <c r="CH307" s="78"/>
      <c r="CI307" s="78"/>
      <c r="CJ307" s="78"/>
      <c r="CK307" s="78"/>
      <c r="CL307" s="78"/>
      <c r="CM307" s="78"/>
      <c r="CN307" s="78"/>
      <c r="CO307" s="78"/>
      <c r="CP307" s="78"/>
      <c r="CQ307" s="78"/>
      <c r="CR307" s="78"/>
      <c r="CS307" s="78"/>
      <c r="CT307" s="78"/>
      <c r="CU307" s="78"/>
      <c r="CV307" s="78"/>
      <c r="CW307" s="78"/>
      <c r="CX307" s="78"/>
      <c r="CY307" s="78"/>
      <c r="CZ307" s="78"/>
      <c r="DA307" s="78"/>
      <c r="DB307" s="78"/>
      <c r="DC307" s="78"/>
      <c r="DD307" s="78"/>
      <c r="DE307" s="78"/>
      <c r="DF307" s="78"/>
      <c r="DG307" s="78"/>
      <c r="DH307" s="78"/>
      <c r="DI307" s="78"/>
      <c r="DJ307" s="78"/>
      <c r="DK307" s="78"/>
      <c r="DL307" s="78"/>
      <c r="DM307" s="78"/>
      <c r="DN307" s="78"/>
      <c r="DO307" s="78"/>
      <c r="DP307" s="78"/>
      <c r="DQ307" s="78"/>
      <c r="DR307" s="78"/>
      <c r="DS307" s="78"/>
      <c r="DT307" s="78"/>
      <c r="DU307" s="78"/>
      <c r="DV307" s="78"/>
      <c r="DW307" s="78"/>
      <c r="DX307" s="78"/>
      <c r="DY307" s="78"/>
      <c r="DZ307" s="78"/>
      <c r="EA307" s="78"/>
      <c r="EB307" s="78"/>
      <c r="EC307" s="78"/>
      <c r="ED307" s="78"/>
      <c r="EE307" s="78"/>
      <c r="EF307" s="78"/>
      <c r="EG307" s="78"/>
      <c r="EH307" s="78"/>
      <c r="EI307" s="78"/>
      <c r="EJ307" s="78"/>
      <c r="EK307" s="78"/>
      <c r="EL307" s="78"/>
      <c r="EM307" s="78"/>
      <c r="EN307" s="78"/>
      <c r="EO307" s="78"/>
      <c r="EP307" s="78"/>
      <c r="EQ307" s="78"/>
      <c r="ER307" s="78"/>
      <c r="ES307" s="78"/>
      <c r="ET307" s="78"/>
      <c r="EU307" s="78"/>
      <c r="EV307" s="78"/>
      <c r="EW307" s="78"/>
      <c r="EX307" s="78"/>
      <c r="EY307" s="78"/>
      <c r="EZ307" s="78"/>
      <c r="FA307" s="78"/>
      <c r="FB307" s="78"/>
      <c r="FC307" s="78"/>
      <c r="FD307" s="78"/>
      <c r="FE307" s="78"/>
      <c r="FF307" s="78"/>
      <c r="FG307" s="78"/>
      <c r="FH307" s="78"/>
      <c r="FI307" s="78"/>
      <c r="FJ307" s="78"/>
      <c r="FK307" s="78"/>
      <c r="FL307" s="78"/>
      <c r="FM307" s="78"/>
      <c r="FN307" s="78"/>
      <c r="FO307" s="78"/>
      <c r="FP307" s="78"/>
      <c r="FQ307" s="78"/>
      <c r="FR307" s="78"/>
      <c r="FS307" s="78"/>
      <c r="FT307" s="78"/>
      <c r="FU307" s="78"/>
      <c r="FV307" s="78"/>
      <c r="FW307" s="78"/>
      <c r="FX307" s="78"/>
      <c r="FY307" s="78">
        <v>0</v>
      </c>
      <c r="FZ307" s="78">
        <v>0</v>
      </c>
    </row>
    <row r="308" spans="1:182" x14ac:dyDescent="0.2">
      <c r="A308" t="s">
        <v>186</v>
      </c>
      <c r="B308" s="35" t="s">
        <v>243</v>
      </c>
      <c r="C308" t="s">
        <v>194</v>
      </c>
      <c r="D308" t="s">
        <v>200</v>
      </c>
      <c r="E308" t="s">
        <v>239</v>
      </c>
      <c r="F308" t="s">
        <v>1</v>
      </c>
      <c r="G308" t="s">
        <v>1</v>
      </c>
      <c r="H308" s="78">
        <v>32</v>
      </c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  <c r="AB308" s="78"/>
      <c r="AC308" s="78"/>
      <c r="AD308" s="78"/>
      <c r="AE308" s="78"/>
      <c r="AF308" s="78"/>
      <c r="AG308" s="78"/>
      <c r="AH308" s="78"/>
      <c r="AI308" s="78"/>
      <c r="AJ308" s="78"/>
      <c r="AK308" s="78"/>
      <c r="AL308" s="78"/>
      <c r="AM308" s="78"/>
      <c r="AN308" s="78"/>
      <c r="AO308" s="78"/>
      <c r="AP308" s="78"/>
      <c r="AQ308" s="78"/>
      <c r="AR308" s="78"/>
      <c r="AS308" s="78"/>
      <c r="AT308" s="78"/>
      <c r="AU308" s="78"/>
      <c r="AV308" s="78"/>
      <c r="AW308" s="78"/>
      <c r="AX308" s="78"/>
      <c r="AY308" s="78"/>
      <c r="AZ308" s="78"/>
      <c r="BA308" s="78"/>
      <c r="BB308" s="78"/>
      <c r="BC308" s="78"/>
      <c r="BD308" s="78"/>
      <c r="BE308" s="78"/>
      <c r="BF308" s="78"/>
      <c r="BG308" s="78"/>
      <c r="BH308" s="78"/>
      <c r="BI308" s="78"/>
      <c r="BJ308" s="78"/>
      <c r="BK308" s="78"/>
      <c r="BL308" s="78"/>
      <c r="BM308" s="78"/>
      <c r="BN308" s="78"/>
      <c r="BO308" s="78"/>
      <c r="BP308" s="78"/>
      <c r="BQ308" s="78"/>
      <c r="BR308" s="78"/>
      <c r="BS308" s="78"/>
      <c r="BT308" s="78"/>
      <c r="BU308" s="78"/>
      <c r="BV308" s="78"/>
      <c r="BW308" s="78"/>
      <c r="BX308" s="78"/>
      <c r="BY308" s="78"/>
      <c r="BZ308" s="78"/>
      <c r="CA308" s="78"/>
      <c r="CB308" s="78"/>
      <c r="CC308" s="78"/>
      <c r="CD308" s="78"/>
      <c r="CE308" s="78"/>
      <c r="CF308" s="78"/>
      <c r="CG308" s="78"/>
      <c r="CH308" s="78"/>
      <c r="CI308" s="78"/>
      <c r="CJ308" s="78"/>
      <c r="CK308" s="78"/>
      <c r="CL308" s="78"/>
      <c r="CM308" s="78"/>
      <c r="CN308" s="78"/>
      <c r="CO308" s="78"/>
      <c r="CP308" s="78"/>
      <c r="CQ308" s="78"/>
      <c r="CR308" s="78"/>
      <c r="CS308" s="78"/>
      <c r="CT308" s="78"/>
      <c r="CU308" s="78"/>
      <c r="CV308" s="78"/>
      <c r="CW308" s="78"/>
      <c r="CX308" s="78"/>
      <c r="CY308" s="78"/>
      <c r="CZ308" s="78"/>
      <c r="DA308" s="78"/>
      <c r="DB308" s="78"/>
      <c r="DC308" s="78"/>
      <c r="DD308" s="78"/>
      <c r="DE308" s="78"/>
      <c r="DF308" s="78"/>
      <c r="DG308" s="78"/>
      <c r="DH308" s="78"/>
      <c r="DI308" s="78"/>
      <c r="DJ308" s="78"/>
      <c r="DK308" s="78"/>
      <c r="DL308" s="78"/>
      <c r="DM308" s="78"/>
      <c r="DN308" s="78"/>
      <c r="DO308" s="78"/>
      <c r="DP308" s="78"/>
      <c r="DQ308" s="78"/>
      <c r="DR308" s="78"/>
      <c r="DS308" s="78"/>
      <c r="DT308" s="78"/>
      <c r="DU308" s="78"/>
      <c r="DV308" s="78"/>
      <c r="DW308" s="78"/>
      <c r="DX308" s="78"/>
      <c r="DY308" s="78"/>
      <c r="DZ308" s="78"/>
      <c r="EA308" s="78"/>
      <c r="EB308" s="78"/>
      <c r="EC308" s="78"/>
      <c r="ED308" s="78"/>
      <c r="EE308" s="78"/>
      <c r="EF308" s="78"/>
      <c r="EG308" s="78"/>
      <c r="EH308" s="78"/>
      <c r="EI308" s="78"/>
      <c r="EJ308" s="78"/>
      <c r="EK308" s="78"/>
      <c r="EL308" s="78"/>
      <c r="EM308" s="78"/>
      <c r="EN308" s="78"/>
      <c r="EO308" s="78"/>
      <c r="EP308" s="78"/>
      <c r="EQ308" s="78"/>
      <c r="ER308" s="78"/>
      <c r="ES308" s="78"/>
      <c r="ET308" s="78"/>
      <c r="EU308" s="78"/>
      <c r="EV308" s="78"/>
      <c r="EW308" s="78"/>
      <c r="EX308" s="78"/>
      <c r="EY308" s="78"/>
      <c r="EZ308" s="78"/>
      <c r="FA308" s="78"/>
      <c r="FB308" s="78"/>
      <c r="FC308" s="78"/>
      <c r="FD308" s="78"/>
      <c r="FE308" s="78"/>
      <c r="FF308" s="78"/>
      <c r="FG308" s="78"/>
      <c r="FH308" s="78"/>
      <c r="FI308" s="78"/>
      <c r="FJ308" s="78"/>
      <c r="FK308" s="78"/>
      <c r="FL308" s="78"/>
      <c r="FM308" s="78"/>
      <c r="FN308" s="78"/>
      <c r="FO308" s="78"/>
      <c r="FP308" s="78"/>
      <c r="FQ308" s="78"/>
      <c r="FR308" s="78"/>
      <c r="FS308" s="78"/>
      <c r="FT308" s="78"/>
      <c r="FU308" s="78"/>
      <c r="FV308" s="78"/>
      <c r="FW308" s="78"/>
      <c r="FX308" s="78"/>
      <c r="FY308" s="78">
        <v>0</v>
      </c>
      <c r="FZ308" s="78">
        <v>0</v>
      </c>
    </row>
    <row r="309" spans="1:182" x14ac:dyDescent="0.2">
      <c r="A309" t="s">
        <v>186</v>
      </c>
      <c r="B309" s="35" t="s">
        <v>243</v>
      </c>
      <c r="C309" t="s">
        <v>194</v>
      </c>
      <c r="D309" t="s">
        <v>200</v>
      </c>
      <c r="E309" t="s">
        <v>239</v>
      </c>
      <c r="F309" t="s">
        <v>178</v>
      </c>
      <c r="G309" t="s">
        <v>1</v>
      </c>
      <c r="H309" s="78">
        <v>10</v>
      </c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  <c r="AB309" s="78"/>
      <c r="AC309" s="78"/>
      <c r="AD309" s="78"/>
      <c r="AE309" s="78"/>
      <c r="AF309" s="78"/>
      <c r="AG309" s="78"/>
      <c r="AH309" s="78"/>
      <c r="AI309" s="78"/>
      <c r="AJ309" s="78"/>
      <c r="AK309" s="78"/>
      <c r="AL309" s="78"/>
      <c r="AM309" s="78"/>
      <c r="AN309" s="78"/>
      <c r="AO309" s="78"/>
      <c r="AP309" s="78"/>
      <c r="AQ309" s="78"/>
      <c r="AR309" s="78"/>
      <c r="AS309" s="78"/>
      <c r="AT309" s="78"/>
      <c r="AU309" s="78"/>
      <c r="AV309" s="78"/>
      <c r="AW309" s="78"/>
      <c r="AX309" s="78"/>
      <c r="AY309" s="78"/>
      <c r="AZ309" s="78"/>
      <c r="BA309" s="78"/>
      <c r="BB309" s="78"/>
      <c r="BC309" s="78"/>
      <c r="BD309" s="78"/>
      <c r="BE309" s="78"/>
      <c r="BF309" s="78"/>
      <c r="BG309" s="78"/>
      <c r="BH309" s="78"/>
      <c r="BI309" s="78"/>
      <c r="BJ309" s="78"/>
      <c r="BK309" s="78"/>
      <c r="BL309" s="78"/>
      <c r="BM309" s="78"/>
      <c r="BN309" s="78"/>
      <c r="BO309" s="78"/>
      <c r="BP309" s="78"/>
      <c r="BQ309" s="78"/>
      <c r="BR309" s="78"/>
      <c r="BS309" s="78"/>
      <c r="BT309" s="78"/>
      <c r="BU309" s="78"/>
      <c r="BV309" s="78"/>
      <c r="BW309" s="78"/>
      <c r="BX309" s="78"/>
      <c r="BY309" s="78"/>
      <c r="BZ309" s="78"/>
      <c r="CA309" s="78"/>
      <c r="CB309" s="78"/>
      <c r="CC309" s="78"/>
      <c r="CD309" s="78"/>
      <c r="CE309" s="78"/>
      <c r="CF309" s="78"/>
      <c r="CG309" s="78"/>
      <c r="CH309" s="78"/>
      <c r="CI309" s="78"/>
      <c r="CJ309" s="78"/>
      <c r="CK309" s="78"/>
      <c r="CL309" s="78"/>
      <c r="CM309" s="78"/>
      <c r="CN309" s="78"/>
      <c r="CO309" s="78"/>
      <c r="CP309" s="78"/>
      <c r="CQ309" s="78"/>
      <c r="CR309" s="78"/>
      <c r="CS309" s="78"/>
      <c r="CT309" s="78"/>
      <c r="CU309" s="78"/>
      <c r="CV309" s="78"/>
      <c r="CW309" s="78"/>
      <c r="CX309" s="78"/>
      <c r="CY309" s="78"/>
      <c r="CZ309" s="78"/>
      <c r="DA309" s="78"/>
      <c r="DB309" s="78"/>
      <c r="DC309" s="78"/>
      <c r="DD309" s="78"/>
      <c r="DE309" s="78"/>
      <c r="DF309" s="78"/>
      <c r="DG309" s="78"/>
      <c r="DH309" s="78"/>
      <c r="DI309" s="78"/>
      <c r="DJ309" s="78"/>
      <c r="DK309" s="78"/>
      <c r="DL309" s="78"/>
      <c r="DM309" s="78"/>
      <c r="DN309" s="78"/>
      <c r="DO309" s="78"/>
      <c r="DP309" s="78"/>
      <c r="DQ309" s="78"/>
      <c r="DR309" s="78"/>
      <c r="DS309" s="78"/>
      <c r="DT309" s="78"/>
      <c r="DU309" s="78"/>
      <c r="DV309" s="78"/>
      <c r="DW309" s="78"/>
      <c r="DX309" s="78"/>
      <c r="DY309" s="78"/>
      <c r="DZ309" s="78"/>
      <c r="EA309" s="78"/>
      <c r="EB309" s="78"/>
      <c r="EC309" s="78"/>
      <c r="ED309" s="78"/>
      <c r="EE309" s="78"/>
      <c r="EF309" s="78"/>
      <c r="EG309" s="78"/>
      <c r="EH309" s="78"/>
      <c r="EI309" s="78"/>
      <c r="EJ309" s="78"/>
      <c r="EK309" s="78"/>
      <c r="EL309" s="78"/>
      <c r="EM309" s="78"/>
      <c r="EN309" s="78"/>
      <c r="EO309" s="78"/>
      <c r="EP309" s="78"/>
      <c r="EQ309" s="78"/>
      <c r="ER309" s="78"/>
      <c r="ES309" s="78"/>
      <c r="ET309" s="78"/>
      <c r="EU309" s="78"/>
      <c r="EV309" s="78"/>
      <c r="EW309" s="78"/>
      <c r="EX309" s="78"/>
      <c r="EY309" s="78"/>
      <c r="EZ309" s="78"/>
      <c r="FA309" s="78"/>
      <c r="FB309" s="78"/>
      <c r="FC309" s="78"/>
      <c r="FD309" s="78"/>
      <c r="FE309" s="78"/>
      <c r="FF309" s="78"/>
      <c r="FG309" s="78"/>
      <c r="FH309" s="78"/>
      <c r="FI309" s="78"/>
      <c r="FJ309" s="78"/>
      <c r="FK309" s="78"/>
      <c r="FL309" s="78"/>
      <c r="FM309" s="78"/>
      <c r="FN309" s="78"/>
      <c r="FO309" s="78"/>
      <c r="FP309" s="78"/>
      <c r="FQ309" s="78"/>
      <c r="FR309" s="78"/>
      <c r="FS309" s="78"/>
      <c r="FT309" s="78"/>
      <c r="FU309" s="78"/>
      <c r="FV309" s="78"/>
      <c r="FW309" s="78"/>
      <c r="FX309" s="78"/>
      <c r="FY309" s="78">
        <v>0</v>
      </c>
      <c r="FZ309" s="78">
        <v>0</v>
      </c>
    </row>
    <row r="310" spans="1:182" x14ac:dyDescent="0.2">
      <c r="A310" t="s">
        <v>186</v>
      </c>
      <c r="B310" s="35" t="s">
        <v>243</v>
      </c>
      <c r="C310" t="s">
        <v>194</v>
      </c>
      <c r="D310" t="s">
        <v>200</v>
      </c>
      <c r="E310" t="s">
        <v>239</v>
      </c>
      <c r="F310" t="s">
        <v>179</v>
      </c>
      <c r="G310" t="s">
        <v>1</v>
      </c>
      <c r="H310" s="78">
        <v>3</v>
      </c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  <c r="AB310" s="78"/>
      <c r="AC310" s="78"/>
      <c r="AD310" s="78"/>
      <c r="AE310" s="78"/>
      <c r="AF310" s="78"/>
      <c r="AG310" s="78"/>
      <c r="AH310" s="78"/>
      <c r="AI310" s="78"/>
      <c r="AJ310" s="78"/>
      <c r="AK310" s="78"/>
      <c r="AL310" s="78"/>
      <c r="AM310" s="78"/>
      <c r="AN310" s="78"/>
      <c r="AO310" s="78"/>
      <c r="AP310" s="78"/>
      <c r="AQ310" s="78"/>
      <c r="AR310" s="78"/>
      <c r="AS310" s="78"/>
      <c r="AT310" s="78"/>
      <c r="AU310" s="78"/>
      <c r="AV310" s="78"/>
      <c r="AW310" s="78"/>
      <c r="AX310" s="78"/>
      <c r="AY310" s="78"/>
      <c r="AZ310" s="78"/>
      <c r="BA310" s="78"/>
      <c r="BB310" s="78"/>
      <c r="BC310" s="78"/>
      <c r="BD310" s="78"/>
      <c r="BE310" s="78"/>
      <c r="BF310" s="78"/>
      <c r="BG310" s="78"/>
      <c r="BH310" s="78"/>
      <c r="BI310" s="78"/>
      <c r="BJ310" s="78"/>
      <c r="BK310" s="78"/>
      <c r="BL310" s="78"/>
      <c r="BM310" s="78"/>
      <c r="BN310" s="78"/>
      <c r="BO310" s="78"/>
      <c r="BP310" s="78"/>
      <c r="BQ310" s="78"/>
      <c r="BR310" s="78"/>
      <c r="BS310" s="78"/>
      <c r="BT310" s="78"/>
      <c r="BU310" s="78"/>
      <c r="BV310" s="78"/>
      <c r="BW310" s="78"/>
      <c r="BX310" s="78"/>
      <c r="BY310" s="78"/>
      <c r="BZ310" s="78"/>
      <c r="CA310" s="78"/>
      <c r="CB310" s="78"/>
      <c r="CC310" s="78"/>
      <c r="CD310" s="78"/>
      <c r="CE310" s="78"/>
      <c r="CF310" s="78"/>
      <c r="CG310" s="78"/>
      <c r="CH310" s="78"/>
      <c r="CI310" s="78"/>
      <c r="CJ310" s="78"/>
      <c r="CK310" s="78"/>
      <c r="CL310" s="78"/>
      <c r="CM310" s="78"/>
      <c r="CN310" s="78"/>
      <c r="CO310" s="78"/>
      <c r="CP310" s="78"/>
      <c r="CQ310" s="78"/>
      <c r="CR310" s="78"/>
      <c r="CS310" s="78"/>
      <c r="CT310" s="78"/>
      <c r="CU310" s="78"/>
      <c r="CV310" s="78"/>
      <c r="CW310" s="78"/>
      <c r="CX310" s="78"/>
      <c r="CY310" s="78"/>
      <c r="CZ310" s="78"/>
      <c r="DA310" s="78"/>
      <c r="DB310" s="78"/>
      <c r="DC310" s="78"/>
      <c r="DD310" s="78"/>
      <c r="DE310" s="78"/>
      <c r="DF310" s="78"/>
      <c r="DG310" s="78"/>
      <c r="DH310" s="78"/>
      <c r="DI310" s="78"/>
      <c r="DJ310" s="78"/>
      <c r="DK310" s="78"/>
      <c r="DL310" s="78"/>
      <c r="DM310" s="78"/>
      <c r="DN310" s="78"/>
      <c r="DO310" s="78"/>
      <c r="DP310" s="78"/>
      <c r="DQ310" s="78"/>
      <c r="DR310" s="78"/>
      <c r="DS310" s="78"/>
      <c r="DT310" s="78"/>
      <c r="DU310" s="78"/>
      <c r="DV310" s="78"/>
      <c r="DW310" s="78"/>
      <c r="DX310" s="78"/>
      <c r="DY310" s="78"/>
      <c r="DZ310" s="78"/>
      <c r="EA310" s="78"/>
      <c r="EB310" s="78"/>
      <c r="EC310" s="78"/>
      <c r="ED310" s="78"/>
      <c r="EE310" s="78"/>
      <c r="EF310" s="78"/>
      <c r="EG310" s="78"/>
      <c r="EH310" s="78"/>
      <c r="EI310" s="78"/>
      <c r="EJ310" s="78"/>
      <c r="EK310" s="78"/>
      <c r="EL310" s="78"/>
      <c r="EM310" s="78"/>
      <c r="EN310" s="78"/>
      <c r="EO310" s="78"/>
      <c r="EP310" s="78"/>
      <c r="EQ310" s="78"/>
      <c r="ER310" s="78"/>
      <c r="ES310" s="78"/>
      <c r="ET310" s="78"/>
      <c r="EU310" s="78"/>
      <c r="EV310" s="78"/>
      <c r="EW310" s="78"/>
      <c r="EX310" s="78"/>
      <c r="EY310" s="78"/>
      <c r="EZ310" s="78"/>
      <c r="FA310" s="78"/>
      <c r="FB310" s="78"/>
      <c r="FC310" s="78"/>
      <c r="FD310" s="78"/>
      <c r="FE310" s="78"/>
      <c r="FF310" s="78"/>
      <c r="FG310" s="78"/>
      <c r="FH310" s="78"/>
      <c r="FI310" s="78"/>
      <c r="FJ310" s="78"/>
      <c r="FK310" s="78"/>
      <c r="FL310" s="78"/>
      <c r="FM310" s="78"/>
      <c r="FN310" s="78"/>
      <c r="FO310" s="78"/>
      <c r="FP310" s="78"/>
      <c r="FQ310" s="78"/>
      <c r="FR310" s="78"/>
      <c r="FS310" s="78"/>
      <c r="FT310" s="78"/>
      <c r="FU310" s="78"/>
      <c r="FV310" s="78"/>
      <c r="FW310" s="78"/>
      <c r="FX310" s="78"/>
      <c r="FY310" s="78">
        <v>0</v>
      </c>
      <c r="FZ310" s="78">
        <v>0</v>
      </c>
    </row>
    <row r="311" spans="1:182" x14ac:dyDescent="0.2">
      <c r="A311" t="s">
        <v>186</v>
      </c>
      <c r="B311" s="35" t="s">
        <v>243</v>
      </c>
      <c r="C311" t="s">
        <v>194</v>
      </c>
      <c r="D311" t="s">
        <v>200</v>
      </c>
      <c r="E311" t="s">
        <v>239</v>
      </c>
      <c r="F311" t="s">
        <v>180</v>
      </c>
      <c r="G311" t="s">
        <v>1</v>
      </c>
      <c r="H311" s="78">
        <v>0</v>
      </c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  <c r="AB311" s="78"/>
      <c r="AC311" s="78"/>
      <c r="AD311" s="78"/>
      <c r="AE311" s="78"/>
      <c r="AF311" s="78"/>
      <c r="AG311" s="78"/>
      <c r="AH311" s="78"/>
      <c r="AI311" s="78"/>
      <c r="AJ311" s="78"/>
      <c r="AK311" s="78"/>
      <c r="AL311" s="78"/>
      <c r="AM311" s="78"/>
      <c r="AN311" s="78"/>
      <c r="AO311" s="78"/>
      <c r="AP311" s="78"/>
      <c r="AQ311" s="78"/>
      <c r="AR311" s="78"/>
      <c r="AS311" s="78"/>
      <c r="AT311" s="78"/>
      <c r="AU311" s="78"/>
      <c r="AV311" s="78"/>
      <c r="AW311" s="78"/>
      <c r="AX311" s="78"/>
      <c r="AY311" s="78"/>
      <c r="AZ311" s="78"/>
      <c r="BA311" s="78"/>
      <c r="BB311" s="78"/>
      <c r="BC311" s="78"/>
      <c r="BD311" s="78"/>
      <c r="BE311" s="78"/>
      <c r="BF311" s="78"/>
      <c r="BG311" s="78"/>
      <c r="BH311" s="78"/>
      <c r="BI311" s="78"/>
      <c r="BJ311" s="78"/>
      <c r="BK311" s="78"/>
      <c r="BL311" s="78"/>
      <c r="BM311" s="78"/>
      <c r="BN311" s="78"/>
      <c r="BO311" s="78"/>
      <c r="BP311" s="78"/>
      <c r="BQ311" s="78"/>
      <c r="BR311" s="78"/>
      <c r="BS311" s="78"/>
      <c r="BT311" s="78"/>
      <c r="BU311" s="78"/>
      <c r="BV311" s="78"/>
      <c r="BW311" s="78"/>
      <c r="BX311" s="78"/>
      <c r="BY311" s="78"/>
      <c r="BZ311" s="78"/>
      <c r="CA311" s="78"/>
      <c r="CB311" s="78"/>
      <c r="CC311" s="78"/>
      <c r="CD311" s="78"/>
      <c r="CE311" s="78"/>
      <c r="CF311" s="78"/>
      <c r="CG311" s="78"/>
      <c r="CH311" s="78"/>
      <c r="CI311" s="78"/>
      <c r="CJ311" s="78"/>
      <c r="CK311" s="78"/>
      <c r="CL311" s="78"/>
      <c r="CM311" s="78"/>
      <c r="CN311" s="78"/>
      <c r="CO311" s="78"/>
      <c r="CP311" s="78"/>
      <c r="CQ311" s="78"/>
      <c r="CR311" s="78"/>
      <c r="CS311" s="78"/>
      <c r="CT311" s="78"/>
      <c r="CU311" s="78"/>
      <c r="CV311" s="78"/>
      <c r="CW311" s="78"/>
      <c r="CX311" s="78"/>
      <c r="CY311" s="78"/>
      <c r="CZ311" s="78"/>
      <c r="DA311" s="78"/>
      <c r="DB311" s="78"/>
      <c r="DC311" s="78"/>
      <c r="DD311" s="78"/>
      <c r="DE311" s="78"/>
      <c r="DF311" s="78"/>
      <c r="DG311" s="78"/>
      <c r="DH311" s="78"/>
      <c r="DI311" s="78"/>
      <c r="DJ311" s="78"/>
      <c r="DK311" s="78"/>
      <c r="DL311" s="78"/>
      <c r="DM311" s="78"/>
      <c r="DN311" s="78"/>
      <c r="DO311" s="78"/>
      <c r="DP311" s="78"/>
      <c r="DQ311" s="78"/>
      <c r="DR311" s="78"/>
      <c r="DS311" s="78"/>
      <c r="DT311" s="78"/>
      <c r="DU311" s="78"/>
      <c r="DV311" s="78"/>
      <c r="DW311" s="78"/>
      <c r="DX311" s="78"/>
      <c r="DY311" s="78"/>
      <c r="DZ311" s="78"/>
      <c r="EA311" s="78"/>
      <c r="EB311" s="78"/>
      <c r="EC311" s="78"/>
      <c r="ED311" s="78"/>
      <c r="EE311" s="78"/>
      <c r="EF311" s="78"/>
      <c r="EG311" s="78"/>
      <c r="EH311" s="78"/>
      <c r="EI311" s="78"/>
      <c r="EJ311" s="78"/>
      <c r="EK311" s="78"/>
      <c r="EL311" s="78"/>
      <c r="EM311" s="78"/>
      <c r="EN311" s="78"/>
      <c r="EO311" s="78"/>
      <c r="EP311" s="78"/>
      <c r="EQ311" s="78"/>
      <c r="ER311" s="78"/>
      <c r="ES311" s="78"/>
      <c r="ET311" s="78"/>
      <c r="EU311" s="78"/>
      <c r="EV311" s="78"/>
      <c r="EW311" s="78"/>
      <c r="EX311" s="78"/>
      <c r="EY311" s="78"/>
      <c r="EZ311" s="78"/>
      <c r="FA311" s="78"/>
      <c r="FB311" s="78"/>
      <c r="FC311" s="78"/>
      <c r="FD311" s="78"/>
      <c r="FE311" s="78"/>
      <c r="FF311" s="78"/>
      <c r="FG311" s="78"/>
      <c r="FH311" s="78"/>
      <c r="FI311" s="78"/>
      <c r="FJ311" s="78"/>
      <c r="FK311" s="78"/>
      <c r="FL311" s="78"/>
      <c r="FM311" s="78"/>
      <c r="FN311" s="78"/>
      <c r="FO311" s="78"/>
      <c r="FP311" s="78"/>
      <c r="FQ311" s="78"/>
      <c r="FR311" s="78"/>
      <c r="FS311" s="78"/>
      <c r="FT311" s="78"/>
      <c r="FU311" s="78"/>
      <c r="FV311" s="78"/>
      <c r="FW311" s="78"/>
      <c r="FX311" s="78"/>
      <c r="FY311" s="78">
        <v>0</v>
      </c>
      <c r="FZ311" s="78">
        <v>0</v>
      </c>
    </row>
    <row r="312" spans="1:182" x14ac:dyDescent="0.2">
      <c r="A312" t="s">
        <v>186</v>
      </c>
      <c r="B312" s="35" t="s">
        <v>243</v>
      </c>
      <c r="C312" t="s">
        <v>194</v>
      </c>
      <c r="D312" t="s">
        <v>200</v>
      </c>
      <c r="E312" t="s">
        <v>239</v>
      </c>
      <c r="F312" t="s">
        <v>181</v>
      </c>
      <c r="G312" t="s">
        <v>1</v>
      </c>
      <c r="H312" s="78">
        <v>2</v>
      </c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  <c r="AB312" s="78"/>
      <c r="AC312" s="78"/>
      <c r="AD312" s="78"/>
      <c r="AE312" s="78"/>
      <c r="AF312" s="78"/>
      <c r="AG312" s="78"/>
      <c r="AH312" s="78"/>
      <c r="AI312" s="78"/>
      <c r="AJ312" s="78"/>
      <c r="AK312" s="78"/>
      <c r="AL312" s="78"/>
      <c r="AM312" s="78"/>
      <c r="AN312" s="78"/>
      <c r="AO312" s="78"/>
      <c r="AP312" s="78"/>
      <c r="AQ312" s="78"/>
      <c r="AR312" s="78"/>
      <c r="AS312" s="78"/>
      <c r="AT312" s="78"/>
      <c r="AU312" s="78"/>
      <c r="AV312" s="78"/>
      <c r="AW312" s="78"/>
      <c r="AX312" s="78"/>
      <c r="AY312" s="78"/>
      <c r="AZ312" s="78"/>
      <c r="BA312" s="78"/>
      <c r="BB312" s="78"/>
      <c r="BC312" s="78"/>
      <c r="BD312" s="78"/>
      <c r="BE312" s="78"/>
      <c r="BF312" s="78"/>
      <c r="BG312" s="78"/>
      <c r="BH312" s="78"/>
      <c r="BI312" s="78"/>
      <c r="BJ312" s="78"/>
      <c r="BK312" s="78"/>
      <c r="BL312" s="78"/>
      <c r="BM312" s="78"/>
      <c r="BN312" s="78"/>
      <c r="BO312" s="78"/>
      <c r="BP312" s="78"/>
      <c r="BQ312" s="78"/>
      <c r="BR312" s="78"/>
      <c r="BS312" s="78"/>
      <c r="BT312" s="78"/>
      <c r="BU312" s="78"/>
      <c r="BV312" s="78"/>
      <c r="BW312" s="78"/>
      <c r="BX312" s="78"/>
      <c r="BY312" s="78"/>
      <c r="BZ312" s="78"/>
      <c r="CA312" s="78"/>
      <c r="CB312" s="78"/>
      <c r="CC312" s="78"/>
      <c r="CD312" s="78"/>
      <c r="CE312" s="78"/>
      <c r="CF312" s="78"/>
      <c r="CG312" s="78"/>
      <c r="CH312" s="78"/>
      <c r="CI312" s="78"/>
      <c r="CJ312" s="78"/>
      <c r="CK312" s="78"/>
      <c r="CL312" s="78"/>
      <c r="CM312" s="78"/>
      <c r="CN312" s="78"/>
      <c r="CO312" s="78"/>
      <c r="CP312" s="78"/>
      <c r="CQ312" s="78"/>
      <c r="CR312" s="78"/>
      <c r="CS312" s="78"/>
      <c r="CT312" s="78"/>
      <c r="CU312" s="78"/>
      <c r="CV312" s="78"/>
      <c r="CW312" s="78"/>
      <c r="CX312" s="78"/>
      <c r="CY312" s="78"/>
      <c r="CZ312" s="78"/>
      <c r="DA312" s="78"/>
      <c r="DB312" s="78"/>
      <c r="DC312" s="78"/>
      <c r="DD312" s="78"/>
      <c r="DE312" s="78"/>
      <c r="DF312" s="78"/>
      <c r="DG312" s="78"/>
      <c r="DH312" s="78"/>
      <c r="DI312" s="78"/>
      <c r="DJ312" s="78"/>
      <c r="DK312" s="78"/>
      <c r="DL312" s="78"/>
      <c r="DM312" s="78"/>
      <c r="DN312" s="78"/>
      <c r="DO312" s="78"/>
      <c r="DP312" s="78"/>
      <c r="DQ312" s="78"/>
      <c r="DR312" s="78"/>
      <c r="DS312" s="78"/>
      <c r="DT312" s="78"/>
      <c r="DU312" s="78"/>
      <c r="DV312" s="78"/>
      <c r="DW312" s="78"/>
      <c r="DX312" s="78"/>
      <c r="DY312" s="78"/>
      <c r="DZ312" s="78"/>
      <c r="EA312" s="78"/>
      <c r="EB312" s="78"/>
      <c r="EC312" s="78"/>
      <c r="ED312" s="78"/>
      <c r="EE312" s="78"/>
      <c r="EF312" s="78"/>
      <c r="EG312" s="78"/>
      <c r="EH312" s="78"/>
      <c r="EI312" s="78"/>
      <c r="EJ312" s="78"/>
      <c r="EK312" s="78"/>
      <c r="EL312" s="78"/>
      <c r="EM312" s="78"/>
      <c r="EN312" s="78"/>
      <c r="EO312" s="78"/>
      <c r="EP312" s="78"/>
      <c r="EQ312" s="78"/>
      <c r="ER312" s="78"/>
      <c r="ES312" s="78"/>
      <c r="ET312" s="78"/>
      <c r="EU312" s="78"/>
      <c r="EV312" s="78"/>
      <c r="EW312" s="78"/>
      <c r="EX312" s="78"/>
      <c r="EY312" s="78"/>
      <c r="EZ312" s="78"/>
      <c r="FA312" s="78"/>
      <c r="FB312" s="78"/>
      <c r="FC312" s="78"/>
      <c r="FD312" s="78"/>
      <c r="FE312" s="78"/>
      <c r="FF312" s="78"/>
      <c r="FG312" s="78"/>
      <c r="FH312" s="78"/>
      <c r="FI312" s="78"/>
      <c r="FJ312" s="78"/>
      <c r="FK312" s="78"/>
      <c r="FL312" s="78"/>
      <c r="FM312" s="78"/>
      <c r="FN312" s="78"/>
      <c r="FO312" s="78"/>
      <c r="FP312" s="78"/>
      <c r="FQ312" s="78"/>
      <c r="FR312" s="78"/>
      <c r="FS312" s="78"/>
      <c r="FT312" s="78"/>
      <c r="FU312" s="78"/>
      <c r="FV312" s="78"/>
      <c r="FW312" s="78"/>
      <c r="FX312" s="78"/>
      <c r="FY312" s="78">
        <v>0</v>
      </c>
      <c r="FZ312" s="78">
        <v>0</v>
      </c>
    </row>
    <row r="313" spans="1:182" x14ac:dyDescent="0.2">
      <c r="A313" t="s">
        <v>186</v>
      </c>
      <c r="B313" s="35" t="s">
        <v>243</v>
      </c>
      <c r="C313" t="s">
        <v>194</v>
      </c>
      <c r="D313" t="s">
        <v>200</v>
      </c>
      <c r="E313" t="s">
        <v>239</v>
      </c>
      <c r="F313" t="s">
        <v>182</v>
      </c>
      <c r="G313" t="s">
        <v>1</v>
      </c>
      <c r="H313" s="78">
        <v>0</v>
      </c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  <c r="AB313" s="78"/>
      <c r="AC313" s="78"/>
      <c r="AD313" s="78"/>
      <c r="AE313" s="78"/>
      <c r="AF313" s="78"/>
      <c r="AG313" s="78"/>
      <c r="AH313" s="78"/>
      <c r="AI313" s="78"/>
      <c r="AJ313" s="78"/>
      <c r="AK313" s="78"/>
      <c r="AL313" s="78"/>
      <c r="AM313" s="78"/>
      <c r="AN313" s="78"/>
      <c r="AO313" s="78"/>
      <c r="AP313" s="78"/>
      <c r="AQ313" s="78"/>
      <c r="AR313" s="78"/>
      <c r="AS313" s="78"/>
      <c r="AT313" s="78"/>
      <c r="AU313" s="78"/>
      <c r="AV313" s="78"/>
      <c r="AW313" s="78"/>
      <c r="AX313" s="78"/>
      <c r="AY313" s="78"/>
      <c r="AZ313" s="78"/>
      <c r="BA313" s="78"/>
      <c r="BB313" s="78"/>
      <c r="BC313" s="78"/>
      <c r="BD313" s="78"/>
      <c r="BE313" s="78"/>
      <c r="BF313" s="78"/>
      <c r="BG313" s="78"/>
      <c r="BH313" s="78"/>
      <c r="BI313" s="78"/>
      <c r="BJ313" s="78"/>
      <c r="BK313" s="78"/>
      <c r="BL313" s="78"/>
      <c r="BM313" s="78"/>
      <c r="BN313" s="78"/>
      <c r="BO313" s="78"/>
      <c r="BP313" s="78"/>
      <c r="BQ313" s="78"/>
      <c r="BR313" s="78"/>
      <c r="BS313" s="78"/>
      <c r="BT313" s="78"/>
      <c r="BU313" s="78"/>
      <c r="BV313" s="78"/>
      <c r="BW313" s="78"/>
      <c r="BX313" s="78"/>
      <c r="BY313" s="78"/>
      <c r="BZ313" s="78"/>
      <c r="CA313" s="78"/>
      <c r="CB313" s="78"/>
      <c r="CC313" s="78"/>
      <c r="CD313" s="78"/>
      <c r="CE313" s="78"/>
      <c r="CF313" s="78"/>
      <c r="CG313" s="78"/>
      <c r="CH313" s="78"/>
      <c r="CI313" s="78"/>
      <c r="CJ313" s="78"/>
      <c r="CK313" s="78"/>
      <c r="CL313" s="78"/>
      <c r="CM313" s="78"/>
      <c r="CN313" s="78"/>
      <c r="CO313" s="78"/>
      <c r="CP313" s="78"/>
      <c r="CQ313" s="78"/>
      <c r="CR313" s="78"/>
      <c r="CS313" s="78"/>
      <c r="CT313" s="78"/>
      <c r="CU313" s="78"/>
      <c r="CV313" s="78"/>
      <c r="CW313" s="78"/>
      <c r="CX313" s="78"/>
      <c r="CY313" s="78"/>
      <c r="CZ313" s="78"/>
      <c r="DA313" s="78"/>
      <c r="DB313" s="78"/>
      <c r="DC313" s="78"/>
      <c r="DD313" s="78"/>
      <c r="DE313" s="78"/>
      <c r="DF313" s="78"/>
      <c r="DG313" s="78"/>
      <c r="DH313" s="78"/>
      <c r="DI313" s="78"/>
      <c r="DJ313" s="78"/>
      <c r="DK313" s="78"/>
      <c r="DL313" s="78"/>
      <c r="DM313" s="78"/>
      <c r="DN313" s="78"/>
      <c r="DO313" s="78"/>
      <c r="DP313" s="78"/>
      <c r="DQ313" s="78"/>
      <c r="DR313" s="78"/>
      <c r="DS313" s="78"/>
      <c r="DT313" s="78"/>
      <c r="DU313" s="78"/>
      <c r="DV313" s="78"/>
      <c r="DW313" s="78"/>
      <c r="DX313" s="78"/>
      <c r="DY313" s="78"/>
      <c r="DZ313" s="78"/>
      <c r="EA313" s="78"/>
      <c r="EB313" s="78"/>
      <c r="EC313" s="78"/>
      <c r="ED313" s="78"/>
      <c r="EE313" s="78"/>
      <c r="EF313" s="78"/>
      <c r="EG313" s="78"/>
      <c r="EH313" s="78"/>
      <c r="EI313" s="78"/>
      <c r="EJ313" s="78"/>
      <c r="EK313" s="78"/>
      <c r="EL313" s="78"/>
      <c r="EM313" s="78"/>
      <c r="EN313" s="78"/>
      <c r="EO313" s="78"/>
      <c r="EP313" s="78"/>
      <c r="EQ313" s="78"/>
      <c r="ER313" s="78"/>
      <c r="ES313" s="78"/>
      <c r="ET313" s="78"/>
      <c r="EU313" s="78"/>
      <c r="EV313" s="78"/>
      <c r="EW313" s="78"/>
      <c r="EX313" s="78"/>
      <c r="EY313" s="78"/>
      <c r="EZ313" s="78"/>
      <c r="FA313" s="78"/>
      <c r="FB313" s="78"/>
      <c r="FC313" s="78"/>
      <c r="FD313" s="78"/>
      <c r="FE313" s="78"/>
      <c r="FF313" s="78"/>
      <c r="FG313" s="78"/>
      <c r="FH313" s="78"/>
      <c r="FI313" s="78"/>
      <c r="FJ313" s="78"/>
      <c r="FK313" s="78"/>
      <c r="FL313" s="78"/>
      <c r="FM313" s="78"/>
      <c r="FN313" s="78"/>
      <c r="FO313" s="78"/>
      <c r="FP313" s="78"/>
      <c r="FQ313" s="78"/>
      <c r="FR313" s="78"/>
      <c r="FS313" s="78"/>
      <c r="FT313" s="78"/>
      <c r="FU313" s="78"/>
      <c r="FV313" s="78"/>
      <c r="FW313" s="78"/>
      <c r="FX313" s="78"/>
      <c r="FY313" s="78">
        <v>0</v>
      </c>
      <c r="FZ313" s="78">
        <v>0</v>
      </c>
    </row>
    <row r="314" spans="1:182" x14ac:dyDescent="0.2">
      <c r="A314" t="s">
        <v>186</v>
      </c>
      <c r="B314" s="35" t="s">
        <v>243</v>
      </c>
      <c r="C314" t="s">
        <v>194</v>
      </c>
      <c r="D314" t="s">
        <v>200</v>
      </c>
      <c r="E314" t="s">
        <v>239</v>
      </c>
      <c r="F314" t="s">
        <v>183</v>
      </c>
      <c r="G314" t="s">
        <v>1</v>
      </c>
      <c r="H314" s="78">
        <v>9</v>
      </c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  <c r="AB314" s="78"/>
      <c r="AC314" s="78"/>
      <c r="AD314" s="78"/>
      <c r="AE314" s="78"/>
      <c r="AF314" s="78"/>
      <c r="AG314" s="78"/>
      <c r="AH314" s="78"/>
      <c r="AI314" s="78"/>
      <c r="AJ314" s="78"/>
      <c r="AK314" s="78"/>
      <c r="AL314" s="78"/>
      <c r="AM314" s="78"/>
      <c r="AN314" s="78"/>
      <c r="AO314" s="78"/>
      <c r="AP314" s="78"/>
      <c r="AQ314" s="78"/>
      <c r="AR314" s="78"/>
      <c r="AS314" s="78"/>
      <c r="AT314" s="78"/>
      <c r="AU314" s="78"/>
      <c r="AV314" s="78"/>
      <c r="AW314" s="78"/>
      <c r="AX314" s="78"/>
      <c r="AY314" s="78"/>
      <c r="AZ314" s="78"/>
      <c r="BA314" s="78"/>
      <c r="BB314" s="78"/>
      <c r="BC314" s="78"/>
      <c r="BD314" s="78"/>
      <c r="BE314" s="78"/>
      <c r="BF314" s="78"/>
      <c r="BG314" s="78"/>
      <c r="BH314" s="78"/>
      <c r="BI314" s="78"/>
      <c r="BJ314" s="78"/>
      <c r="BK314" s="78"/>
      <c r="BL314" s="78"/>
      <c r="BM314" s="78"/>
      <c r="BN314" s="78"/>
      <c r="BO314" s="78"/>
      <c r="BP314" s="78"/>
      <c r="BQ314" s="78"/>
      <c r="BR314" s="78"/>
      <c r="BS314" s="78"/>
      <c r="BT314" s="78"/>
      <c r="BU314" s="78"/>
      <c r="BV314" s="78"/>
      <c r="BW314" s="78"/>
      <c r="BX314" s="78"/>
      <c r="BY314" s="78"/>
      <c r="BZ314" s="78"/>
      <c r="CA314" s="78"/>
      <c r="CB314" s="78"/>
      <c r="CC314" s="78"/>
      <c r="CD314" s="78"/>
      <c r="CE314" s="78"/>
      <c r="CF314" s="78"/>
      <c r="CG314" s="78"/>
      <c r="CH314" s="78"/>
      <c r="CI314" s="78"/>
      <c r="CJ314" s="78"/>
      <c r="CK314" s="78"/>
      <c r="CL314" s="78"/>
      <c r="CM314" s="78"/>
      <c r="CN314" s="78"/>
      <c r="CO314" s="78"/>
      <c r="CP314" s="78"/>
      <c r="CQ314" s="78"/>
      <c r="CR314" s="78"/>
      <c r="CS314" s="78"/>
      <c r="CT314" s="78"/>
      <c r="CU314" s="78"/>
      <c r="CV314" s="78"/>
      <c r="CW314" s="78"/>
      <c r="CX314" s="78"/>
      <c r="CY314" s="78"/>
      <c r="CZ314" s="78"/>
      <c r="DA314" s="78"/>
      <c r="DB314" s="78"/>
      <c r="DC314" s="78"/>
      <c r="DD314" s="78"/>
      <c r="DE314" s="78"/>
      <c r="DF314" s="78"/>
      <c r="DG314" s="78"/>
      <c r="DH314" s="78"/>
      <c r="DI314" s="78"/>
      <c r="DJ314" s="78"/>
      <c r="DK314" s="78"/>
      <c r="DL314" s="78"/>
      <c r="DM314" s="78"/>
      <c r="DN314" s="78"/>
      <c r="DO314" s="78"/>
      <c r="DP314" s="78"/>
      <c r="DQ314" s="78"/>
      <c r="DR314" s="78"/>
      <c r="DS314" s="78"/>
      <c r="DT314" s="78"/>
      <c r="DU314" s="78"/>
      <c r="DV314" s="78"/>
      <c r="DW314" s="78"/>
      <c r="DX314" s="78"/>
      <c r="DY314" s="78"/>
      <c r="DZ314" s="78"/>
      <c r="EA314" s="78"/>
      <c r="EB314" s="78"/>
      <c r="EC314" s="78"/>
      <c r="ED314" s="78"/>
      <c r="EE314" s="78"/>
      <c r="EF314" s="78"/>
      <c r="EG314" s="78"/>
      <c r="EH314" s="78"/>
      <c r="EI314" s="78"/>
      <c r="EJ314" s="78"/>
      <c r="EK314" s="78"/>
      <c r="EL314" s="78"/>
      <c r="EM314" s="78"/>
      <c r="EN314" s="78"/>
      <c r="EO314" s="78"/>
      <c r="EP314" s="78"/>
      <c r="EQ314" s="78"/>
      <c r="ER314" s="78"/>
      <c r="ES314" s="78"/>
      <c r="ET314" s="78"/>
      <c r="EU314" s="78"/>
      <c r="EV314" s="78"/>
      <c r="EW314" s="78"/>
      <c r="EX314" s="78"/>
      <c r="EY314" s="78"/>
      <c r="EZ314" s="78"/>
      <c r="FA314" s="78"/>
      <c r="FB314" s="78"/>
      <c r="FC314" s="78"/>
      <c r="FD314" s="78"/>
      <c r="FE314" s="78"/>
      <c r="FF314" s="78"/>
      <c r="FG314" s="78"/>
      <c r="FH314" s="78"/>
      <c r="FI314" s="78"/>
      <c r="FJ314" s="78"/>
      <c r="FK314" s="78"/>
      <c r="FL314" s="78"/>
      <c r="FM314" s="78"/>
      <c r="FN314" s="78"/>
      <c r="FO314" s="78"/>
      <c r="FP314" s="78"/>
      <c r="FQ314" s="78"/>
      <c r="FR314" s="78"/>
      <c r="FS314" s="78"/>
      <c r="FT314" s="78"/>
      <c r="FU314" s="78"/>
      <c r="FV314" s="78"/>
      <c r="FW314" s="78"/>
      <c r="FX314" s="78"/>
      <c r="FY314" s="78">
        <v>0</v>
      </c>
      <c r="FZ314" s="78">
        <v>0</v>
      </c>
    </row>
    <row r="315" spans="1:182" x14ac:dyDescent="0.2">
      <c r="A315" t="s">
        <v>186</v>
      </c>
      <c r="B315" s="35" t="s">
        <v>243</v>
      </c>
      <c r="C315" t="s">
        <v>194</v>
      </c>
      <c r="D315" t="s">
        <v>200</v>
      </c>
      <c r="E315" t="s">
        <v>239</v>
      </c>
      <c r="F315" t="s">
        <v>184</v>
      </c>
      <c r="G315" t="s">
        <v>1</v>
      </c>
      <c r="H315" s="78">
        <v>6</v>
      </c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  <c r="AB315" s="78"/>
      <c r="AC315" s="78"/>
      <c r="AD315" s="78"/>
      <c r="AE315" s="78"/>
      <c r="AF315" s="78"/>
      <c r="AG315" s="78"/>
      <c r="AH315" s="78"/>
      <c r="AI315" s="78"/>
      <c r="AJ315" s="78"/>
      <c r="AK315" s="78"/>
      <c r="AL315" s="78"/>
      <c r="AM315" s="78"/>
      <c r="AN315" s="78"/>
      <c r="AO315" s="78"/>
      <c r="AP315" s="78"/>
      <c r="AQ315" s="78"/>
      <c r="AR315" s="78"/>
      <c r="AS315" s="78"/>
      <c r="AT315" s="78"/>
      <c r="AU315" s="78"/>
      <c r="AV315" s="78"/>
      <c r="AW315" s="78"/>
      <c r="AX315" s="78"/>
      <c r="AY315" s="78"/>
      <c r="AZ315" s="78"/>
      <c r="BA315" s="78"/>
      <c r="BB315" s="78"/>
      <c r="BC315" s="78"/>
      <c r="BD315" s="78"/>
      <c r="BE315" s="78"/>
      <c r="BF315" s="78"/>
      <c r="BG315" s="78"/>
      <c r="BH315" s="78"/>
      <c r="BI315" s="78"/>
      <c r="BJ315" s="78"/>
      <c r="BK315" s="78"/>
      <c r="BL315" s="78"/>
      <c r="BM315" s="78"/>
      <c r="BN315" s="78"/>
      <c r="BO315" s="78"/>
      <c r="BP315" s="78"/>
      <c r="BQ315" s="78"/>
      <c r="BR315" s="78"/>
      <c r="BS315" s="78"/>
      <c r="BT315" s="78"/>
      <c r="BU315" s="78"/>
      <c r="BV315" s="78"/>
      <c r="BW315" s="78"/>
      <c r="BX315" s="78"/>
      <c r="BY315" s="78"/>
      <c r="BZ315" s="78"/>
      <c r="CA315" s="78"/>
      <c r="CB315" s="78"/>
      <c r="CC315" s="78"/>
      <c r="CD315" s="78"/>
      <c r="CE315" s="78"/>
      <c r="CF315" s="78"/>
      <c r="CG315" s="78"/>
      <c r="CH315" s="78"/>
      <c r="CI315" s="78"/>
      <c r="CJ315" s="78"/>
      <c r="CK315" s="78"/>
      <c r="CL315" s="78"/>
      <c r="CM315" s="78"/>
      <c r="CN315" s="78"/>
      <c r="CO315" s="78"/>
      <c r="CP315" s="78"/>
      <c r="CQ315" s="78"/>
      <c r="CR315" s="78"/>
      <c r="CS315" s="78"/>
      <c r="CT315" s="78"/>
      <c r="CU315" s="78"/>
      <c r="CV315" s="78"/>
      <c r="CW315" s="78"/>
      <c r="CX315" s="78"/>
      <c r="CY315" s="78"/>
      <c r="CZ315" s="78"/>
      <c r="DA315" s="78"/>
      <c r="DB315" s="78"/>
      <c r="DC315" s="78"/>
      <c r="DD315" s="78"/>
      <c r="DE315" s="78"/>
      <c r="DF315" s="78"/>
      <c r="DG315" s="78"/>
      <c r="DH315" s="78"/>
      <c r="DI315" s="78"/>
      <c r="DJ315" s="78"/>
      <c r="DK315" s="78"/>
      <c r="DL315" s="78"/>
      <c r="DM315" s="78"/>
      <c r="DN315" s="78"/>
      <c r="DO315" s="78"/>
      <c r="DP315" s="78"/>
      <c r="DQ315" s="78"/>
      <c r="DR315" s="78"/>
      <c r="DS315" s="78"/>
      <c r="DT315" s="78"/>
      <c r="DU315" s="78"/>
      <c r="DV315" s="78"/>
      <c r="DW315" s="78"/>
      <c r="DX315" s="78"/>
      <c r="DY315" s="78"/>
      <c r="DZ315" s="78"/>
      <c r="EA315" s="78"/>
      <c r="EB315" s="78"/>
      <c r="EC315" s="78"/>
      <c r="ED315" s="78"/>
      <c r="EE315" s="78"/>
      <c r="EF315" s="78"/>
      <c r="EG315" s="78"/>
      <c r="EH315" s="78"/>
      <c r="EI315" s="78"/>
      <c r="EJ315" s="78"/>
      <c r="EK315" s="78"/>
      <c r="EL315" s="78"/>
      <c r="EM315" s="78"/>
      <c r="EN315" s="78"/>
      <c r="EO315" s="78"/>
      <c r="EP315" s="78"/>
      <c r="EQ315" s="78"/>
      <c r="ER315" s="78"/>
      <c r="ES315" s="78"/>
      <c r="ET315" s="78"/>
      <c r="EU315" s="78"/>
      <c r="EV315" s="78"/>
      <c r="EW315" s="78"/>
      <c r="EX315" s="78"/>
      <c r="EY315" s="78"/>
      <c r="EZ315" s="78"/>
      <c r="FA315" s="78"/>
      <c r="FB315" s="78"/>
      <c r="FC315" s="78"/>
      <c r="FD315" s="78"/>
      <c r="FE315" s="78"/>
      <c r="FF315" s="78"/>
      <c r="FG315" s="78"/>
      <c r="FH315" s="78"/>
      <c r="FI315" s="78"/>
      <c r="FJ315" s="78"/>
      <c r="FK315" s="78"/>
      <c r="FL315" s="78"/>
      <c r="FM315" s="78"/>
      <c r="FN315" s="78"/>
      <c r="FO315" s="78"/>
      <c r="FP315" s="78"/>
      <c r="FQ315" s="78"/>
      <c r="FR315" s="78"/>
      <c r="FS315" s="78"/>
      <c r="FT315" s="78"/>
      <c r="FU315" s="78"/>
      <c r="FV315" s="78"/>
      <c r="FW315" s="78"/>
      <c r="FX315" s="78"/>
      <c r="FY315" s="78">
        <v>0</v>
      </c>
      <c r="FZ315" s="78">
        <v>0</v>
      </c>
    </row>
    <row r="316" spans="1:182" x14ac:dyDescent="0.2">
      <c r="A316" t="s">
        <v>186</v>
      </c>
      <c r="B316" s="35" t="s">
        <v>243</v>
      </c>
      <c r="C316" t="s">
        <v>194</v>
      </c>
      <c r="D316" t="s">
        <v>200</v>
      </c>
      <c r="E316" t="s">
        <v>239</v>
      </c>
      <c r="F316" t="s">
        <v>185</v>
      </c>
      <c r="G316" t="s">
        <v>1</v>
      </c>
      <c r="H316" s="78">
        <v>2</v>
      </c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  <c r="AB316" s="78"/>
      <c r="AC316" s="78"/>
      <c r="AD316" s="78"/>
      <c r="AE316" s="78"/>
      <c r="AF316" s="78"/>
      <c r="AG316" s="78"/>
      <c r="AH316" s="78"/>
      <c r="AI316" s="78"/>
      <c r="AJ316" s="78"/>
      <c r="AK316" s="78"/>
      <c r="AL316" s="78"/>
      <c r="AM316" s="78"/>
      <c r="AN316" s="78"/>
      <c r="AO316" s="78"/>
      <c r="AP316" s="78"/>
      <c r="AQ316" s="78"/>
      <c r="AR316" s="78"/>
      <c r="AS316" s="78"/>
      <c r="AT316" s="78"/>
      <c r="AU316" s="78"/>
      <c r="AV316" s="78"/>
      <c r="AW316" s="78"/>
      <c r="AX316" s="78"/>
      <c r="AY316" s="78"/>
      <c r="AZ316" s="78"/>
      <c r="BA316" s="78"/>
      <c r="BB316" s="78"/>
      <c r="BC316" s="78"/>
      <c r="BD316" s="78"/>
      <c r="BE316" s="78"/>
      <c r="BF316" s="78"/>
      <c r="BG316" s="78"/>
      <c r="BH316" s="78"/>
      <c r="BI316" s="78"/>
      <c r="BJ316" s="78"/>
      <c r="BK316" s="78"/>
      <c r="BL316" s="78"/>
      <c r="BM316" s="78"/>
      <c r="BN316" s="78"/>
      <c r="BO316" s="78"/>
      <c r="BP316" s="78"/>
      <c r="BQ316" s="78"/>
      <c r="BR316" s="78"/>
      <c r="BS316" s="78"/>
      <c r="BT316" s="78"/>
      <c r="BU316" s="78"/>
      <c r="BV316" s="78"/>
      <c r="BW316" s="78"/>
      <c r="BX316" s="78"/>
      <c r="BY316" s="78"/>
      <c r="BZ316" s="78"/>
      <c r="CA316" s="78"/>
      <c r="CB316" s="78"/>
      <c r="CC316" s="78"/>
      <c r="CD316" s="78"/>
      <c r="CE316" s="78"/>
      <c r="CF316" s="78"/>
      <c r="CG316" s="78"/>
      <c r="CH316" s="78"/>
      <c r="CI316" s="78"/>
      <c r="CJ316" s="78"/>
      <c r="CK316" s="78"/>
      <c r="CL316" s="78"/>
      <c r="CM316" s="78"/>
      <c r="CN316" s="78"/>
      <c r="CO316" s="78"/>
      <c r="CP316" s="78"/>
      <c r="CQ316" s="78"/>
      <c r="CR316" s="78"/>
      <c r="CS316" s="78"/>
      <c r="CT316" s="78"/>
      <c r="CU316" s="78"/>
      <c r="CV316" s="78"/>
      <c r="CW316" s="78"/>
      <c r="CX316" s="78"/>
      <c r="CY316" s="78"/>
      <c r="CZ316" s="78"/>
      <c r="DA316" s="78"/>
      <c r="DB316" s="78"/>
      <c r="DC316" s="78"/>
      <c r="DD316" s="78"/>
      <c r="DE316" s="78"/>
      <c r="DF316" s="78"/>
      <c r="DG316" s="78"/>
      <c r="DH316" s="78"/>
      <c r="DI316" s="78"/>
      <c r="DJ316" s="78"/>
      <c r="DK316" s="78"/>
      <c r="DL316" s="78"/>
      <c r="DM316" s="78"/>
      <c r="DN316" s="78"/>
      <c r="DO316" s="78"/>
      <c r="DP316" s="78"/>
      <c r="DQ316" s="78"/>
      <c r="DR316" s="78"/>
      <c r="DS316" s="78"/>
      <c r="DT316" s="78"/>
      <c r="DU316" s="78"/>
      <c r="DV316" s="78"/>
      <c r="DW316" s="78"/>
      <c r="DX316" s="78"/>
      <c r="DY316" s="78"/>
      <c r="DZ316" s="78"/>
      <c r="EA316" s="78"/>
      <c r="EB316" s="78"/>
      <c r="EC316" s="78"/>
      <c r="ED316" s="78"/>
      <c r="EE316" s="78"/>
      <c r="EF316" s="78"/>
      <c r="EG316" s="78"/>
      <c r="EH316" s="78"/>
      <c r="EI316" s="78"/>
      <c r="EJ316" s="78"/>
      <c r="EK316" s="78"/>
      <c r="EL316" s="78"/>
      <c r="EM316" s="78"/>
      <c r="EN316" s="78"/>
      <c r="EO316" s="78"/>
      <c r="EP316" s="78"/>
      <c r="EQ316" s="78"/>
      <c r="ER316" s="78"/>
      <c r="ES316" s="78"/>
      <c r="ET316" s="78"/>
      <c r="EU316" s="78"/>
      <c r="EV316" s="78"/>
      <c r="EW316" s="78"/>
      <c r="EX316" s="78"/>
      <c r="EY316" s="78"/>
      <c r="EZ316" s="78"/>
      <c r="FA316" s="78"/>
      <c r="FB316" s="78"/>
      <c r="FC316" s="78"/>
      <c r="FD316" s="78"/>
      <c r="FE316" s="78"/>
      <c r="FF316" s="78"/>
      <c r="FG316" s="78"/>
      <c r="FH316" s="78"/>
      <c r="FI316" s="78"/>
      <c r="FJ316" s="78"/>
      <c r="FK316" s="78"/>
      <c r="FL316" s="78"/>
      <c r="FM316" s="78"/>
      <c r="FN316" s="78"/>
      <c r="FO316" s="78"/>
      <c r="FP316" s="78"/>
      <c r="FQ316" s="78"/>
      <c r="FR316" s="78"/>
      <c r="FS316" s="78"/>
      <c r="FT316" s="78"/>
      <c r="FU316" s="78"/>
      <c r="FV316" s="78"/>
      <c r="FW316" s="78"/>
      <c r="FX316" s="78"/>
      <c r="FY316" s="78">
        <v>0</v>
      </c>
      <c r="FZ316" s="78">
        <v>0</v>
      </c>
    </row>
    <row r="317" spans="1:182" x14ac:dyDescent="0.2">
      <c r="A317" t="s">
        <v>186</v>
      </c>
      <c r="B317" s="35" t="s">
        <v>243</v>
      </c>
      <c r="C317" t="s">
        <v>194</v>
      </c>
      <c r="D317" t="s">
        <v>200</v>
      </c>
      <c r="E317" t="s">
        <v>240</v>
      </c>
      <c r="F317" t="s">
        <v>1</v>
      </c>
      <c r="G317" t="s">
        <v>1</v>
      </c>
      <c r="H317" s="78">
        <v>75</v>
      </c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  <c r="AB317" s="78"/>
      <c r="AC317" s="78"/>
      <c r="AD317" s="78"/>
      <c r="AE317" s="78"/>
      <c r="AF317" s="78"/>
      <c r="AG317" s="78"/>
      <c r="AH317" s="78"/>
      <c r="AI317" s="78"/>
      <c r="AJ317" s="78"/>
      <c r="AK317" s="78"/>
      <c r="AL317" s="78"/>
      <c r="AM317" s="78"/>
      <c r="AN317" s="78"/>
      <c r="AO317" s="78"/>
      <c r="AP317" s="78"/>
      <c r="AQ317" s="78"/>
      <c r="AR317" s="78"/>
      <c r="AS317" s="78"/>
      <c r="AT317" s="78"/>
      <c r="AU317" s="78"/>
      <c r="AV317" s="78"/>
      <c r="AW317" s="78"/>
      <c r="AX317" s="78"/>
      <c r="AY317" s="78"/>
      <c r="AZ317" s="78"/>
      <c r="BA317" s="78"/>
      <c r="BB317" s="78"/>
      <c r="BC317" s="78"/>
      <c r="BD317" s="78"/>
      <c r="BE317" s="78"/>
      <c r="BF317" s="78"/>
      <c r="BG317" s="78"/>
      <c r="BH317" s="78"/>
      <c r="BI317" s="78"/>
      <c r="BJ317" s="78"/>
      <c r="BK317" s="78"/>
      <c r="BL317" s="78"/>
      <c r="BM317" s="78"/>
      <c r="BN317" s="78"/>
      <c r="BO317" s="78"/>
      <c r="BP317" s="78"/>
      <c r="BQ317" s="78"/>
      <c r="BR317" s="78"/>
      <c r="BS317" s="78"/>
      <c r="BT317" s="78"/>
      <c r="BU317" s="78"/>
      <c r="BV317" s="78"/>
      <c r="BW317" s="78"/>
      <c r="BX317" s="78"/>
      <c r="BY317" s="78"/>
      <c r="BZ317" s="78"/>
      <c r="CA317" s="78"/>
      <c r="CB317" s="78"/>
      <c r="CC317" s="78"/>
      <c r="CD317" s="78"/>
      <c r="CE317" s="78"/>
      <c r="CF317" s="78"/>
      <c r="CG317" s="78"/>
      <c r="CH317" s="78"/>
      <c r="CI317" s="78"/>
      <c r="CJ317" s="78"/>
      <c r="CK317" s="78"/>
      <c r="CL317" s="78"/>
      <c r="CM317" s="78"/>
      <c r="CN317" s="78"/>
      <c r="CO317" s="78"/>
      <c r="CP317" s="78"/>
      <c r="CQ317" s="78"/>
      <c r="CR317" s="78"/>
      <c r="CS317" s="78"/>
      <c r="CT317" s="78"/>
      <c r="CU317" s="78"/>
      <c r="CV317" s="78"/>
      <c r="CW317" s="78"/>
      <c r="CX317" s="78"/>
      <c r="CY317" s="78"/>
      <c r="CZ317" s="78"/>
      <c r="DA317" s="78"/>
      <c r="DB317" s="78"/>
      <c r="DC317" s="78"/>
      <c r="DD317" s="78"/>
      <c r="DE317" s="78"/>
      <c r="DF317" s="78"/>
      <c r="DG317" s="78"/>
      <c r="DH317" s="78"/>
      <c r="DI317" s="78"/>
      <c r="DJ317" s="78"/>
      <c r="DK317" s="78"/>
      <c r="DL317" s="78"/>
      <c r="DM317" s="78"/>
      <c r="DN317" s="78"/>
      <c r="DO317" s="78"/>
      <c r="DP317" s="78"/>
      <c r="DQ317" s="78"/>
      <c r="DR317" s="78"/>
      <c r="DS317" s="78"/>
      <c r="DT317" s="78"/>
      <c r="DU317" s="78"/>
      <c r="DV317" s="78"/>
      <c r="DW317" s="78"/>
      <c r="DX317" s="78"/>
      <c r="DY317" s="78"/>
      <c r="DZ317" s="78"/>
      <c r="EA317" s="78"/>
      <c r="EB317" s="78"/>
      <c r="EC317" s="78"/>
      <c r="ED317" s="78"/>
      <c r="EE317" s="78"/>
      <c r="EF317" s="78"/>
      <c r="EG317" s="78"/>
      <c r="EH317" s="78"/>
      <c r="EI317" s="78"/>
      <c r="EJ317" s="78"/>
      <c r="EK317" s="78"/>
      <c r="EL317" s="78"/>
      <c r="EM317" s="78"/>
      <c r="EN317" s="78"/>
      <c r="EO317" s="78"/>
      <c r="EP317" s="78"/>
      <c r="EQ317" s="78"/>
      <c r="ER317" s="78"/>
      <c r="ES317" s="78"/>
      <c r="ET317" s="78"/>
      <c r="EU317" s="78"/>
      <c r="EV317" s="78"/>
      <c r="EW317" s="78"/>
      <c r="EX317" s="78"/>
      <c r="EY317" s="78"/>
      <c r="EZ317" s="78"/>
      <c r="FA317" s="78"/>
      <c r="FB317" s="78"/>
      <c r="FC317" s="78"/>
      <c r="FD317" s="78"/>
      <c r="FE317" s="78"/>
      <c r="FF317" s="78"/>
      <c r="FG317" s="78"/>
      <c r="FH317" s="78"/>
      <c r="FI317" s="78"/>
      <c r="FJ317" s="78"/>
      <c r="FK317" s="78"/>
      <c r="FL317" s="78"/>
      <c r="FM317" s="78"/>
      <c r="FN317" s="78"/>
      <c r="FO317" s="78"/>
      <c r="FP317" s="78"/>
      <c r="FQ317" s="78"/>
      <c r="FR317" s="78"/>
      <c r="FS317" s="78"/>
      <c r="FT317" s="78"/>
      <c r="FU317" s="78"/>
      <c r="FV317" s="78"/>
      <c r="FW317" s="78"/>
      <c r="FX317" s="78"/>
      <c r="FY317" s="78">
        <v>6.0166668999999997</v>
      </c>
      <c r="FZ317" s="78">
        <v>0</v>
      </c>
    </row>
    <row r="318" spans="1:182" x14ac:dyDescent="0.2">
      <c r="A318" t="s">
        <v>186</v>
      </c>
      <c r="B318" s="35" t="s">
        <v>243</v>
      </c>
      <c r="C318" t="s">
        <v>194</v>
      </c>
      <c r="D318" t="s">
        <v>200</v>
      </c>
      <c r="E318" t="s">
        <v>240</v>
      </c>
      <c r="F318" t="s">
        <v>178</v>
      </c>
      <c r="G318" t="s">
        <v>1</v>
      </c>
      <c r="H318" s="78">
        <v>20</v>
      </c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78"/>
      <c r="AE318" s="78"/>
      <c r="AF318" s="78"/>
      <c r="AG318" s="78"/>
      <c r="AH318" s="78"/>
      <c r="AI318" s="78"/>
      <c r="AJ318" s="78"/>
      <c r="AK318" s="78"/>
      <c r="AL318" s="78"/>
      <c r="AM318" s="78"/>
      <c r="AN318" s="78"/>
      <c r="AO318" s="78"/>
      <c r="AP318" s="78"/>
      <c r="AQ318" s="78"/>
      <c r="AR318" s="78"/>
      <c r="AS318" s="78"/>
      <c r="AT318" s="78"/>
      <c r="AU318" s="78"/>
      <c r="AV318" s="78"/>
      <c r="AW318" s="78"/>
      <c r="AX318" s="78"/>
      <c r="AY318" s="78"/>
      <c r="AZ318" s="78"/>
      <c r="BA318" s="78"/>
      <c r="BB318" s="78"/>
      <c r="BC318" s="78"/>
      <c r="BD318" s="78"/>
      <c r="BE318" s="78"/>
      <c r="BF318" s="78"/>
      <c r="BG318" s="78"/>
      <c r="BH318" s="78"/>
      <c r="BI318" s="78"/>
      <c r="BJ318" s="78"/>
      <c r="BK318" s="78"/>
      <c r="BL318" s="78"/>
      <c r="BM318" s="78"/>
      <c r="BN318" s="78"/>
      <c r="BO318" s="78"/>
      <c r="BP318" s="78"/>
      <c r="BQ318" s="78"/>
      <c r="BR318" s="78"/>
      <c r="BS318" s="78"/>
      <c r="BT318" s="78"/>
      <c r="BU318" s="78"/>
      <c r="BV318" s="78"/>
      <c r="BW318" s="78"/>
      <c r="BX318" s="78"/>
      <c r="BY318" s="78"/>
      <c r="BZ318" s="78"/>
      <c r="CA318" s="78"/>
      <c r="CB318" s="78"/>
      <c r="CC318" s="78"/>
      <c r="CD318" s="78"/>
      <c r="CE318" s="78"/>
      <c r="CF318" s="78"/>
      <c r="CG318" s="78"/>
      <c r="CH318" s="78"/>
      <c r="CI318" s="78"/>
      <c r="CJ318" s="78"/>
      <c r="CK318" s="78"/>
      <c r="CL318" s="78"/>
      <c r="CM318" s="78"/>
      <c r="CN318" s="78"/>
      <c r="CO318" s="78"/>
      <c r="CP318" s="78"/>
      <c r="CQ318" s="78"/>
      <c r="CR318" s="78"/>
      <c r="CS318" s="78"/>
      <c r="CT318" s="78"/>
      <c r="CU318" s="78"/>
      <c r="CV318" s="78"/>
      <c r="CW318" s="78"/>
      <c r="CX318" s="78"/>
      <c r="CY318" s="78"/>
      <c r="CZ318" s="78"/>
      <c r="DA318" s="78"/>
      <c r="DB318" s="78"/>
      <c r="DC318" s="78"/>
      <c r="DD318" s="78"/>
      <c r="DE318" s="78"/>
      <c r="DF318" s="78"/>
      <c r="DG318" s="78"/>
      <c r="DH318" s="78"/>
      <c r="DI318" s="78"/>
      <c r="DJ318" s="78"/>
      <c r="DK318" s="78"/>
      <c r="DL318" s="78"/>
      <c r="DM318" s="78"/>
      <c r="DN318" s="78"/>
      <c r="DO318" s="78"/>
      <c r="DP318" s="78"/>
      <c r="DQ318" s="78"/>
      <c r="DR318" s="78"/>
      <c r="DS318" s="78"/>
      <c r="DT318" s="78"/>
      <c r="DU318" s="78"/>
      <c r="DV318" s="78"/>
      <c r="DW318" s="78"/>
      <c r="DX318" s="78"/>
      <c r="DY318" s="78"/>
      <c r="DZ318" s="78"/>
      <c r="EA318" s="78"/>
      <c r="EB318" s="78"/>
      <c r="EC318" s="78"/>
      <c r="ED318" s="78"/>
      <c r="EE318" s="78"/>
      <c r="EF318" s="78"/>
      <c r="EG318" s="78"/>
      <c r="EH318" s="78"/>
      <c r="EI318" s="78"/>
      <c r="EJ318" s="78"/>
      <c r="EK318" s="78"/>
      <c r="EL318" s="78"/>
      <c r="EM318" s="78"/>
      <c r="EN318" s="78"/>
      <c r="EO318" s="78"/>
      <c r="EP318" s="78"/>
      <c r="EQ318" s="78"/>
      <c r="ER318" s="78"/>
      <c r="ES318" s="78"/>
      <c r="ET318" s="78"/>
      <c r="EU318" s="78"/>
      <c r="EV318" s="78"/>
      <c r="EW318" s="78"/>
      <c r="EX318" s="78"/>
      <c r="EY318" s="78"/>
      <c r="EZ318" s="78"/>
      <c r="FA318" s="78"/>
      <c r="FB318" s="78"/>
      <c r="FC318" s="78"/>
      <c r="FD318" s="78"/>
      <c r="FE318" s="78"/>
      <c r="FF318" s="78"/>
      <c r="FG318" s="78"/>
      <c r="FH318" s="78"/>
      <c r="FI318" s="78"/>
      <c r="FJ318" s="78"/>
      <c r="FK318" s="78"/>
      <c r="FL318" s="78"/>
      <c r="FM318" s="78"/>
      <c r="FN318" s="78"/>
      <c r="FO318" s="78"/>
      <c r="FP318" s="78"/>
      <c r="FQ318" s="78"/>
      <c r="FR318" s="78"/>
      <c r="FS318" s="78"/>
      <c r="FT318" s="78"/>
      <c r="FU318" s="78"/>
      <c r="FV318" s="78"/>
      <c r="FW318" s="78"/>
      <c r="FX318" s="78"/>
      <c r="FY318" s="78">
        <v>2.3499998999999998</v>
      </c>
      <c r="FZ318" s="78">
        <v>0</v>
      </c>
    </row>
    <row r="319" spans="1:182" x14ac:dyDescent="0.2">
      <c r="A319" t="s">
        <v>186</v>
      </c>
      <c r="B319" s="35" t="s">
        <v>243</v>
      </c>
      <c r="C319" t="s">
        <v>194</v>
      </c>
      <c r="D319" t="s">
        <v>200</v>
      </c>
      <c r="E319" t="s">
        <v>240</v>
      </c>
      <c r="F319" t="s">
        <v>179</v>
      </c>
      <c r="G319" t="s">
        <v>1</v>
      </c>
      <c r="H319" s="78">
        <v>12</v>
      </c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  <c r="AB319" s="78"/>
      <c r="AC319" s="78"/>
      <c r="AD319" s="78"/>
      <c r="AE319" s="78"/>
      <c r="AF319" s="78"/>
      <c r="AG319" s="78"/>
      <c r="AH319" s="78"/>
      <c r="AI319" s="78"/>
      <c r="AJ319" s="78"/>
      <c r="AK319" s="78"/>
      <c r="AL319" s="78"/>
      <c r="AM319" s="78"/>
      <c r="AN319" s="78"/>
      <c r="AO319" s="78"/>
      <c r="AP319" s="78"/>
      <c r="AQ319" s="78"/>
      <c r="AR319" s="78"/>
      <c r="AS319" s="78"/>
      <c r="AT319" s="78"/>
      <c r="AU319" s="78"/>
      <c r="AV319" s="78"/>
      <c r="AW319" s="78"/>
      <c r="AX319" s="78"/>
      <c r="AY319" s="78"/>
      <c r="AZ319" s="78"/>
      <c r="BA319" s="78"/>
      <c r="BB319" s="78"/>
      <c r="BC319" s="78"/>
      <c r="BD319" s="78"/>
      <c r="BE319" s="78"/>
      <c r="BF319" s="78"/>
      <c r="BG319" s="78"/>
      <c r="BH319" s="78"/>
      <c r="BI319" s="78"/>
      <c r="BJ319" s="78"/>
      <c r="BK319" s="78"/>
      <c r="BL319" s="78"/>
      <c r="BM319" s="78"/>
      <c r="BN319" s="78"/>
      <c r="BO319" s="78"/>
      <c r="BP319" s="78"/>
      <c r="BQ319" s="78"/>
      <c r="BR319" s="78"/>
      <c r="BS319" s="78"/>
      <c r="BT319" s="78"/>
      <c r="BU319" s="78"/>
      <c r="BV319" s="78"/>
      <c r="BW319" s="78"/>
      <c r="BX319" s="78"/>
      <c r="BY319" s="78"/>
      <c r="BZ319" s="78"/>
      <c r="CA319" s="78"/>
      <c r="CB319" s="78"/>
      <c r="CC319" s="78"/>
      <c r="CD319" s="78"/>
      <c r="CE319" s="78"/>
      <c r="CF319" s="78"/>
      <c r="CG319" s="78"/>
      <c r="CH319" s="78"/>
      <c r="CI319" s="78"/>
      <c r="CJ319" s="78"/>
      <c r="CK319" s="78"/>
      <c r="CL319" s="78"/>
      <c r="CM319" s="78"/>
      <c r="CN319" s="78"/>
      <c r="CO319" s="78"/>
      <c r="CP319" s="78"/>
      <c r="CQ319" s="78"/>
      <c r="CR319" s="78"/>
      <c r="CS319" s="78"/>
      <c r="CT319" s="78"/>
      <c r="CU319" s="78"/>
      <c r="CV319" s="78"/>
      <c r="CW319" s="78"/>
      <c r="CX319" s="78"/>
      <c r="CY319" s="78"/>
      <c r="CZ319" s="78"/>
      <c r="DA319" s="78"/>
      <c r="DB319" s="78"/>
      <c r="DC319" s="78"/>
      <c r="DD319" s="78"/>
      <c r="DE319" s="78"/>
      <c r="DF319" s="78"/>
      <c r="DG319" s="78"/>
      <c r="DH319" s="78"/>
      <c r="DI319" s="78"/>
      <c r="DJ319" s="78"/>
      <c r="DK319" s="78"/>
      <c r="DL319" s="78"/>
      <c r="DM319" s="78"/>
      <c r="DN319" s="78"/>
      <c r="DO319" s="78"/>
      <c r="DP319" s="78"/>
      <c r="DQ319" s="78"/>
      <c r="DR319" s="78"/>
      <c r="DS319" s="78"/>
      <c r="DT319" s="78"/>
      <c r="DU319" s="78"/>
      <c r="DV319" s="78"/>
      <c r="DW319" s="78"/>
      <c r="DX319" s="78"/>
      <c r="DY319" s="78"/>
      <c r="DZ319" s="78"/>
      <c r="EA319" s="78"/>
      <c r="EB319" s="78"/>
      <c r="EC319" s="78"/>
      <c r="ED319" s="78"/>
      <c r="EE319" s="78"/>
      <c r="EF319" s="78"/>
      <c r="EG319" s="78"/>
      <c r="EH319" s="78"/>
      <c r="EI319" s="78"/>
      <c r="EJ319" s="78"/>
      <c r="EK319" s="78"/>
      <c r="EL319" s="78"/>
      <c r="EM319" s="78"/>
      <c r="EN319" s="78"/>
      <c r="EO319" s="78"/>
      <c r="EP319" s="78"/>
      <c r="EQ319" s="78"/>
      <c r="ER319" s="78"/>
      <c r="ES319" s="78"/>
      <c r="ET319" s="78"/>
      <c r="EU319" s="78"/>
      <c r="EV319" s="78"/>
      <c r="EW319" s="78"/>
      <c r="EX319" s="78"/>
      <c r="EY319" s="78"/>
      <c r="EZ319" s="78"/>
      <c r="FA319" s="78"/>
      <c r="FB319" s="78"/>
      <c r="FC319" s="78"/>
      <c r="FD319" s="78"/>
      <c r="FE319" s="78"/>
      <c r="FF319" s="78"/>
      <c r="FG319" s="78"/>
      <c r="FH319" s="78"/>
      <c r="FI319" s="78"/>
      <c r="FJ319" s="78"/>
      <c r="FK319" s="78"/>
      <c r="FL319" s="78"/>
      <c r="FM319" s="78"/>
      <c r="FN319" s="78"/>
      <c r="FO319" s="78"/>
      <c r="FP319" s="78"/>
      <c r="FQ319" s="78"/>
      <c r="FR319" s="78"/>
      <c r="FS319" s="78"/>
      <c r="FT319" s="78"/>
      <c r="FU319" s="78"/>
      <c r="FV319" s="78"/>
      <c r="FW319" s="78"/>
      <c r="FX319" s="78"/>
      <c r="FY319" s="78">
        <v>2.6666666999999999</v>
      </c>
      <c r="FZ319" s="78">
        <v>0</v>
      </c>
    </row>
    <row r="320" spans="1:182" x14ac:dyDescent="0.2">
      <c r="A320" t="s">
        <v>186</v>
      </c>
      <c r="B320" s="35" t="s">
        <v>243</v>
      </c>
      <c r="C320" t="s">
        <v>194</v>
      </c>
      <c r="D320" t="s">
        <v>200</v>
      </c>
      <c r="E320" t="s">
        <v>240</v>
      </c>
      <c r="F320" t="s">
        <v>180</v>
      </c>
      <c r="G320" t="s">
        <v>1</v>
      </c>
      <c r="H320" s="78">
        <v>0</v>
      </c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  <c r="AB320" s="78"/>
      <c r="AC320" s="78"/>
      <c r="AD320" s="78"/>
      <c r="AE320" s="78"/>
      <c r="AF320" s="78"/>
      <c r="AG320" s="78"/>
      <c r="AH320" s="78"/>
      <c r="AI320" s="78"/>
      <c r="AJ320" s="78"/>
      <c r="AK320" s="78"/>
      <c r="AL320" s="78"/>
      <c r="AM320" s="78"/>
      <c r="AN320" s="78"/>
      <c r="AO320" s="78"/>
      <c r="AP320" s="78"/>
      <c r="AQ320" s="78"/>
      <c r="AR320" s="78"/>
      <c r="AS320" s="78"/>
      <c r="AT320" s="78"/>
      <c r="AU320" s="78"/>
      <c r="AV320" s="78"/>
      <c r="AW320" s="78"/>
      <c r="AX320" s="78"/>
      <c r="AY320" s="78"/>
      <c r="AZ320" s="78"/>
      <c r="BA320" s="78"/>
      <c r="BB320" s="78"/>
      <c r="BC320" s="78"/>
      <c r="BD320" s="78"/>
      <c r="BE320" s="78"/>
      <c r="BF320" s="78"/>
      <c r="BG320" s="78"/>
      <c r="BH320" s="78"/>
      <c r="BI320" s="78"/>
      <c r="BJ320" s="78"/>
      <c r="BK320" s="78"/>
      <c r="BL320" s="78"/>
      <c r="BM320" s="78"/>
      <c r="BN320" s="78"/>
      <c r="BO320" s="78"/>
      <c r="BP320" s="78"/>
      <c r="BQ320" s="78"/>
      <c r="BR320" s="78"/>
      <c r="BS320" s="78"/>
      <c r="BT320" s="78"/>
      <c r="BU320" s="78"/>
      <c r="BV320" s="78"/>
      <c r="BW320" s="78"/>
      <c r="BX320" s="78"/>
      <c r="BY320" s="78"/>
      <c r="BZ320" s="78"/>
      <c r="CA320" s="78"/>
      <c r="CB320" s="78"/>
      <c r="CC320" s="78"/>
      <c r="CD320" s="78"/>
      <c r="CE320" s="78"/>
      <c r="CF320" s="78"/>
      <c r="CG320" s="78"/>
      <c r="CH320" s="78"/>
      <c r="CI320" s="78"/>
      <c r="CJ320" s="78"/>
      <c r="CK320" s="78"/>
      <c r="CL320" s="78"/>
      <c r="CM320" s="78"/>
      <c r="CN320" s="78"/>
      <c r="CO320" s="78"/>
      <c r="CP320" s="78"/>
      <c r="CQ320" s="78"/>
      <c r="CR320" s="78"/>
      <c r="CS320" s="78"/>
      <c r="CT320" s="78"/>
      <c r="CU320" s="78"/>
      <c r="CV320" s="78"/>
      <c r="CW320" s="78"/>
      <c r="CX320" s="78"/>
      <c r="CY320" s="78"/>
      <c r="CZ320" s="78"/>
      <c r="DA320" s="78"/>
      <c r="DB320" s="78"/>
      <c r="DC320" s="78"/>
      <c r="DD320" s="78"/>
      <c r="DE320" s="78"/>
      <c r="DF320" s="78"/>
      <c r="DG320" s="78"/>
      <c r="DH320" s="78"/>
      <c r="DI320" s="78"/>
      <c r="DJ320" s="78"/>
      <c r="DK320" s="78"/>
      <c r="DL320" s="78"/>
      <c r="DM320" s="78"/>
      <c r="DN320" s="78"/>
      <c r="DO320" s="78"/>
      <c r="DP320" s="78"/>
      <c r="DQ320" s="78"/>
      <c r="DR320" s="78"/>
      <c r="DS320" s="78"/>
      <c r="DT320" s="78"/>
      <c r="DU320" s="78"/>
      <c r="DV320" s="78"/>
      <c r="DW320" s="78"/>
      <c r="DX320" s="78"/>
      <c r="DY320" s="78"/>
      <c r="DZ320" s="78"/>
      <c r="EA320" s="78"/>
      <c r="EB320" s="78"/>
      <c r="EC320" s="78"/>
      <c r="ED320" s="78"/>
      <c r="EE320" s="78"/>
      <c r="EF320" s="78"/>
      <c r="EG320" s="78"/>
      <c r="EH320" s="78"/>
      <c r="EI320" s="78"/>
      <c r="EJ320" s="78"/>
      <c r="EK320" s="78"/>
      <c r="EL320" s="78"/>
      <c r="EM320" s="78"/>
      <c r="EN320" s="78"/>
      <c r="EO320" s="78"/>
      <c r="EP320" s="78"/>
      <c r="EQ320" s="78"/>
      <c r="ER320" s="78"/>
      <c r="ES320" s="78"/>
      <c r="ET320" s="78"/>
      <c r="EU320" s="78"/>
      <c r="EV320" s="78"/>
      <c r="EW320" s="78"/>
      <c r="EX320" s="78"/>
      <c r="EY320" s="78"/>
      <c r="EZ320" s="78"/>
      <c r="FA320" s="78"/>
      <c r="FB320" s="78"/>
      <c r="FC320" s="78"/>
      <c r="FD320" s="78"/>
      <c r="FE320" s="78"/>
      <c r="FF320" s="78"/>
      <c r="FG320" s="78"/>
      <c r="FH320" s="78"/>
      <c r="FI320" s="78"/>
      <c r="FJ320" s="78"/>
      <c r="FK320" s="78"/>
      <c r="FL320" s="78"/>
      <c r="FM320" s="78"/>
      <c r="FN320" s="78"/>
      <c r="FO320" s="78"/>
      <c r="FP320" s="78"/>
      <c r="FQ320" s="78"/>
      <c r="FR320" s="78"/>
      <c r="FS320" s="78"/>
      <c r="FT320" s="78"/>
      <c r="FU320" s="78"/>
      <c r="FV320" s="78"/>
      <c r="FW320" s="78"/>
      <c r="FX320" s="78"/>
      <c r="FY320" s="78">
        <v>0</v>
      </c>
      <c r="FZ320" s="78">
        <v>0</v>
      </c>
    </row>
    <row r="321" spans="1:182" x14ac:dyDescent="0.2">
      <c r="A321" t="s">
        <v>186</v>
      </c>
      <c r="B321" s="35" t="s">
        <v>243</v>
      </c>
      <c r="C321" t="s">
        <v>194</v>
      </c>
      <c r="D321" t="s">
        <v>200</v>
      </c>
      <c r="E321" t="s">
        <v>240</v>
      </c>
      <c r="F321" t="s">
        <v>181</v>
      </c>
      <c r="G321" t="s">
        <v>1</v>
      </c>
      <c r="H321" s="78">
        <v>6</v>
      </c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  <c r="AB321" s="78"/>
      <c r="AC321" s="78"/>
      <c r="AD321" s="78"/>
      <c r="AE321" s="78"/>
      <c r="AF321" s="78"/>
      <c r="AG321" s="78"/>
      <c r="AH321" s="78"/>
      <c r="AI321" s="78"/>
      <c r="AJ321" s="78"/>
      <c r="AK321" s="78"/>
      <c r="AL321" s="78"/>
      <c r="AM321" s="78"/>
      <c r="AN321" s="78"/>
      <c r="AO321" s="78"/>
      <c r="AP321" s="78"/>
      <c r="AQ321" s="78"/>
      <c r="AR321" s="78"/>
      <c r="AS321" s="78"/>
      <c r="AT321" s="78"/>
      <c r="AU321" s="78"/>
      <c r="AV321" s="78"/>
      <c r="AW321" s="78"/>
      <c r="AX321" s="78"/>
      <c r="AY321" s="78"/>
      <c r="AZ321" s="78"/>
      <c r="BA321" s="78"/>
      <c r="BB321" s="78"/>
      <c r="BC321" s="78"/>
      <c r="BD321" s="78"/>
      <c r="BE321" s="78"/>
      <c r="BF321" s="78"/>
      <c r="BG321" s="78"/>
      <c r="BH321" s="78"/>
      <c r="BI321" s="78"/>
      <c r="BJ321" s="78"/>
      <c r="BK321" s="78"/>
      <c r="BL321" s="78"/>
      <c r="BM321" s="78"/>
      <c r="BN321" s="78"/>
      <c r="BO321" s="78"/>
      <c r="BP321" s="78"/>
      <c r="BQ321" s="78"/>
      <c r="BR321" s="78"/>
      <c r="BS321" s="78"/>
      <c r="BT321" s="78"/>
      <c r="BU321" s="78"/>
      <c r="BV321" s="78"/>
      <c r="BW321" s="78"/>
      <c r="BX321" s="78"/>
      <c r="BY321" s="78"/>
      <c r="BZ321" s="78"/>
      <c r="CA321" s="78"/>
      <c r="CB321" s="78"/>
      <c r="CC321" s="78"/>
      <c r="CD321" s="78"/>
      <c r="CE321" s="78"/>
      <c r="CF321" s="78"/>
      <c r="CG321" s="78"/>
      <c r="CH321" s="78"/>
      <c r="CI321" s="78"/>
      <c r="CJ321" s="78"/>
      <c r="CK321" s="78"/>
      <c r="CL321" s="78"/>
      <c r="CM321" s="78"/>
      <c r="CN321" s="78"/>
      <c r="CO321" s="78"/>
      <c r="CP321" s="78"/>
      <c r="CQ321" s="78"/>
      <c r="CR321" s="78"/>
      <c r="CS321" s="78"/>
      <c r="CT321" s="78"/>
      <c r="CU321" s="78"/>
      <c r="CV321" s="78"/>
      <c r="CW321" s="78"/>
      <c r="CX321" s="78"/>
      <c r="CY321" s="78"/>
      <c r="CZ321" s="78"/>
      <c r="DA321" s="78"/>
      <c r="DB321" s="78"/>
      <c r="DC321" s="78"/>
      <c r="DD321" s="78"/>
      <c r="DE321" s="78"/>
      <c r="DF321" s="78"/>
      <c r="DG321" s="78"/>
      <c r="DH321" s="78"/>
      <c r="DI321" s="78"/>
      <c r="DJ321" s="78"/>
      <c r="DK321" s="78"/>
      <c r="DL321" s="78"/>
      <c r="DM321" s="78"/>
      <c r="DN321" s="78"/>
      <c r="DO321" s="78"/>
      <c r="DP321" s="78"/>
      <c r="DQ321" s="78"/>
      <c r="DR321" s="78"/>
      <c r="DS321" s="78"/>
      <c r="DT321" s="78"/>
      <c r="DU321" s="78"/>
      <c r="DV321" s="78"/>
      <c r="DW321" s="78"/>
      <c r="DX321" s="78"/>
      <c r="DY321" s="78"/>
      <c r="DZ321" s="78"/>
      <c r="EA321" s="78"/>
      <c r="EB321" s="78"/>
      <c r="EC321" s="78"/>
      <c r="ED321" s="78"/>
      <c r="EE321" s="78"/>
      <c r="EF321" s="78"/>
      <c r="EG321" s="78"/>
      <c r="EH321" s="78"/>
      <c r="EI321" s="78"/>
      <c r="EJ321" s="78"/>
      <c r="EK321" s="78"/>
      <c r="EL321" s="78"/>
      <c r="EM321" s="78"/>
      <c r="EN321" s="78"/>
      <c r="EO321" s="78"/>
      <c r="EP321" s="78"/>
      <c r="EQ321" s="78"/>
      <c r="ER321" s="78"/>
      <c r="ES321" s="78"/>
      <c r="ET321" s="78"/>
      <c r="EU321" s="78"/>
      <c r="EV321" s="78"/>
      <c r="EW321" s="78"/>
      <c r="EX321" s="78"/>
      <c r="EY321" s="78"/>
      <c r="EZ321" s="78"/>
      <c r="FA321" s="78"/>
      <c r="FB321" s="78"/>
      <c r="FC321" s="78"/>
      <c r="FD321" s="78"/>
      <c r="FE321" s="78"/>
      <c r="FF321" s="78"/>
      <c r="FG321" s="78"/>
      <c r="FH321" s="78"/>
      <c r="FI321" s="78"/>
      <c r="FJ321" s="78"/>
      <c r="FK321" s="78"/>
      <c r="FL321" s="78"/>
      <c r="FM321" s="78"/>
      <c r="FN321" s="78"/>
      <c r="FO321" s="78"/>
      <c r="FP321" s="78"/>
      <c r="FQ321" s="78"/>
      <c r="FR321" s="78"/>
      <c r="FS321" s="78"/>
      <c r="FT321" s="78"/>
      <c r="FU321" s="78"/>
      <c r="FV321" s="78"/>
      <c r="FW321" s="78"/>
      <c r="FX321" s="78"/>
      <c r="FY321" s="78">
        <v>0</v>
      </c>
      <c r="FZ321" s="78">
        <v>0</v>
      </c>
    </row>
    <row r="322" spans="1:182" x14ac:dyDescent="0.2">
      <c r="A322" t="s">
        <v>186</v>
      </c>
      <c r="B322" s="35" t="s">
        <v>243</v>
      </c>
      <c r="C322" t="s">
        <v>194</v>
      </c>
      <c r="D322" t="s">
        <v>200</v>
      </c>
      <c r="E322" t="s">
        <v>240</v>
      </c>
      <c r="F322" t="s">
        <v>182</v>
      </c>
      <c r="G322" t="s">
        <v>1</v>
      </c>
      <c r="H322" s="78">
        <v>0</v>
      </c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  <c r="AA322" s="78"/>
      <c r="AB322" s="78"/>
      <c r="AC322" s="78"/>
      <c r="AD322" s="78"/>
      <c r="AE322" s="78"/>
      <c r="AF322" s="78"/>
      <c r="AG322" s="78"/>
      <c r="AH322" s="78"/>
      <c r="AI322" s="78"/>
      <c r="AJ322" s="78"/>
      <c r="AK322" s="78"/>
      <c r="AL322" s="78"/>
      <c r="AM322" s="78"/>
      <c r="AN322" s="78"/>
      <c r="AO322" s="78"/>
      <c r="AP322" s="78"/>
      <c r="AQ322" s="78"/>
      <c r="AR322" s="78"/>
      <c r="AS322" s="78"/>
      <c r="AT322" s="78"/>
      <c r="AU322" s="78"/>
      <c r="AV322" s="78"/>
      <c r="AW322" s="78"/>
      <c r="AX322" s="78"/>
      <c r="AY322" s="78"/>
      <c r="AZ322" s="78"/>
      <c r="BA322" s="78"/>
      <c r="BB322" s="78"/>
      <c r="BC322" s="78"/>
      <c r="BD322" s="78"/>
      <c r="BE322" s="78"/>
      <c r="BF322" s="78"/>
      <c r="BG322" s="78"/>
      <c r="BH322" s="78"/>
      <c r="BI322" s="78"/>
      <c r="BJ322" s="78"/>
      <c r="BK322" s="78"/>
      <c r="BL322" s="78"/>
      <c r="BM322" s="78"/>
      <c r="BN322" s="78"/>
      <c r="BO322" s="78"/>
      <c r="BP322" s="78"/>
      <c r="BQ322" s="78"/>
      <c r="BR322" s="78"/>
      <c r="BS322" s="78"/>
      <c r="BT322" s="78"/>
      <c r="BU322" s="78"/>
      <c r="BV322" s="78"/>
      <c r="BW322" s="78"/>
      <c r="BX322" s="78"/>
      <c r="BY322" s="78"/>
      <c r="BZ322" s="78"/>
      <c r="CA322" s="78"/>
      <c r="CB322" s="78"/>
      <c r="CC322" s="78"/>
      <c r="CD322" s="78"/>
      <c r="CE322" s="78"/>
      <c r="CF322" s="78"/>
      <c r="CG322" s="78"/>
      <c r="CH322" s="78"/>
      <c r="CI322" s="78"/>
      <c r="CJ322" s="78"/>
      <c r="CK322" s="78"/>
      <c r="CL322" s="78"/>
      <c r="CM322" s="78"/>
      <c r="CN322" s="78"/>
      <c r="CO322" s="78"/>
      <c r="CP322" s="78"/>
      <c r="CQ322" s="78"/>
      <c r="CR322" s="78"/>
      <c r="CS322" s="78"/>
      <c r="CT322" s="78"/>
      <c r="CU322" s="78"/>
      <c r="CV322" s="78"/>
      <c r="CW322" s="78"/>
      <c r="CX322" s="78"/>
      <c r="CY322" s="78"/>
      <c r="CZ322" s="78"/>
      <c r="DA322" s="78"/>
      <c r="DB322" s="78"/>
      <c r="DC322" s="78"/>
      <c r="DD322" s="78"/>
      <c r="DE322" s="78"/>
      <c r="DF322" s="78"/>
      <c r="DG322" s="78"/>
      <c r="DH322" s="78"/>
      <c r="DI322" s="78"/>
      <c r="DJ322" s="78"/>
      <c r="DK322" s="78"/>
      <c r="DL322" s="78"/>
      <c r="DM322" s="78"/>
      <c r="DN322" s="78"/>
      <c r="DO322" s="78"/>
      <c r="DP322" s="78"/>
      <c r="DQ322" s="78"/>
      <c r="DR322" s="78"/>
      <c r="DS322" s="78"/>
      <c r="DT322" s="78"/>
      <c r="DU322" s="78"/>
      <c r="DV322" s="78"/>
      <c r="DW322" s="78"/>
      <c r="DX322" s="78"/>
      <c r="DY322" s="78"/>
      <c r="DZ322" s="78"/>
      <c r="EA322" s="78"/>
      <c r="EB322" s="78"/>
      <c r="EC322" s="78"/>
      <c r="ED322" s="78"/>
      <c r="EE322" s="78"/>
      <c r="EF322" s="78"/>
      <c r="EG322" s="78"/>
      <c r="EH322" s="78"/>
      <c r="EI322" s="78"/>
      <c r="EJ322" s="78"/>
      <c r="EK322" s="78"/>
      <c r="EL322" s="78"/>
      <c r="EM322" s="78"/>
      <c r="EN322" s="78"/>
      <c r="EO322" s="78"/>
      <c r="EP322" s="78"/>
      <c r="EQ322" s="78"/>
      <c r="ER322" s="78"/>
      <c r="ES322" s="78"/>
      <c r="ET322" s="78"/>
      <c r="EU322" s="78"/>
      <c r="EV322" s="78"/>
      <c r="EW322" s="78"/>
      <c r="EX322" s="78"/>
      <c r="EY322" s="78"/>
      <c r="EZ322" s="78"/>
      <c r="FA322" s="78"/>
      <c r="FB322" s="78"/>
      <c r="FC322" s="78"/>
      <c r="FD322" s="78"/>
      <c r="FE322" s="78"/>
      <c r="FF322" s="78"/>
      <c r="FG322" s="78"/>
      <c r="FH322" s="78"/>
      <c r="FI322" s="78"/>
      <c r="FJ322" s="78"/>
      <c r="FK322" s="78"/>
      <c r="FL322" s="78"/>
      <c r="FM322" s="78"/>
      <c r="FN322" s="78"/>
      <c r="FO322" s="78"/>
      <c r="FP322" s="78"/>
      <c r="FQ322" s="78"/>
      <c r="FR322" s="78"/>
      <c r="FS322" s="78"/>
      <c r="FT322" s="78"/>
      <c r="FU322" s="78"/>
      <c r="FV322" s="78"/>
      <c r="FW322" s="78"/>
      <c r="FX322" s="78"/>
      <c r="FY322" s="78">
        <v>0</v>
      </c>
      <c r="FZ322" s="78">
        <v>0</v>
      </c>
    </row>
    <row r="323" spans="1:182" x14ac:dyDescent="0.2">
      <c r="A323" t="s">
        <v>186</v>
      </c>
      <c r="B323" s="35" t="s">
        <v>243</v>
      </c>
      <c r="C323" t="s">
        <v>194</v>
      </c>
      <c r="D323" t="s">
        <v>200</v>
      </c>
      <c r="E323" t="s">
        <v>240</v>
      </c>
      <c r="F323" t="s">
        <v>183</v>
      </c>
      <c r="G323" t="s">
        <v>1</v>
      </c>
      <c r="H323" s="78">
        <v>19</v>
      </c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  <c r="AB323" s="78"/>
      <c r="AC323" s="78"/>
      <c r="AD323" s="78"/>
      <c r="AE323" s="78"/>
      <c r="AF323" s="78"/>
      <c r="AG323" s="78"/>
      <c r="AH323" s="78"/>
      <c r="AI323" s="78"/>
      <c r="AJ323" s="78"/>
      <c r="AK323" s="78"/>
      <c r="AL323" s="78"/>
      <c r="AM323" s="78"/>
      <c r="AN323" s="78"/>
      <c r="AO323" s="78"/>
      <c r="AP323" s="78"/>
      <c r="AQ323" s="78"/>
      <c r="AR323" s="78"/>
      <c r="AS323" s="78"/>
      <c r="AT323" s="78"/>
      <c r="AU323" s="78"/>
      <c r="AV323" s="78"/>
      <c r="AW323" s="78"/>
      <c r="AX323" s="78"/>
      <c r="AY323" s="78"/>
      <c r="AZ323" s="78"/>
      <c r="BA323" s="78"/>
      <c r="BB323" s="78"/>
      <c r="BC323" s="78"/>
      <c r="BD323" s="78"/>
      <c r="BE323" s="78"/>
      <c r="BF323" s="78"/>
      <c r="BG323" s="78"/>
      <c r="BH323" s="78"/>
      <c r="BI323" s="78"/>
      <c r="BJ323" s="78"/>
      <c r="BK323" s="78"/>
      <c r="BL323" s="78"/>
      <c r="BM323" s="78"/>
      <c r="BN323" s="78"/>
      <c r="BO323" s="78"/>
      <c r="BP323" s="78"/>
      <c r="BQ323" s="78"/>
      <c r="BR323" s="78"/>
      <c r="BS323" s="78"/>
      <c r="BT323" s="78"/>
      <c r="BU323" s="78"/>
      <c r="BV323" s="78"/>
      <c r="BW323" s="78"/>
      <c r="BX323" s="78"/>
      <c r="BY323" s="78"/>
      <c r="BZ323" s="78"/>
      <c r="CA323" s="78"/>
      <c r="CB323" s="78"/>
      <c r="CC323" s="78"/>
      <c r="CD323" s="78"/>
      <c r="CE323" s="78"/>
      <c r="CF323" s="78"/>
      <c r="CG323" s="78"/>
      <c r="CH323" s="78"/>
      <c r="CI323" s="78"/>
      <c r="CJ323" s="78"/>
      <c r="CK323" s="78"/>
      <c r="CL323" s="78"/>
      <c r="CM323" s="78"/>
      <c r="CN323" s="78"/>
      <c r="CO323" s="78"/>
      <c r="CP323" s="78"/>
      <c r="CQ323" s="78"/>
      <c r="CR323" s="78"/>
      <c r="CS323" s="78"/>
      <c r="CT323" s="78"/>
      <c r="CU323" s="78"/>
      <c r="CV323" s="78"/>
      <c r="CW323" s="78"/>
      <c r="CX323" s="78"/>
      <c r="CY323" s="78"/>
      <c r="CZ323" s="78"/>
      <c r="DA323" s="78"/>
      <c r="DB323" s="78"/>
      <c r="DC323" s="78"/>
      <c r="DD323" s="78"/>
      <c r="DE323" s="78"/>
      <c r="DF323" s="78"/>
      <c r="DG323" s="78"/>
      <c r="DH323" s="78"/>
      <c r="DI323" s="78"/>
      <c r="DJ323" s="78"/>
      <c r="DK323" s="78"/>
      <c r="DL323" s="78"/>
      <c r="DM323" s="78"/>
      <c r="DN323" s="78"/>
      <c r="DO323" s="78"/>
      <c r="DP323" s="78"/>
      <c r="DQ323" s="78"/>
      <c r="DR323" s="78"/>
      <c r="DS323" s="78"/>
      <c r="DT323" s="78"/>
      <c r="DU323" s="78"/>
      <c r="DV323" s="78"/>
      <c r="DW323" s="78"/>
      <c r="DX323" s="78"/>
      <c r="DY323" s="78"/>
      <c r="DZ323" s="78"/>
      <c r="EA323" s="78"/>
      <c r="EB323" s="78"/>
      <c r="EC323" s="78"/>
      <c r="ED323" s="78"/>
      <c r="EE323" s="78"/>
      <c r="EF323" s="78"/>
      <c r="EG323" s="78"/>
      <c r="EH323" s="78"/>
      <c r="EI323" s="78"/>
      <c r="EJ323" s="78"/>
      <c r="EK323" s="78"/>
      <c r="EL323" s="78"/>
      <c r="EM323" s="78"/>
      <c r="EN323" s="78"/>
      <c r="EO323" s="78"/>
      <c r="EP323" s="78"/>
      <c r="EQ323" s="78"/>
      <c r="ER323" s="78"/>
      <c r="ES323" s="78"/>
      <c r="ET323" s="78"/>
      <c r="EU323" s="78"/>
      <c r="EV323" s="78"/>
      <c r="EW323" s="78"/>
      <c r="EX323" s="78"/>
      <c r="EY323" s="78"/>
      <c r="EZ323" s="78"/>
      <c r="FA323" s="78"/>
      <c r="FB323" s="78"/>
      <c r="FC323" s="78"/>
      <c r="FD323" s="78"/>
      <c r="FE323" s="78"/>
      <c r="FF323" s="78"/>
      <c r="FG323" s="78"/>
      <c r="FH323" s="78"/>
      <c r="FI323" s="78"/>
      <c r="FJ323" s="78"/>
      <c r="FK323" s="78"/>
      <c r="FL323" s="78"/>
      <c r="FM323" s="78"/>
      <c r="FN323" s="78"/>
      <c r="FO323" s="78"/>
      <c r="FP323" s="78"/>
      <c r="FQ323" s="78"/>
      <c r="FR323" s="78"/>
      <c r="FS323" s="78"/>
      <c r="FT323" s="78"/>
      <c r="FU323" s="78"/>
      <c r="FV323" s="78"/>
      <c r="FW323" s="78"/>
      <c r="FX323" s="78"/>
      <c r="FY323" s="78">
        <v>0</v>
      </c>
      <c r="FZ323" s="78">
        <v>0</v>
      </c>
    </row>
    <row r="324" spans="1:182" x14ac:dyDescent="0.2">
      <c r="A324" t="s">
        <v>186</v>
      </c>
      <c r="B324" s="35" t="s">
        <v>243</v>
      </c>
      <c r="C324" t="s">
        <v>194</v>
      </c>
      <c r="D324" t="s">
        <v>200</v>
      </c>
      <c r="E324" t="s">
        <v>240</v>
      </c>
      <c r="F324" t="s">
        <v>184</v>
      </c>
      <c r="G324" t="s">
        <v>1</v>
      </c>
      <c r="H324" s="78">
        <v>14</v>
      </c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  <c r="AB324" s="78"/>
      <c r="AC324" s="78"/>
      <c r="AD324" s="78"/>
      <c r="AE324" s="78"/>
      <c r="AF324" s="78"/>
      <c r="AG324" s="78"/>
      <c r="AH324" s="78"/>
      <c r="AI324" s="78"/>
      <c r="AJ324" s="78"/>
      <c r="AK324" s="78"/>
      <c r="AL324" s="78"/>
      <c r="AM324" s="78"/>
      <c r="AN324" s="78"/>
      <c r="AO324" s="78"/>
      <c r="AP324" s="78"/>
      <c r="AQ324" s="78"/>
      <c r="AR324" s="78"/>
      <c r="AS324" s="78"/>
      <c r="AT324" s="78"/>
      <c r="AU324" s="78"/>
      <c r="AV324" s="78"/>
      <c r="AW324" s="78"/>
      <c r="AX324" s="78"/>
      <c r="AY324" s="78"/>
      <c r="AZ324" s="78"/>
      <c r="BA324" s="78"/>
      <c r="BB324" s="78"/>
      <c r="BC324" s="78"/>
      <c r="BD324" s="78"/>
      <c r="BE324" s="78"/>
      <c r="BF324" s="78"/>
      <c r="BG324" s="78"/>
      <c r="BH324" s="78"/>
      <c r="BI324" s="78"/>
      <c r="BJ324" s="78"/>
      <c r="BK324" s="78"/>
      <c r="BL324" s="78"/>
      <c r="BM324" s="78"/>
      <c r="BN324" s="78"/>
      <c r="BO324" s="78"/>
      <c r="BP324" s="78"/>
      <c r="BQ324" s="78"/>
      <c r="BR324" s="78"/>
      <c r="BS324" s="78"/>
      <c r="BT324" s="78"/>
      <c r="BU324" s="78"/>
      <c r="BV324" s="78"/>
      <c r="BW324" s="78"/>
      <c r="BX324" s="78"/>
      <c r="BY324" s="78"/>
      <c r="BZ324" s="78"/>
      <c r="CA324" s="78"/>
      <c r="CB324" s="78"/>
      <c r="CC324" s="78"/>
      <c r="CD324" s="78"/>
      <c r="CE324" s="78"/>
      <c r="CF324" s="78"/>
      <c r="CG324" s="78"/>
      <c r="CH324" s="78"/>
      <c r="CI324" s="78"/>
      <c r="CJ324" s="78"/>
      <c r="CK324" s="78"/>
      <c r="CL324" s="78"/>
      <c r="CM324" s="78"/>
      <c r="CN324" s="78"/>
      <c r="CO324" s="78"/>
      <c r="CP324" s="78"/>
      <c r="CQ324" s="78"/>
      <c r="CR324" s="78"/>
      <c r="CS324" s="78"/>
      <c r="CT324" s="78"/>
      <c r="CU324" s="78"/>
      <c r="CV324" s="78"/>
      <c r="CW324" s="78"/>
      <c r="CX324" s="78"/>
      <c r="CY324" s="78"/>
      <c r="CZ324" s="78"/>
      <c r="DA324" s="78"/>
      <c r="DB324" s="78"/>
      <c r="DC324" s="78"/>
      <c r="DD324" s="78"/>
      <c r="DE324" s="78"/>
      <c r="DF324" s="78"/>
      <c r="DG324" s="78"/>
      <c r="DH324" s="78"/>
      <c r="DI324" s="78"/>
      <c r="DJ324" s="78"/>
      <c r="DK324" s="78"/>
      <c r="DL324" s="78"/>
      <c r="DM324" s="78"/>
      <c r="DN324" s="78"/>
      <c r="DO324" s="78"/>
      <c r="DP324" s="78"/>
      <c r="DQ324" s="78"/>
      <c r="DR324" s="78"/>
      <c r="DS324" s="78"/>
      <c r="DT324" s="78"/>
      <c r="DU324" s="78"/>
      <c r="DV324" s="78"/>
      <c r="DW324" s="78"/>
      <c r="DX324" s="78"/>
      <c r="DY324" s="78"/>
      <c r="DZ324" s="78"/>
      <c r="EA324" s="78"/>
      <c r="EB324" s="78"/>
      <c r="EC324" s="78"/>
      <c r="ED324" s="78"/>
      <c r="EE324" s="78"/>
      <c r="EF324" s="78"/>
      <c r="EG324" s="78"/>
      <c r="EH324" s="78"/>
      <c r="EI324" s="78"/>
      <c r="EJ324" s="78"/>
      <c r="EK324" s="78"/>
      <c r="EL324" s="78"/>
      <c r="EM324" s="78"/>
      <c r="EN324" s="78"/>
      <c r="EO324" s="78"/>
      <c r="EP324" s="78"/>
      <c r="EQ324" s="78"/>
      <c r="ER324" s="78"/>
      <c r="ES324" s="78"/>
      <c r="ET324" s="78"/>
      <c r="EU324" s="78"/>
      <c r="EV324" s="78"/>
      <c r="EW324" s="78"/>
      <c r="EX324" s="78"/>
      <c r="EY324" s="78"/>
      <c r="EZ324" s="78"/>
      <c r="FA324" s="78"/>
      <c r="FB324" s="78"/>
      <c r="FC324" s="78"/>
      <c r="FD324" s="78"/>
      <c r="FE324" s="78"/>
      <c r="FF324" s="78"/>
      <c r="FG324" s="78"/>
      <c r="FH324" s="78"/>
      <c r="FI324" s="78"/>
      <c r="FJ324" s="78"/>
      <c r="FK324" s="78"/>
      <c r="FL324" s="78"/>
      <c r="FM324" s="78"/>
      <c r="FN324" s="78"/>
      <c r="FO324" s="78"/>
      <c r="FP324" s="78"/>
      <c r="FQ324" s="78"/>
      <c r="FR324" s="78"/>
      <c r="FS324" s="78"/>
      <c r="FT324" s="78"/>
      <c r="FU324" s="78"/>
      <c r="FV324" s="78"/>
      <c r="FW324" s="78"/>
      <c r="FX324" s="78"/>
      <c r="FY324" s="78">
        <v>1</v>
      </c>
      <c r="FZ324" s="78">
        <v>0</v>
      </c>
    </row>
    <row r="325" spans="1:182" x14ac:dyDescent="0.2">
      <c r="A325" t="s">
        <v>186</v>
      </c>
      <c r="B325" s="35" t="s">
        <v>243</v>
      </c>
      <c r="C325" t="s">
        <v>194</v>
      </c>
      <c r="D325" t="s">
        <v>200</v>
      </c>
      <c r="E325" t="s">
        <v>240</v>
      </c>
      <c r="F325" t="s">
        <v>185</v>
      </c>
      <c r="G325" t="s">
        <v>1</v>
      </c>
      <c r="H325" s="78">
        <v>4</v>
      </c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  <c r="AB325" s="78"/>
      <c r="AC325" s="78"/>
      <c r="AD325" s="78"/>
      <c r="AE325" s="78"/>
      <c r="AF325" s="78"/>
      <c r="AG325" s="78"/>
      <c r="AH325" s="78"/>
      <c r="AI325" s="78"/>
      <c r="AJ325" s="78"/>
      <c r="AK325" s="78"/>
      <c r="AL325" s="78"/>
      <c r="AM325" s="78"/>
      <c r="AN325" s="78"/>
      <c r="AO325" s="78"/>
      <c r="AP325" s="78"/>
      <c r="AQ325" s="78"/>
      <c r="AR325" s="78"/>
      <c r="AS325" s="78"/>
      <c r="AT325" s="78"/>
      <c r="AU325" s="78"/>
      <c r="AV325" s="78"/>
      <c r="AW325" s="78"/>
      <c r="AX325" s="78"/>
      <c r="AY325" s="78"/>
      <c r="AZ325" s="78"/>
      <c r="BA325" s="78"/>
      <c r="BB325" s="78"/>
      <c r="BC325" s="78"/>
      <c r="BD325" s="78"/>
      <c r="BE325" s="78"/>
      <c r="BF325" s="78"/>
      <c r="BG325" s="78"/>
      <c r="BH325" s="78"/>
      <c r="BI325" s="78"/>
      <c r="BJ325" s="78"/>
      <c r="BK325" s="78"/>
      <c r="BL325" s="78"/>
      <c r="BM325" s="78"/>
      <c r="BN325" s="78"/>
      <c r="BO325" s="78"/>
      <c r="BP325" s="78"/>
      <c r="BQ325" s="78"/>
      <c r="BR325" s="78"/>
      <c r="BS325" s="78"/>
      <c r="BT325" s="78"/>
      <c r="BU325" s="78"/>
      <c r="BV325" s="78"/>
      <c r="BW325" s="78"/>
      <c r="BX325" s="78"/>
      <c r="BY325" s="78"/>
      <c r="BZ325" s="78"/>
      <c r="CA325" s="78"/>
      <c r="CB325" s="78"/>
      <c r="CC325" s="78"/>
      <c r="CD325" s="78"/>
      <c r="CE325" s="78"/>
      <c r="CF325" s="78"/>
      <c r="CG325" s="78"/>
      <c r="CH325" s="78"/>
      <c r="CI325" s="78"/>
      <c r="CJ325" s="78"/>
      <c r="CK325" s="78"/>
      <c r="CL325" s="78"/>
      <c r="CM325" s="78"/>
      <c r="CN325" s="78"/>
      <c r="CO325" s="78"/>
      <c r="CP325" s="78"/>
      <c r="CQ325" s="78"/>
      <c r="CR325" s="78"/>
      <c r="CS325" s="78"/>
      <c r="CT325" s="78"/>
      <c r="CU325" s="78"/>
      <c r="CV325" s="78"/>
      <c r="CW325" s="78"/>
      <c r="CX325" s="78"/>
      <c r="CY325" s="78"/>
      <c r="CZ325" s="78"/>
      <c r="DA325" s="78"/>
      <c r="DB325" s="78"/>
      <c r="DC325" s="78"/>
      <c r="DD325" s="78"/>
      <c r="DE325" s="78"/>
      <c r="DF325" s="78"/>
      <c r="DG325" s="78"/>
      <c r="DH325" s="78"/>
      <c r="DI325" s="78"/>
      <c r="DJ325" s="78"/>
      <c r="DK325" s="78"/>
      <c r="DL325" s="78"/>
      <c r="DM325" s="78"/>
      <c r="DN325" s="78"/>
      <c r="DO325" s="78"/>
      <c r="DP325" s="78"/>
      <c r="DQ325" s="78"/>
      <c r="DR325" s="78"/>
      <c r="DS325" s="78"/>
      <c r="DT325" s="78"/>
      <c r="DU325" s="78"/>
      <c r="DV325" s="78"/>
      <c r="DW325" s="78"/>
      <c r="DX325" s="78"/>
      <c r="DY325" s="78"/>
      <c r="DZ325" s="78"/>
      <c r="EA325" s="78"/>
      <c r="EB325" s="78"/>
      <c r="EC325" s="78"/>
      <c r="ED325" s="78"/>
      <c r="EE325" s="78"/>
      <c r="EF325" s="78"/>
      <c r="EG325" s="78"/>
      <c r="EH325" s="78"/>
      <c r="EI325" s="78"/>
      <c r="EJ325" s="78"/>
      <c r="EK325" s="78"/>
      <c r="EL325" s="78"/>
      <c r="EM325" s="78"/>
      <c r="EN325" s="78"/>
      <c r="EO325" s="78"/>
      <c r="EP325" s="78"/>
      <c r="EQ325" s="78"/>
      <c r="ER325" s="78"/>
      <c r="ES325" s="78"/>
      <c r="ET325" s="78"/>
      <c r="EU325" s="78"/>
      <c r="EV325" s="78"/>
      <c r="EW325" s="78"/>
      <c r="EX325" s="78"/>
      <c r="EY325" s="78"/>
      <c r="EZ325" s="78"/>
      <c r="FA325" s="78"/>
      <c r="FB325" s="78"/>
      <c r="FC325" s="78"/>
      <c r="FD325" s="78"/>
      <c r="FE325" s="78"/>
      <c r="FF325" s="78"/>
      <c r="FG325" s="78"/>
      <c r="FH325" s="78"/>
      <c r="FI325" s="78"/>
      <c r="FJ325" s="78"/>
      <c r="FK325" s="78"/>
      <c r="FL325" s="78"/>
      <c r="FM325" s="78"/>
      <c r="FN325" s="78"/>
      <c r="FO325" s="78"/>
      <c r="FP325" s="78"/>
      <c r="FQ325" s="78"/>
      <c r="FR325" s="78"/>
      <c r="FS325" s="78"/>
      <c r="FT325" s="78"/>
      <c r="FU325" s="78"/>
      <c r="FV325" s="78"/>
      <c r="FW325" s="78"/>
      <c r="FX325" s="78"/>
      <c r="FY325" s="78">
        <v>0</v>
      </c>
      <c r="FZ325" s="78">
        <v>0</v>
      </c>
    </row>
    <row r="326" spans="1:182" x14ac:dyDescent="0.2">
      <c r="A326" t="s">
        <v>186</v>
      </c>
      <c r="B326" s="35" t="s">
        <v>243</v>
      </c>
      <c r="C326" t="s">
        <v>194</v>
      </c>
      <c r="D326" t="s">
        <v>201</v>
      </c>
      <c r="E326" t="s">
        <v>236</v>
      </c>
      <c r="F326" t="s">
        <v>1</v>
      </c>
      <c r="G326" t="s">
        <v>1</v>
      </c>
      <c r="H326" s="78">
        <v>281</v>
      </c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  <c r="AB326" s="78"/>
      <c r="AC326" s="78"/>
      <c r="AD326" s="78"/>
      <c r="AE326" s="78"/>
      <c r="AF326" s="78"/>
      <c r="AG326" s="78"/>
      <c r="AH326" s="78"/>
      <c r="AI326" s="78"/>
      <c r="AJ326" s="78"/>
      <c r="AK326" s="78"/>
      <c r="AL326" s="78"/>
      <c r="AM326" s="78"/>
      <c r="AN326" s="78"/>
      <c r="AO326" s="78"/>
      <c r="AP326" s="78"/>
      <c r="AQ326" s="78"/>
      <c r="AR326" s="78"/>
      <c r="AS326" s="78"/>
      <c r="AT326" s="78"/>
      <c r="AU326" s="78"/>
      <c r="AV326" s="78"/>
      <c r="AW326" s="78"/>
      <c r="AX326" s="78"/>
      <c r="AY326" s="78"/>
      <c r="AZ326" s="78"/>
      <c r="BA326" s="78"/>
      <c r="BB326" s="78"/>
      <c r="BC326" s="78"/>
      <c r="BD326" s="78"/>
      <c r="BE326" s="78"/>
      <c r="BF326" s="78"/>
      <c r="BG326" s="78"/>
      <c r="BH326" s="78"/>
      <c r="BI326" s="78"/>
      <c r="BJ326" s="78"/>
      <c r="BK326" s="78"/>
      <c r="BL326" s="78"/>
      <c r="BM326" s="78"/>
      <c r="BN326" s="78"/>
      <c r="BO326" s="78"/>
      <c r="BP326" s="78"/>
      <c r="BQ326" s="78"/>
      <c r="BR326" s="78"/>
      <c r="BS326" s="78"/>
      <c r="BT326" s="78"/>
      <c r="BU326" s="78"/>
      <c r="BV326" s="78"/>
      <c r="BW326" s="78"/>
      <c r="BX326" s="78"/>
      <c r="BY326" s="78"/>
      <c r="BZ326" s="78"/>
      <c r="CA326" s="78"/>
      <c r="CB326" s="78"/>
      <c r="CC326" s="78"/>
      <c r="CD326" s="78"/>
      <c r="CE326" s="78"/>
      <c r="CF326" s="78"/>
      <c r="CG326" s="78"/>
      <c r="CH326" s="78"/>
      <c r="CI326" s="78"/>
      <c r="CJ326" s="78"/>
      <c r="CK326" s="78"/>
      <c r="CL326" s="78"/>
      <c r="CM326" s="78"/>
      <c r="CN326" s="78"/>
      <c r="CO326" s="78"/>
      <c r="CP326" s="78"/>
      <c r="CQ326" s="78"/>
      <c r="CR326" s="78"/>
      <c r="CS326" s="78"/>
      <c r="CT326" s="78"/>
      <c r="CU326" s="78"/>
      <c r="CV326" s="78"/>
      <c r="CW326" s="78"/>
      <c r="CX326" s="78"/>
      <c r="CY326" s="78"/>
      <c r="CZ326" s="78"/>
      <c r="DA326" s="78"/>
      <c r="DB326" s="78"/>
      <c r="DC326" s="78"/>
      <c r="DD326" s="78"/>
      <c r="DE326" s="78"/>
      <c r="DF326" s="78"/>
      <c r="DG326" s="78"/>
      <c r="DH326" s="78"/>
      <c r="DI326" s="78"/>
      <c r="DJ326" s="78"/>
      <c r="DK326" s="78"/>
      <c r="DL326" s="78"/>
      <c r="DM326" s="78"/>
      <c r="DN326" s="78"/>
      <c r="DO326" s="78"/>
      <c r="DP326" s="78"/>
      <c r="DQ326" s="78"/>
      <c r="DR326" s="78"/>
      <c r="DS326" s="78"/>
      <c r="DT326" s="78"/>
      <c r="DU326" s="78"/>
      <c r="DV326" s="78"/>
      <c r="DW326" s="78"/>
      <c r="DX326" s="78"/>
      <c r="DY326" s="78"/>
      <c r="DZ326" s="78"/>
      <c r="EA326" s="78"/>
      <c r="EB326" s="78"/>
      <c r="EC326" s="78"/>
      <c r="ED326" s="78"/>
      <c r="EE326" s="78"/>
      <c r="EF326" s="78"/>
      <c r="EG326" s="78"/>
      <c r="EH326" s="78"/>
      <c r="EI326" s="78"/>
      <c r="EJ326" s="78"/>
      <c r="EK326" s="78"/>
      <c r="EL326" s="78"/>
      <c r="EM326" s="78"/>
      <c r="EN326" s="78"/>
      <c r="EO326" s="78"/>
      <c r="EP326" s="78"/>
      <c r="EQ326" s="78"/>
      <c r="ER326" s="78"/>
      <c r="ES326" s="78"/>
      <c r="ET326" s="78"/>
      <c r="EU326" s="78"/>
      <c r="EV326" s="78"/>
      <c r="EW326" s="78"/>
      <c r="EX326" s="78"/>
      <c r="EY326" s="78"/>
      <c r="EZ326" s="78"/>
      <c r="FA326" s="78"/>
      <c r="FB326" s="78"/>
      <c r="FC326" s="78"/>
      <c r="FD326" s="78"/>
      <c r="FE326" s="78"/>
      <c r="FF326" s="78"/>
      <c r="FG326" s="78"/>
      <c r="FH326" s="78"/>
      <c r="FI326" s="78"/>
      <c r="FJ326" s="78"/>
      <c r="FK326" s="78"/>
      <c r="FL326" s="78"/>
      <c r="FM326" s="78"/>
      <c r="FN326" s="78"/>
      <c r="FO326" s="78"/>
      <c r="FP326" s="78"/>
      <c r="FQ326" s="78"/>
      <c r="FR326" s="78"/>
      <c r="FS326" s="78"/>
      <c r="FT326" s="78"/>
      <c r="FU326" s="78"/>
      <c r="FV326" s="78"/>
      <c r="FW326" s="78"/>
      <c r="FX326" s="78"/>
      <c r="FY326" s="78">
        <v>17</v>
      </c>
      <c r="FZ326" s="78">
        <v>0</v>
      </c>
    </row>
    <row r="327" spans="1:182" x14ac:dyDescent="0.2">
      <c r="A327" t="s">
        <v>186</v>
      </c>
      <c r="B327" s="35" t="s">
        <v>243</v>
      </c>
      <c r="C327" t="s">
        <v>194</v>
      </c>
      <c r="D327" t="s">
        <v>201</v>
      </c>
      <c r="E327" t="s">
        <v>236</v>
      </c>
      <c r="F327" t="s">
        <v>178</v>
      </c>
      <c r="G327" t="s">
        <v>1</v>
      </c>
      <c r="H327" s="78">
        <v>82</v>
      </c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  <c r="AB327" s="78"/>
      <c r="AC327" s="78"/>
      <c r="AD327" s="78"/>
      <c r="AE327" s="78"/>
      <c r="AF327" s="78"/>
      <c r="AG327" s="78"/>
      <c r="AH327" s="78"/>
      <c r="AI327" s="78"/>
      <c r="AJ327" s="78"/>
      <c r="AK327" s="78"/>
      <c r="AL327" s="78"/>
      <c r="AM327" s="78"/>
      <c r="AN327" s="78"/>
      <c r="AO327" s="78"/>
      <c r="AP327" s="78"/>
      <c r="AQ327" s="78"/>
      <c r="AR327" s="78"/>
      <c r="AS327" s="78"/>
      <c r="AT327" s="78"/>
      <c r="AU327" s="78"/>
      <c r="AV327" s="78"/>
      <c r="AW327" s="78"/>
      <c r="AX327" s="78"/>
      <c r="AY327" s="78"/>
      <c r="AZ327" s="78"/>
      <c r="BA327" s="78"/>
      <c r="BB327" s="78"/>
      <c r="BC327" s="78"/>
      <c r="BD327" s="78"/>
      <c r="BE327" s="78"/>
      <c r="BF327" s="78"/>
      <c r="BG327" s="78"/>
      <c r="BH327" s="78"/>
      <c r="BI327" s="78"/>
      <c r="BJ327" s="78"/>
      <c r="BK327" s="78"/>
      <c r="BL327" s="78"/>
      <c r="BM327" s="78"/>
      <c r="BN327" s="78"/>
      <c r="BO327" s="78"/>
      <c r="BP327" s="78"/>
      <c r="BQ327" s="78"/>
      <c r="BR327" s="78"/>
      <c r="BS327" s="78"/>
      <c r="BT327" s="78"/>
      <c r="BU327" s="78"/>
      <c r="BV327" s="78"/>
      <c r="BW327" s="78"/>
      <c r="BX327" s="78"/>
      <c r="BY327" s="78"/>
      <c r="BZ327" s="78"/>
      <c r="CA327" s="78"/>
      <c r="CB327" s="78"/>
      <c r="CC327" s="78"/>
      <c r="CD327" s="78"/>
      <c r="CE327" s="78"/>
      <c r="CF327" s="78"/>
      <c r="CG327" s="78"/>
      <c r="CH327" s="78"/>
      <c r="CI327" s="78"/>
      <c r="CJ327" s="78"/>
      <c r="CK327" s="78"/>
      <c r="CL327" s="78"/>
      <c r="CM327" s="78"/>
      <c r="CN327" s="78"/>
      <c r="CO327" s="78"/>
      <c r="CP327" s="78"/>
      <c r="CQ327" s="78"/>
      <c r="CR327" s="78"/>
      <c r="CS327" s="78"/>
      <c r="CT327" s="78"/>
      <c r="CU327" s="78"/>
      <c r="CV327" s="78"/>
      <c r="CW327" s="78"/>
      <c r="CX327" s="78"/>
      <c r="CY327" s="78"/>
      <c r="CZ327" s="78"/>
      <c r="DA327" s="78"/>
      <c r="DB327" s="78"/>
      <c r="DC327" s="78"/>
      <c r="DD327" s="78"/>
      <c r="DE327" s="78"/>
      <c r="DF327" s="78"/>
      <c r="DG327" s="78"/>
      <c r="DH327" s="78"/>
      <c r="DI327" s="78"/>
      <c r="DJ327" s="78"/>
      <c r="DK327" s="78"/>
      <c r="DL327" s="78"/>
      <c r="DM327" s="78"/>
      <c r="DN327" s="78"/>
      <c r="DO327" s="78"/>
      <c r="DP327" s="78"/>
      <c r="DQ327" s="78"/>
      <c r="DR327" s="78"/>
      <c r="DS327" s="78"/>
      <c r="DT327" s="78"/>
      <c r="DU327" s="78"/>
      <c r="DV327" s="78"/>
      <c r="DW327" s="78"/>
      <c r="DX327" s="78"/>
      <c r="DY327" s="78"/>
      <c r="DZ327" s="78"/>
      <c r="EA327" s="78"/>
      <c r="EB327" s="78"/>
      <c r="EC327" s="78"/>
      <c r="ED327" s="78"/>
      <c r="EE327" s="78"/>
      <c r="EF327" s="78"/>
      <c r="EG327" s="78"/>
      <c r="EH327" s="78"/>
      <c r="EI327" s="78"/>
      <c r="EJ327" s="78"/>
      <c r="EK327" s="78"/>
      <c r="EL327" s="78"/>
      <c r="EM327" s="78"/>
      <c r="EN327" s="78"/>
      <c r="EO327" s="78"/>
      <c r="EP327" s="78"/>
      <c r="EQ327" s="78"/>
      <c r="ER327" s="78"/>
      <c r="ES327" s="78"/>
      <c r="ET327" s="78"/>
      <c r="EU327" s="78"/>
      <c r="EV327" s="78"/>
      <c r="EW327" s="78"/>
      <c r="EX327" s="78"/>
      <c r="EY327" s="78"/>
      <c r="EZ327" s="78"/>
      <c r="FA327" s="78"/>
      <c r="FB327" s="78"/>
      <c r="FC327" s="78"/>
      <c r="FD327" s="78"/>
      <c r="FE327" s="78"/>
      <c r="FF327" s="78"/>
      <c r="FG327" s="78"/>
      <c r="FH327" s="78"/>
      <c r="FI327" s="78"/>
      <c r="FJ327" s="78"/>
      <c r="FK327" s="78"/>
      <c r="FL327" s="78"/>
      <c r="FM327" s="78"/>
      <c r="FN327" s="78"/>
      <c r="FO327" s="78"/>
      <c r="FP327" s="78"/>
      <c r="FQ327" s="78"/>
      <c r="FR327" s="78"/>
      <c r="FS327" s="78"/>
      <c r="FT327" s="78"/>
      <c r="FU327" s="78"/>
      <c r="FV327" s="78"/>
      <c r="FW327" s="78"/>
      <c r="FX327" s="78"/>
      <c r="FY327" s="78">
        <v>6</v>
      </c>
      <c r="FZ327" s="78">
        <v>0</v>
      </c>
    </row>
    <row r="328" spans="1:182" x14ac:dyDescent="0.2">
      <c r="A328" t="s">
        <v>186</v>
      </c>
      <c r="B328" s="35" t="s">
        <v>243</v>
      </c>
      <c r="C328" t="s">
        <v>194</v>
      </c>
      <c r="D328" t="s">
        <v>201</v>
      </c>
      <c r="E328" t="s">
        <v>236</v>
      </c>
      <c r="F328" t="s">
        <v>179</v>
      </c>
      <c r="G328" t="s">
        <v>1</v>
      </c>
      <c r="H328" s="78">
        <v>55</v>
      </c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  <c r="AB328" s="78"/>
      <c r="AC328" s="78"/>
      <c r="AD328" s="78"/>
      <c r="AE328" s="78"/>
      <c r="AF328" s="78"/>
      <c r="AG328" s="78"/>
      <c r="AH328" s="78"/>
      <c r="AI328" s="78"/>
      <c r="AJ328" s="78"/>
      <c r="AK328" s="78"/>
      <c r="AL328" s="78"/>
      <c r="AM328" s="78"/>
      <c r="AN328" s="78"/>
      <c r="AO328" s="78"/>
      <c r="AP328" s="78"/>
      <c r="AQ328" s="78"/>
      <c r="AR328" s="78"/>
      <c r="AS328" s="78"/>
      <c r="AT328" s="78"/>
      <c r="AU328" s="78"/>
      <c r="AV328" s="78"/>
      <c r="AW328" s="78"/>
      <c r="AX328" s="78"/>
      <c r="AY328" s="78"/>
      <c r="AZ328" s="78"/>
      <c r="BA328" s="78"/>
      <c r="BB328" s="78"/>
      <c r="BC328" s="78"/>
      <c r="BD328" s="78"/>
      <c r="BE328" s="78"/>
      <c r="BF328" s="78"/>
      <c r="BG328" s="78"/>
      <c r="BH328" s="78"/>
      <c r="BI328" s="78"/>
      <c r="BJ328" s="78"/>
      <c r="BK328" s="78"/>
      <c r="BL328" s="78"/>
      <c r="BM328" s="78"/>
      <c r="BN328" s="78"/>
      <c r="BO328" s="78"/>
      <c r="BP328" s="78"/>
      <c r="BQ328" s="78"/>
      <c r="BR328" s="78"/>
      <c r="BS328" s="78"/>
      <c r="BT328" s="78"/>
      <c r="BU328" s="78"/>
      <c r="BV328" s="78"/>
      <c r="BW328" s="78"/>
      <c r="BX328" s="78"/>
      <c r="BY328" s="78"/>
      <c r="BZ328" s="78"/>
      <c r="CA328" s="78"/>
      <c r="CB328" s="78"/>
      <c r="CC328" s="78"/>
      <c r="CD328" s="78"/>
      <c r="CE328" s="78"/>
      <c r="CF328" s="78"/>
      <c r="CG328" s="78"/>
      <c r="CH328" s="78"/>
      <c r="CI328" s="78"/>
      <c r="CJ328" s="78"/>
      <c r="CK328" s="78"/>
      <c r="CL328" s="78"/>
      <c r="CM328" s="78"/>
      <c r="CN328" s="78"/>
      <c r="CO328" s="78"/>
      <c r="CP328" s="78"/>
      <c r="CQ328" s="78"/>
      <c r="CR328" s="78"/>
      <c r="CS328" s="78"/>
      <c r="CT328" s="78"/>
      <c r="CU328" s="78"/>
      <c r="CV328" s="78"/>
      <c r="CW328" s="78"/>
      <c r="CX328" s="78"/>
      <c r="CY328" s="78"/>
      <c r="CZ328" s="78"/>
      <c r="DA328" s="78"/>
      <c r="DB328" s="78"/>
      <c r="DC328" s="78"/>
      <c r="DD328" s="78"/>
      <c r="DE328" s="78"/>
      <c r="DF328" s="78"/>
      <c r="DG328" s="78"/>
      <c r="DH328" s="78"/>
      <c r="DI328" s="78"/>
      <c r="DJ328" s="78"/>
      <c r="DK328" s="78"/>
      <c r="DL328" s="78"/>
      <c r="DM328" s="78"/>
      <c r="DN328" s="78"/>
      <c r="DO328" s="78"/>
      <c r="DP328" s="78"/>
      <c r="DQ328" s="78"/>
      <c r="DR328" s="78"/>
      <c r="DS328" s="78"/>
      <c r="DT328" s="78"/>
      <c r="DU328" s="78"/>
      <c r="DV328" s="78"/>
      <c r="DW328" s="78"/>
      <c r="DX328" s="78"/>
      <c r="DY328" s="78"/>
      <c r="DZ328" s="78"/>
      <c r="EA328" s="78"/>
      <c r="EB328" s="78"/>
      <c r="EC328" s="78"/>
      <c r="ED328" s="78"/>
      <c r="EE328" s="78"/>
      <c r="EF328" s="78"/>
      <c r="EG328" s="78"/>
      <c r="EH328" s="78"/>
      <c r="EI328" s="78"/>
      <c r="EJ328" s="78"/>
      <c r="EK328" s="78"/>
      <c r="EL328" s="78"/>
      <c r="EM328" s="78"/>
      <c r="EN328" s="78"/>
      <c r="EO328" s="78"/>
      <c r="EP328" s="78"/>
      <c r="EQ328" s="78"/>
      <c r="ER328" s="78"/>
      <c r="ES328" s="78"/>
      <c r="ET328" s="78"/>
      <c r="EU328" s="78"/>
      <c r="EV328" s="78"/>
      <c r="EW328" s="78"/>
      <c r="EX328" s="78"/>
      <c r="EY328" s="78"/>
      <c r="EZ328" s="78"/>
      <c r="FA328" s="78"/>
      <c r="FB328" s="78"/>
      <c r="FC328" s="78"/>
      <c r="FD328" s="78"/>
      <c r="FE328" s="78"/>
      <c r="FF328" s="78"/>
      <c r="FG328" s="78"/>
      <c r="FH328" s="78"/>
      <c r="FI328" s="78"/>
      <c r="FJ328" s="78"/>
      <c r="FK328" s="78"/>
      <c r="FL328" s="78"/>
      <c r="FM328" s="78"/>
      <c r="FN328" s="78"/>
      <c r="FO328" s="78"/>
      <c r="FP328" s="78"/>
      <c r="FQ328" s="78"/>
      <c r="FR328" s="78"/>
      <c r="FS328" s="78"/>
      <c r="FT328" s="78"/>
      <c r="FU328" s="78"/>
      <c r="FV328" s="78"/>
      <c r="FW328" s="78"/>
      <c r="FX328" s="78"/>
      <c r="FY328" s="78">
        <v>6</v>
      </c>
      <c r="FZ328" s="78">
        <v>0</v>
      </c>
    </row>
    <row r="329" spans="1:182" x14ac:dyDescent="0.2">
      <c r="A329" t="s">
        <v>186</v>
      </c>
      <c r="B329" s="35" t="s">
        <v>243</v>
      </c>
      <c r="C329" t="s">
        <v>194</v>
      </c>
      <c r="D329" t="s">
        <v>201</v>
      </c>
      <c r="E329" t="s">
        <v>236</v>
      </c>
      <c r="F329" t="s">
        <v>180</v>
      </c>
      <c r="G329" t="s">
        <v>1</v>
      </c>
      <c r="H329" s="78">
        <v>1</v>
      </c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  <c r="AB329" s="78"/>
      <c r="AC329" s="78"/>
      <c r="AD329" s="78"/>
      <c r="AE329" s="78"/>
      <c r="AF329" s="78"/>
      <c r="AG329" s="78"/>
      <c r="AH329" s="78"/>
      <c r="AI329" s="78"/>
      <c r="AJ329" s="78"/>
      <c r="AK329" s="78"/>
      <c r="AL329" s="78"/>
      <c r="AM329" s="78"/>
      <c r="AN329" s="78"/>
      <c r="AO329" s="78"/>
      <c r="AP329" s="78"/>
      <c r="AQ329" s="78"/>
      <c r="AR329" s="78"/>
      <c r="AS329" s="78"/>
      <c r="AT329" s="78"/>
      <c r="AU329" s="78"/>
      <c r="AV329" s="78"/>
      <c r="AW329" s="78"/>
      <c r="AX329" s="78"/>
      <c r="AY329" s="78"/>
      <c r="AZ329" s="78"/>
      <c r="BA329" s="78"/>
      <c r="BB329" s="78"/>
      <c r="BC329" s="78"/>
      <c r="BD329" s="78"/>
      <c r="BE329" s="78"/>
      <c r="BF329" s="78"/>
      <c r="BG329" s="78"/>
      <c r="BH329" s="78"/>
      <c r="BI329" s="78"/>
      <c r="BJ329" s="78"/>
      <c r="BK329" s="78"/>
      <c r="BL329" s="78"/>
      <c r="BM329" s="78"/>
      <c r="BN329" s="78"/>
      <c r="BO329" s="78"/>
      <c r="BP329" s="78"/>
      <c r="BQ329" s="78"/>
      <c r="BR329" s="78"/>
      <c r="BS329" s="78"/>
      <c r="BT329" s="78"/>
      <c r="BU329" s="78"/>
      <c r="BV329" s="78"/>
      <c r="BW329" s="78"/>
      <c r="BX329" s="78"/>
      <c r="BY329" s="78"/>
      <c r="BZ329" s="78"/>
      <c r="CA329" s="78"/>
      <c r="CB329" s="78"/>
      <c r="CC329" s="78"/>
      <c r="CD329" s="78"/>
      <c r="CE329" s="78"/>
      <c r="CF329" s="78"/>
      <c r="CG329" s="78"/>
      <c r="CH329" s="78"/>
      <c r="CI329" s="78"/>
      <c r="CJ329" s="78"/>
      <c r="CK329" s="78"/>
      <c r="CL329" s="78"/>
      <c r="CM329" s="78"/>
      <c r="CN329" s="78"/>
      <c r="CO329" s="78"/>
      <c r="CP329" s="78"/>
      <c r="CQ329" s="78"/>
      <c r="CR329" s="78"/>
      <c r="CS329" s="78"/>
      <c r="CT329" s="78"/>
      <c r="CU329" s="78"/>
      <c r="CV329" s="78"/>
      <c r="CW329" s="78"/>
      <c r="CX329" s="78"/>
      <c r="CY329" s="78"/>
      <c r="CZ329" s="78"/>
      <c r="DA329" s="78"/>
      <c r="DB329" s="78"/>
      <c r="DC329" s="78"/>
      <c r="DD329" s="78"/>
      <c r="DE329" s="78"/>
      <c r="DF329" s="78"/>
      <c r="DG329" s="78"/>
      <c r="DH329" s="78"/>
      <c r="DI329" s="78"/>
      <c r="DJ329" s="78"/>
      <c r="DK329" s="78"/>
      <c r="DL329" s="78"/>
      <c r="DM329" s="78"/>
      <c r="DN329" s="78"/>
      <c r="DO329" s="78"/>
      <c r="DP329" s="78"/>
      <c r="DQ329" s="78"/>
      <c r="DR329" s="78"/>
      <c r="DS329" s="78"/>
      <c r="DT329" s="78"/>
      <c r="DU329" s="78"/>
      <c r="DV329" s="78"/>
      <c r="DW329" s="78"/>
      <c r="DX329" s="78"/>
      <c r="DY329" s="78"/>
      <c r="DZ329" s="78"/>
      <c r="EA329" s="78"/>
      <c r="EB329" s="78"/>
      <c r="EC329" s="78"/>
      <c r="ED329" s="78"/>
      <c r="EE329" s="78"/>
      <c r="EF329" s="78"/>
      <c r="EG329" s="78"/>
      <c r="EH329" s="78"/>
      <c r="EI329" s="78"/>
      <c r="EJ329" s="78"/>
      <c r="EK329" s="78"/>
      <c r="EL329" s="78"/>
      <c r="EM329" s="78"/>
      <c r="EN329" s="78"/>
      <c r="EO329" s="78"/>
      <c r="EP329" s="78"/>
      <c r="EQ329" s="78"/>
      <c r="ER329" s="78"/>
      <c r="ES329" s="78"/>
      <c r="ET329" s="78"/>
      <c r="EU329" s="78"/>
      <c r="EV329" s="78"/>
      <c r="EW329" s="78"/>
      <c r="EX329" s="78"/>
      <c r="EY329" s="78"/>
      <c r="EZ329" s="78"/>
      <c r="FA329" s="78"/>
      <c r="FB329" s="78"/>
      <c r="FC329" s="78"/>
      <c r="FD329" s="78"/>
      <c r="FE329" s="78"/>
      <c r="FF329" s="78"/>
      <c r="FG329" s="78"/>
      <c r="FH329" s="78"/>
      <c r="FI329" s="78"/>
      <c r="FJ329" s="78"/>
      <c r="FK329" s="78"/>
      <c r="FL329" s="78"/>
      <c r="FM329" s="78"/>
      <c r="FN329" s="78"/>
      <c r="FO329" s="78"/>
      <c r="FP329" s="78"/>
      <c r="FQ329" s="78"/>
      <c r="FR329" s="78"/>
      <c r="FS329" s="78"/>
      <c r="FT329" s="78"/>
      <c r="FU329" s="78"/>
      <c r="FV329" s="78"/>
      <c r="FW329" s="78"/>
      <c r="FX329" s="78"/>
      <c r="FY329" s="78">
        <v>0</v>
      </c>
      <c r="FZ329" s="78">
        <v>0</v>
      </c>
    </row>
    <row r="330" spans="1:182" x14ac:dyDescent="0.2">
      <c r="A330" t="s">
        <v>186</v>
      </c>
      <c r="B330" s="35" t="s">
        <v>243</v>
      </c>
      <c r="C330" t="s">
        <v>194</v>
      </c>
      <c r="D330" t="s">
        <v>201</v>
      </c>
      <c r="E330" t="s">
        <v>236</v>
      </c>
      <c r="F330" t="s">
        <v>181</v>
      </c>
      <c r="G330" t="s">
        <v>1</v>
      </c>
      <c r="H330" s="78">
        <v>24</v>
      </c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  <c r="AB330" s="78"/>
      <c r="AC330" s="78"/>
      <c r="AD330" s="78"/>
      <c r="AE330" s="78"/>
      <c r="AF330" s="78"/>
      <c r="AG330" s="78"/>
      <c r="AH330" s="78"/>
      <c r="AI330" s="78"/>
      <c r="AJ330" s="78"/>
      <c r="AK330" s="78"/>
      <c r="AL330" s="78"/>
      <c r="AM330" s="78"/>
      <c r="AN330" s="78"/>
      <c r="AO330" s="78"/>
      <c r="AP330" s="78"/>
      <c r="AQ330" s="78"/>
      <c r="AR330" s="78"/>
      <c r="AS330" s="78"/>
      <c r="AT330" s="78"/>
      <c r="AU330" s="78"/>
      <c r="AV330" s="78"/>
      <c r="AW330" s="78"/>
      <c r="AX330" s="78"/>
      <c r="AY330" s="78"/>
      <c r="AZ330" s="78"/>
      <c r="BA330" s="78"/>
      <c r="BB330" s="78"/>
      <c r="BC330" s="78"/>
      <c r="BD330" s="78"/>
      <c r="BE330" s="78"/>
      <c r="BF330" s="78"/>
      <c r="BG330" s="78"/>
      <c r="BH330" s="78"/>
      <c r="BI330" s="78"/>
      <c r="BJ330" s="78"/>
      <c r="BK330" s="78"/>
      <c r="BL330" s="78"/>
      <c r="BM330" s="78"/>
      <c r="BN330" s="78"/>
      <c r="BO330" s="78"/>
      <c r="BP330" s="78"/>
      <c r="BQ330" s="78"/>
      <c r="BR330" s="78"/>
      <c r="BS330" s="78"/>
      <c r="BT330" s="78"/>
      <c r="BU330" s="78"/>
      <c r="BV330" s="78"/>
      <c r="BW330" s="78"/>
      <c r="BX330" s="78"/>
      <c r="BY330" s="78"/>
      <c r="BZ330" s="78"/>
      <c r="CA330" s="78"/>
      <c r="CB330" s="78"/>
      <c r="CC330" s="78"/>
      <c r="CD330" s="78"/>
      <c r="CE330" s="78"/>
      <c r="CF330" s="78"/>
      <c r="CG330" s="78"/>
      <c r="CH330" s="78"/>
      <c r="CI330" s="78"/>
      <c r="CJ330" s="78"/>
      <c r="CK330" s="78"/>
      <c r="CL330" s="78"/>
      <c r="CM330" s="78"/>
      <c r="CN330" s="78"/>
      <c r="CO330" s="78"/>
      <c r="CP330" s="78"/>
      <c r="CQ330" s="78"/>
      <c r="CR330" s="78"/>
      <c r="CS330" s="78"/>
      <c r="CT330" s="78"/>
      <c r="CU330" s="78"/>
      <c r="CV330" s="78"/>
      <c r="CW330" s="78"/>
      <c r="CX330" s="78"/>
      <c r="CY330" s="78"/>
      <c r="CZ330" s="78"/>
      <c r="DA330" s="78"/>
      <c r="DB330" s="78"/>
      <c r="DC330" s="78"/>
      <c r="DD330" s="78"/>
      <c r="DE330" s="78"/>
      <c r="DF330" s="78"/>
      <c r="DG330" s="78"/>
      <c r="DH330" s="78"/>
      <c r="DI330" s="78"/>
      <c r="DJ330" s="78"/>
      <c r="DK330" s="78"/>
      <c r="DL330" s="78"/>
      <c r="DM330" s="78"/>
      <c r="DN330" s="78"/>
      <c r="DO330" s="78"/>
      <c r="DP330" s="78"/>
      <c r="DQ330" s="78"/>
      <c r="DR330" s="78"/>
      <c r="DS330" s="78"/>
      <c r="DT330" s="78"/>
      <c r="DU330" s="78"/>
      <c r="DV330" s="78"/>
      <c r="DW330" s="78"/>
      <c r="DX330" s="78"/>
      <c r="DY330" s="78"/>
      <c r="DZ330" s="78"/>
      <c r="EA330" s="78"/>
      <c r="EB330" s="78"/>
      <c r="EC330" s="78"/>
      <c r="ED330" s="78"/>
      <c r="EE330" s="78"/>
      <c r="EF330" s="78"/>
      <c r="EG330" s="78"/>
      <c r="EH330" s="78"/>
      <c r="EI330" s="78"/>
      <c r="EJ330" s="78"/>
      <c r="EK330" s="78"/>
      <c r="EL330" s="78"/>
      <c r="EM330" s="78"/>
      <c r="EN330" s="78"/>
      <c r="EO330" s="78"/>
      <c r="EP330" s="78"/>
      <c r="EQ330" s="78"/>
      <c r="ER330" s="78"/>
      <c r="ES330" s="78"/>
      <c r="ET330" s="78"/>
      <c r="EU330" s="78"/>
      <c r="EV330" s="78"/>
      <c r="EW330" s="78"/>
      <c r="EX330" s="78"/>
      <c r="EY330" s="78"/>
      <c r="EZ330" s="78"/>
      <c r="FA330" s="78"/>
      <c r="FB330" s="78"/>
      <c r="FC330" s="78"/>
      <c r="FD330" s="78"/>
      <c r="FE330" s="78"/>
      <c r="FF330" s="78"/>
      <c r="FG330" s="78"/>
      <c r="FH330" s="78"/>
      <c r="FI330" s="78"/>
      <c r="FJ330" s="78"/>
      <c r="FK330" s="78"/>
      <c r="FL330" s="78"/>
      <c r="FM330" s="78"/>
      <c r="FN330" s="78"/>
      <c r="FO330" s="78"/>
      <c r="FP330" s="78"/>
      <c r="FQ330" s="78"/>
      <c r="FR330" s="78"/>
      <c r="FS330" s="78"/>
      <c r="FT330" s="78"/>
      <c r="FU330" s="78"/>
      <c r="FV330" s="78"/>
      <c r="FW330" s="78"/>
      <c r="FX330" s="78"/>
      <c r="FY330" s="78">
        <v>0</v>
      </c>
      <c r="FZ330" s="78">
        <v>0</v>
      </c>
    </row>
    <row r="331" spans="1:182" x14ac:dyDescent="0.2">
      <c r="A331" t="s">
        <v>186</v>
      </c>
      <c r="B331" s="35" t="s">
        <v>243</v>
      </c>
      <c r="C331" t="s">
        <v>194</v>
      </c>
      <c r="D331" t="s">
        <v>201</v>
      </c>
      <c r="E331" t="s">
        <v>236</v>
      </c>
      <c r="F331" t="s">
        <v>182</v>
      </c>
      <c r="G331" t="s">
        <v>1</v>
      </c>
      <c r="H331" s="78">
        <v>15</v>
      </c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  <c r="AB331" s="78"/>
      <c r="AC331" s="78"/>
      <c r="AD331" s="78"/>
      <c r="AE331" s="78"/>
      <c r="AF331" s="78"/>
      <c r="AG331" s="78"/>
      <c r="AH331" s="78"/>
      <c r="AI331" s="78"/>
      <c r="AJ331" s="78"/>
      <c r="AK331" s="78"/>
      <c r="AL331" s="78"/>
      <c r="AM331" s="78"/>
      <c r="AN331" s="78"/>
      <c r="AO331" s="78"/>
      <c r="AP331" s="78"/>
      <c r="AQ331" s="78"/>
      <c r="AR331" s="78"/>
      <c r="AS331" s="78"/>
      <c r="AT331" s="78"/>
      <c r="AU331" s="78"/>
      <c r="AV331" s="78"/>
      <c r="AW331" s="78"/>
      <c r="AX331" s="78"/>
      <c r="AY331" s="78"/>
      <c r="AZ331" s="78"/>
      <c r="BA331" s="78"/>
      <c r="BB331" s="78"/>
      <c r="BC331" s="78"/>
      <c r="BD331" s="78"/>
      <c r="BE331" s="78"/>
      <c r="BF331" s="78"/>
      <c r="BG331" s="78"/>
      <c r="BH331" s="78"/>
      <c r="BI331" s="78"/>
      <c r="BJ331" s="78"/>
      <c r="BK331" s="78"/>
      <c r="BL331" s="78"/>
      <c r="BM331" s="78"/>
      <c r="BN331" s="78"/>
      <c r="BO331" s="78"/>
      <c r="BP331" s="78"/>
      <c r="BQ331" s="78"/>
      <c r="BR331" s="78"/>
      <c r="BS331" s="78"/>
      <c r="BT331" s="78"/>
      <c r="BU331" s="78"/>
      <c r="BV331" s="78"/>
      <c r="BW331" s="78"/>
      <c r="BX331" s="78"/>
      <c r="BY331" s="78"/>
      <c r="BZ331" s="78"/>
      <c r="CA331" s="78"/>
      <c r="CB331" s="78"/>
      <c r="CC331" s="78"/>
      <c r="CD331" s="78"/>
      <c r="CE331" s="78"/>
      <c r="CF331" s="78"/>
      <c r="CG331" s="78"/>
      <c r="CH331" s="78"/>
      <c r="CI331" s="78"/>
      <c r="CJ331" s="78"/>
      <c r="CK331" s="78"/>
      <c r="CL331" s="78"/>
      <c r="CM331" s="78"/>
      <c r="CN331" s="78"/>
      <c r="CO331" s="78"/>
      <c r="CP331" s="78"/>
      <c r="CQ331" s="78"/>
      <c r="CR331" s="78"/>
      <c r="CS331" s="78"/>
      <c r="CT331" s="78"/>
      <c r="CU331" s="78"/>
      <c r="CV331" s="78"/>
      <c r="CW331" s="78"/>
      <c r="CX331" s="78"/>
      <c r="CY331" s="78"/>
      <c r="CZ331" s="78"/>
      <c r="DA331" s="78"/>
      <c r="DB331" s="78"/>
      <c r="DC331" s="78"/>
      <c r="DD331" s="78"/>
      <c r="DE331" s="78"/>
      <c r="DF331" s="78"/>
      <c r="DG331" s="78"/>
      <c r="DH331" s="78"/>
      <c r="DI331" s="78"/>
      <c r="DJ331" s="78"/>
      <c r="DK331" s="78"/>
      <c r="DL331" s="78"/>
      <c r="DM331" s="78"/>
      <c r="DN331" s="78"/>
      <c r="DO331" s="78"/>
      <c r="DP331" s="78"/>
      <c r="DQ331" s="78"/>
      <c r="DR331" s="78"/>
      <c r="DS331" s="78"/>
      <c r="DT331" s="78"/>
      <c r="DU331" s="78"/>
      <c r="DV331" s="78"/>
      <c r="DW331" s="78"/>
      <c r="DX331" s="78"/>
      <c r="DY331" s="78"/>
      <c r="DZ331" s="78"/>
      <c r="EA331" s="78"/>
      <c r="EB331" s="78"/>
      <c r="EC331" s="78"/>
      <c r="ED331" s="78"/>
      <c r="EE331" s="78"/>
      <c r="EF331" s="78"/>
      <c r="EG331" s="78"/>
      <c r="EH331" s="78"/>
      <c r="EI331" s="78"/>
      <c r="EJ331" s="78"/>
      <c r="EK331" s="78"/>
      <c r="EL331" s="78"/>
      <c r="EM331" s="78"/>
      <c r="EN331" s="78"/>
      <c r="EO331" s="78"/>
      <c r="EP331" s="78"/>
      <c r="EQ331" s="78"/>
      <c r="ER331" s="78"/>
      <c r="ES331" s="78"/>
      <c r="ET331" s="78"/>
      <c r="EU331" s="78"/>
      <c r="EV331" s="78"/>
      <c r="EW331" s="78"/>
      <c r="EX331" s="78"/>
      <c r="EY331" s="78"/>
      <c r="EZ331" s="78"/>
      <c r="FA331" s="78"/>
      <c r="FB331" s="78"/>
      <c r="FC331" s="78"/>
      <c r="FD331" s="78"/>
      <c r="FE331" s="78"/>
      <c r="FF331" s="78"/>
      <c r="FG331" s="78"/>
      <c r="FH331" s="78"/>
      <c r="FI331" s="78"/>
      <c r="FJ331" s="78"/>
      <c r="FK331" s="78"/>
      <c r="FL331" s="78"/>
      <c r="FM331" s="78"/>
      <c r="FN331" s="78"/>
      <c r="FO331" s="78"/>
      <c r="FP331" s="78"/>
      <c r="FQ331" s="78"/>
      <c r="FR331" s="78"/>
      <c r="FS331" s="78"/>
      <c r="FT331" s="78"/>
      <c r="FU331" s="78"/>
      <c r="FV331" s="78"/>
      <c r="FW331" s="78"/>
      <c r="FX331" s="78"/>
      <c r="FY331" s="78">
        <v>1</v>
      </c>
      <c r="FZ331" s="78">
        <v>0</v>
      </c>
    </row>
    <row r="332" spans="1:182" x14ac:dyDescent="0.2">
      <c r="A332" t="s">
        <v>186</v>
      </c>
      <c r="B332" s="35" t="s">
        <v>243</v>
      </c>
      <c r="C332" t="s">
        <v>194</v>
      </c>
      <c r="D332" t="s">
        <v>201</v>
      </c>
      <c r="E332" t="s">
        <v>236</v>
      </c>
      <c r="F332" t="s">
        <v>183</v>
      </c>
      <c r="G332" t="s">
        <v>1</v>
      </c>
      <c r="H332" s="78">
        <v>58</v>
      </c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  <c r="AB332" s="78"/>
      <c r="AC332" s="78"/>
      <c r="AD332" s="78"/>
      <c r="AE332" s="78"/>
      <c r="AF332" s="78"/>
      <c r="AG332" s="78"/>
      <c r="AH332" s="78"/>
      <c r="AI332" s="78"/>
      <c r="AJ332" s="78"/>
      <c r="AK332" s="78"/>
      <c r="AL332" s="78"/>
      <c r="AM332" s="78"/>
      <c r="AN332" s="78"/>
      <c r="AO332" s="78"/>
      <c r="AP332" s="78"/>
      <c r="AQ332" s="78"/>
      <c r="AR332" s="78"/>
      <c r="AS332" s="78"/>
      <c r="AT332" s="78"/>
      <c r="AU332" s="78"/>
      <c r="AV332" s="78"/>
      <c r="AW332" s="78"/>
      <c r="AX332" s="78"/>
      <c r="AY332" s="78"/>
      <c r="AZ332" s="78"/>
      <c r="BA332" s="78"/>
      <c r="BB332" s="78"/>
      <c r="BC332" s="78"/>
      <c r="BD332" s="78"/>
      <c r="BE332" s="78"/>
      <c r="BF332" s="78"/>
      <c r="BG332" s="78"/>
      <c r="BH332" s="78"/>
      <c r="BI332" s="78"/>
      <c r="BJ332" s="78"/>
      <c r="BK332" s="78"/>
      <c r="BL332" s="78"/>
      <c r="BM332" s="78"/>
      <c r="BN332" s="78"/>
      <c r="BO332" s="78"/>
      <c r="BP332" s="78"/>
      <c r="BQ332" s="78"/>
      <c r="BR332" s="78"/>
      <c r="BS332" s="78"/>
      <c r="BT332" s="78"/>
      <c r="BU332" s="78"/>
      <c r="BV332" s="78"/>
      <c r="BW332" s="78"/>
      <c r="BX332" s="78"/>
      <c r="BY332" s="78"/>
      <c r="BZ332" s="78"/>
      <c r="CA332" s="78"/>
      <c r="CB332" s="78"/>
      <c r="CC332" s="78"/>
      <c r="CD332" s="78"/>
      <c r="CE332" s="78"/>
      <c r="CF332" s="78"/>
      <c r="CG332" s="78"/>
      <c r="CH332" s="78"/>
      <c r="CI332" s="78"/>
      <c r="CJ332" s="78"/>
      <c r="CK332" s="78"/>
      <c r="CL332" s="78"/>
      <c r="CM332" s="78"/>
      <c r="CN332" s="78"/>
      <c r="CO332" s="78"/>
      <c r="CP332" s="78"/>
      <c r="CQ332" s="78"/>
      <c r="CR332" s="78"/>
      <c r="CS332" s="78"/>
      <c r="CT332" s="78"/>
      <c r="CU332" s="78"/>
      <c r="CV332" s="78"/>
      <c r="CW332" s="78"/>
      <c r="CX332" s="78"/>
      <c r="CY332" s="78"/>
      <c r="CZ332" s="78"/>
      <c r="DA332" s="78"/>
      <c r="DB332" s="78"/>
      <c r="DC332" s="78"/>
      <c r="DD332" s="78"/>
      <c r="DE332" s="78"/>
      <c r="DF332" s="78"/>
      <c r="DG332" s="78"/>
      <c r="DH332" s="78"/>
      <c r="DI332" s="78"/>
      <c r="DJ332" s="78"/>
      <c r="DK332" s="78"/>
      <c r="DL332" s="78"/>
      <c r="DM332" s="78"/>
      <c r="DN332" s="78"/>
      <c r="DO332" s="78"/>
      <c r="DP332" s="78"/>
      <c r="DQ332" s="78"/>
      <c r="DR332" s="78"/>
      <c r="DS332" s="78"/>
      <c r="DT332" s="78"/>
      <c r="DU332" s="78"/>
      <c r="DV332" s="78"/>
      <c r="DW332" s="78"/>
      <c r="DX332" s="78"/>
      <c r="DY332" s="78"/>
      <c r="DZ332" s="78"/>
      <c r="EA332" s="78"/>
      <c r="EB332" s="78"/>
      <c r="EC332" s="78"/>
      <c r="ED332" s="78"/>
      <c r="EE332" s="78"/>
      <c r="EF332" s="78"/>
      <c r="EG332" s="78"/>
      <c r="EH332" s="78"/>
      <c r="EI332" s="78"/>
      <c r="EJ332" s="78"/>
      <c r="EK332" s="78"/>
      <c r="EL332" s="78"/>
      <c r="EM332" s="78"/>
      <c r="EN332" s="78"/>
      <c r="EO332" s="78"/>
      <c r="EP332" s="78"/>
      <c r="EQ332" s="78"/>
      <c r="ER332" s="78"/>
      <c r="ES332" s="78"/>
      <c r="ET332" s="78"/>
      <c r="EU332" s="78"/>
      <c r="EV332" s="78"/>
      <c r="EW332" s="78"/>
      <c r="EX332" s="78"/>
      <c r="EY332" s="78"/>
      <c r="EZ332" s="78"/>
      <c r="FA332" s="78"/>
      <c r="FB332" s="78"/>
      <c r="FC332" s="78"/>
      <c r="FD332" s="78"/>
      <c r="FE332" s="78"/>
      <c r="FF332" s="78"/>
      <c r="FG332" s="78"/>
      <c r="FH332" s="78"/>
      <c r="FI332" s="78"/>
      <c r="FJ332" s="78"/>
      <c r="FK332" s="78"/>
      <c r="FL332" s="78"/>
      <c r="FM332" s="78"/>
      <c r="FN332" s="78"/>
      <c r="FO332" s="78"/>
      <c r="FP332" s="78"/>
      <c r="FQ332" s="78"/>
      <c r="FR332" s="78"/>
      <c r="FS332" s="78"/>
      <c r="FT332" s="78"/>
      <c r="FU332" s="78"/>
      <c r="FV332" s="78"/>
      <c r="FW332" s="78"/>
      <c r="FX332" s="78"/>
      <c r="FY332" s="78">
        <v>2</v>
      </c>
      <c r="FZ332" s="78">
        <v>0</v>
      </c>
    </row>
    <row r="333" spans="1:182" x14ac:dyDescent="0.2">
      <c r="A333" t="s">
        <v>186</v>
      </c>
      <c r="B333" s="35" t="s">
        <v>243</v>
      </c>
      <c r="C333" t="s">
        <v>194</v>
      </c>
      <c r="D333" t="s">
        <v>201</v>
      </c>
      <c r="E333" t="s">
        <v>236</v>
      </c>
      <c r="F333" t="s">
        <v>184</v>
      </c>
      <c r="G333" t="s">
        <v>1</v>
      </c>
      <c r="H333" s="78">
        <v>30</v>
      </c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  <c r="AB333" s="78"/>
      <c r="AC333" s="78"/>
      <c r="AD333" s="78"/>
      <c r="AE333" s="78"/>
      <c r="AF333" s="78"/>
      <c r="AG333" s="78"/>
      <c r="AH333" s="78"/>
      <c r="AI333" s="78"/>
      <c r="AJ333" s="78"/>
      <c r="AK333" s="78"/>
      <c r="AL333" s="78"/>
      <c r="AM333" s="78"/>
      <c r="AN333" s="78"/>
      <c r="AO333" s="78"/>
      <c r="AP333" s="78"/>
      <c r="AQ333" s="78"/>
      <c r="AR333" s="78"/>
      <c r="AS333" s="78"/>
      <c r="AT333" s="78"/>
      <c r="AU333" s="78"/>
      <c r="AV333" s="78"/>
      <c r="AW333" s="78"/>
      <c r="AX333" s="78"/>
      <c r="AY333" s="78"/>
      <c r="AZ333" s="78"/>
      <c r="BA333" s="78"/>
      <c r="BB333" s="78"/>
      <c r="BC333" s="78"/>
      <c r="BD333" s="78"/>
      <c r="BE333" s="78"/>
      <c r="BF333" s="78"/>
      <c r="BG333" s="78"/>
      <c r="BH333" s="78"/>
      <c r="BI333" s="78"/>
      <c r="BJ333" s="78"/>
      <c r="BK333" s="78"/>
      <c r="BL333" s="78"/>
      <c r="BM333" s="78"/>
      <c r="BN333" s="78"/>
      <c r="BO333" s="78"/>
      <c r="BP333" s="78"/>
      <c r="BQ333" s="78"/>
      <c r="BR333" s="78"/>
      <c r="BS333" s="78"/>
      <c r="BT333" s="78"/>
      <c r="BU333" s="78"/>
      <c r="BV333" s="78"/>
      <c r="BW333" s="78"/>
      <c r="BX333" s="78"/>
      <c r="BY333" s="78"/>
      <c r="BZ333" s="78"/>
      <c r="CA333" s="78"/>
      <c r="CB333" s="78"/>
      <c r="CC333" s="78"/>
      <c r="CD333" s="78"/>
      <c r="CE333" s="78"/>
      <c r="CF333" s="78"/>
      <c r="CG333" s="78"/>
      <c r="CH333" s="78"/>
      <c r="CI333" s="78"/>
      <c r="CJ333" s="78"/>
      <c r="CK333" s="78"/>
      <c r="CL333" s="78"/>
      <c r="CM333" s="78"/>
      <c r="CN333" s="78"/>
      <c r="CO333" s="78"/>
      <c r="CP333" s="78"/>
      <c r="CQ333" s="78"/>
      <c r="CR333" s="78"/>
      <c r="CS333" s="78"/>
      <c r="CT333" s="78"/>
      <c r="CU333" s="78"/>
      <c r="CV333" s="78"/>
      <c r="CW333" s="78"/>
      <c r="CX333" s="78"/>
      <c r="CY333" s="78"/>
      <c r="CZ333" s="78"/>
      <c r="DA333" s="78"/>
      <c r="DB333" s="78"/>
      <c r="DC333" s="78"/>
      <c r="DD333" s="78"/>
      <c r="DE333" s="78"/>
      <c r="DF333" s="78"/>
      <c r="DG333" s="78"/>
      <c r="DH333" s="78"/>
      <c r="DI333" s="78"/>
      <c r="DJ333" s="78"/>
      <c r="DK333" s="78"/>
      <c r="DL333" s="78"/>
      <c r="DM333" s="78"/>
      <c r="DN333" s="78"/>
      <c r="DO333" s="78"/>
      <c r="DP333" s="78"/>
      <c r="DQ333" s="78"/>
      <c r="DR333" s="78"/>
      <c r="DS333" s="78"/>
      <c r="DT333" s="78"/>
      <c r="DU333" s="78"/>
      <c r="DV333" s="78"/>
      <c r="DW333" s="78"/>
      <c r="DX333" s="78"/>
      <c r="DY333" s="78"/>
      <c r="DZ333" s="78"/>
      <c r="EA333" s="78"/>
      <c r="EB333" s="78"/>
      <c r="EC333" s="78"/>
      <c r="ED333" s="78"/>
      <c r="EE333" s="78"/>
      <c r="EF333" s="78"/>
      <c r="EG333" s="78"/>
      <c r="EH333" s="78"/>
      <c r="EI333" s="78"/>
      <c r="EJ333" s="78"/>
      <c r="EK333" s="78"/>
      <c r="EL333" s="78"/>
      <c r="EM333" s="78"/>
      <c r="EN333" s="78"/>
      <c r="EO333" s="78"/>
      <c r="EP333" s="78"/>
      <c r="EQ333" s="78"/>
      <c r="ER333" s="78"/>
      <c r="ES333" s="78"/>
      <c r="ET333" s="78"/>
      <c r="EU333" s="78"/>
      <c r="EV333" s="78"/>
      <c r="EW333" s="78"/>
      <c r="EX333" s="78"/>
      <c r="EY333" s="78"/>
      <c r="EZ333" s="78"/>
      <c r="FA333" s="78"/>
      <c r="FB333" s="78"/>
      <c r="FC333" s="78"/>
      <c r="FD333" s="78"/>
      <c r="FE333" s="78"/>
      <c r="FF333" s="78"/>
      <c r="FG333" s="78"/>
      <c r="FH333" s="78"/>
      <c r="FI333" s="78"/>
      <c r="FJ333" s="78"/>
      <c r="FK333" s="78"/>
      <c r="FL333" s="78"/>
      <c r="FM333" s="78"/>
      <c r="FN333" s="78"/>
      <c r="FO333" s="78"/>
      <c r="FP333" s="78"/>
      <c r="FQ333" s="78"/>
      <c r="FR333" s="78"/>
      <c r="FS333" s="78"/>
      <c r="FT333" s="78"/>
      <c r="FU333" s="78"/>
      <c r="FV333" s="78"/>
      <c r="FW333" s="78"/>
      <c r="FX333" s="78"/>
      <c r="FY333" s="78">
        <v>1</v>
      </c>
      <c r="FZ333" s="78">
        <v>0</v>
      </c>
    </row>
    <row r="334" spans="1:182" x14ac:dyDescent="0.2">
      <c r="A334" t="s">
        <v>186</v>
      </c>
      <c r="B334" s="35" t="s">
        <v>243</v>
      </c>
      <c r="C334" t="s">
        <v>194</v>
      </c>
      <c r="D334" t="s">
        <v>201</v>
      </c>
      <c r="E334" t="s">
        <v>236</v>
      </c>
      <c r="F334" t="s">
        <v>185</v>
      </c>
      <c r="G334" t="s">
        <v>1</v>
      </c>
      <c r="H334" s="78">
        <v>16</v>
      </c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D334" s="78"/>
      <c r="AE334" s="78"/>
      <c r="AF334" s="78"/>
      <c r="AG334" s="78"/>
      <c r="AH334" s="78"/>
      <c r="AI334" s="78"/>
      <c r="AJ334" s="78"/>
      <c r="AK334" s="78"/>
      <c r="AL334" s="78"/>
      <c r="AM334" s="78"/>
      <c r="AN334" s="78"/>
      <c r="AO334" s="78"/>
      <c r="AP334" s="78"/>
      <c r="AQ334" s="78"/>
      <c r="AR334" s="78"/>
      <c r="AS334" s="78"/>
      <c r="AT334" s="78"/>
      <c r="AU334" s="78"/>
      <c r="AV334" s="78"/>
      <c r="AW334" s="78"/>
      <c r="AX334" s="78"/>
      <c r="AY334" s="78"/>
      <c r="AZ334" s="78"/>
      <c r="BA334" s="78"/>
      <c r="BB334" s="78"/>
      <c r="BC334" s="78"/>
      <c r="BD334" s="78"/>
      <c r="BE334" s="78"/>
      <c r="BF334" s="78"/>
      <c r="BG334" s="78"/>
      <c r="BH334" s="78"/>
      <c r="BI334" s="78"/>
      <c r="BJ334" s="78"/>
      <c r="BK334" s="78"/>
      <c r="BL334" s="78"/>
      <c r="BM334" s="78"/>
      <c r="BN334" s="78"/>
      <c r="BO334" s="78"/>
      <c r="BP334" s="78"/>
      <c r="BQ334" s="78"/>
      <c r="BR334" s="78"/>
      <c r="BS334" s="78"/>
      <c r="BT334" s="78"/>
      <c r="BU334" s="78"/>
      <c r="BV334" s="78"/>
      <c r="BW334" s="78"/>
      <c r="BX334" s="78"/>
      <c r="BY334" s="78"/>
      <c r="BZ334" s="78"/>
      <c r="CA334" s="78"/>
      <c r="CB334" s="78"/>
      <c r="CC334" s="78"/>
      <c r="CD334" s="78"/>
      <c r="CE334" s="78"/>
      <c r="CF334" s="78"/>
      <c r="CG334" s="78"/>
      <c r="CH334" s="78"/>
      <c r="CI334" s="78"/>
      <c r="CJ334" s="78"/>
      <c r="CK334" s="78"/>
      <c r="CL334" s="78"/>
      <c r="CM334" s="78"/>
      <c r="CN334" s="78"/>
      <c r="CO334" s="78"/>
      <c r="CP334" s="78"/>
      <c r="CQ334" s="78"/>
      <c r="CR334" s="78"/>
      <c r="CS334" s="78"/>
      <c r="CT334" s="78"/>
      <c r="CU334" s="78"/>
      <c r="CV334" s="78"/>
      <c r="CW334" s="78"/>
      <c r="CX334" s="78"/>
      <c r="CY334" s="78"/>
      <c r="CZ334" s="78"/>
      <c r="DA334" s="78"/>
      <c r="DB334" s="78"/>
      <c r="DC334" s="78"/>
      <c r="DD334" s="78"/>
      <c r="DE334" s="78"/>
      <c r="DF334" s="78"/>
      <c r="DG334" s="78"/>
      <c r="DH334" s="78"/>
      <c r="DI334" s="78"/>
      <c r="DJ334" s="78"/>
      <c r="DK334" s="78"/>
      <c r="DL334" s="78"/>
      <c r="DM334" s="78"/>
      <c r="DN334" s="78"/>
      <c r="DO334" s="78"/>
      <c r="DP334" s="78"/>
      <c r="DQ334" s="78"/>
      <c r="DR334" s="78"/>
      <c r="DS334" s="78"/>
      <c r="DT334" s="78"/>
      <c r="DU334" s="78"/>
      <c r="DV334" s="78"/>
      <c r="DW334" s="78"/>
      <c r="DX334" s="78"/>
      <c r="DY334" s="78"/>
      <c r="DZ334" s="78"/>
      <c r="EA334" s="78"/>
      <c r="EB334" s="78"/>
      <c r="EC334" s="78"/>
      <c r="ED334" s="78"/>
      <c r="EE334" s="78"/>
      <c r="EF334" s="78"/>
      <c r="EG334" s="78"/>
      <c r="EH334" s="78"/>
      <c r="EI334" s="78"/>
      <c r="EJ334" s="78"/>
      <c r="EK334" s="78"/>
      <c r="EL334" s="78"/>
      <c r="EM334" s="78"/>
      <c r="EN334" s="78"/>
      <c r="EO334" s="78"/>
      <c r="EP334" s="78"/>
      <c r="EQ334" s="78"/>
      <c r="ER334" s="78"/>
      <c r="ES334" s="78"/>
      <c r="ET334" s="78"/>
      <c r="EU334" s="78"/>
      <c r="EV334" s="78"/>
      <c r="EW334" s="78"/>
      <c r="EX334" s="78"/>
      <c r="EY334" s="78"/>
      <c r="EZ334" s="78"/>
      <c r="FA334" s="78"/>
      <c r="FB334" s="78"/>
      <c r="FC334" s="78"/>
      <c r="FD334" s="78"/>
      <c r="FE334" s="78"/>
      <c r="FF334" s="78"/>
      <c r="FG334" s="78"/>
      <c r="FH334" s="78"/>
      <c r="FI334" s="78"/>
      <c r="FJ334" s="78"/>
      <c r="FK334" s="78"/>
      <c r="FL334" s="78"/>
      <c r="FM334" s="78"/>
      <c r="FN334" s="78"/>
      <c r="FO334" s="78"/>
      <c r="FP334" s="78"/>
      <c r="FQ334" s="78"/>
      <c r="FR334" s="78"/>
      <c r="FS334" s="78"/>
      <c r="FT334" s="78"/>
      <c r="FU334" s="78"/>
      <c r="FV334" s="78"/>
      <c r="FW334" s="78"/>
      <c r="FX334" s="78"/>
      <c r="FY334" s="78">
        <v>1</v>
      </c>
      <c r="FZ334" s="78">
        <v>0</v>
      </c>
    </row>
    <row r="335" spans="1:182" x14ac:dyDescent="0.2">
      <c r="A335" t="s">
        <v>186</v>
      </c>
      <c r="B335" s="35" t="s">
        <v>243</v>
      </c>
      <c r="C335" t="s">
        <v>194</v>
      </c>
      <c r="D335" t="s">
        <v>201</v>
      </c>
      <c r="E335" t="s">
        <v>237</v>
      </c>
      <c r="F335" t="s">
        <v>1</v>
      </c>
      <c r="G335" t="s">
        <v>1</v>
      </c>
      <c r="H335" s="78">
        <v>389</v>
      </c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  <c r="AB335" s="78"/>
      <c r="AC335" s="78"/>
      <c r="AD335" s="78"/>
      <c r="AE335" s="78"/>
      <c r="AF335" s="78"/>
      <c r="AG335" s="78"/>
      <c r="AH335" s="78"/>
      <c r="AI335" s="78"/>
      <c r="AJ335" s="78"/>
      <c r="AK335" s="78"/>
      <c r="AL335" s="78"/>
      <c r="AM335" s="78"/>
      <c r="AN335" s="78"/>
      <c r="AO335" s="78"/>
      <c r="AP335" s="78"/>
      <c r="AQ335" s="78"/>
      <c r="AR335" s="78"/>
      <c r="AS335" s="78"/>
      <c r="AT335" s="78"/>
      <c r="AU335" s="78"/>
      <c r="AV335" s="78"/>
      <c r="AW335" s="78"/>
      <c r="AX335" s="78"/>
      <c r="AY335" s="78"/>
      <c r="AZ335" s="78"/>
      <c r="BA335" s="78"/>
      <c r="BB335" s="78"/>
      <c r="BC335" s="78"/>
      <c r="BD335" s="78"/>
      <c r="BE335" s="78"/>
      <c r="BF335" s="78"/>
      <c r="BG335" s="78"/>
      <c r="BH335" s="78"/>
      <c r="BI335" s="78"/>
      <c r="BJ335" s="78"/>
      <c r="BK335" s="78"/>
      <c r="BL335" s="78"/>
      <c r="BM335" s="78"/>
      <c r="BN335" s="78"/>
      <c r="BO335" s="78"/>
      <c r="BP335" s="78"/>
      <c r="BQ335" s="78"/>
      <c r="BR335" s="78"/>
      <c r="BS335" s="78"/>
      <c r="BT335" s="78"/>
      <c r="BU335" s="78"/>
      <c r="BV335" s="78"/>
      <c r="BW335" s="78"/>
      <c r="BX335" s="78"/>
      <c r="BY335" s="78"/>
      <c r="BZ335" s="78"/>
      <c r="CA335" s="78"/>
      <c r="CB335" s="78"/>
      <c r="CC335" s="78"/>
      <c r="CD335" s="78"/>
      <c r="CE335" s="78"/>
      <c r="CF335" s="78"/>
      <c r="CG335" s="78"/>
      <c r="CH335" s="78"/>
      <c r="CI335" s="78"/>
      <c r="CJ335" s="78"/>
      <c r="CK335" s="78"/>
      <c r="CL335" s="78"/>
      <c r="CM335" s="78"/>
      <c r="CN335" s="78"/>
      <c r="CO335" s="78"/>
      <c r="CP335" s="78"/>
      <c r="CQ335" s="78"/>
      <c r="CR335" s="78"/>
      <c r="CS335" s="78"/>
      <c r="CT335" s="78"/>
      <c r="CU335" s="78"/>
      <c r="CV335" s="78"/>
      <c r="CW335" s="78"/>
      <c r="CX335" s="78"/>
      <c r="CY335" s="78"/>
      <c r="CZ335" s="78"/>
      <c r="DA335" s="78"/>
      <c r="DB335" s="78"/>
      <c r="DC335" s="78"/>
      <c r="DD335" s="78"/>
      <c r="DE335" s="78"/>
      <c r="DF335" s="78"/>
      <c r="DG335" s="78"/>
      <c r="DH335" s="78"/>
      <c r="DI335" s="78"/>
      <c r="DJ335" s="78"/>
      <c r="DK335" s="78"/>
      <c r="DL335" s="78"/>
      <c r="DM335" s="78"/>
      <c r="DN335" s="78"/>
      <c r="DO335" s="78"/>
      <c r="DP335" s="78"/>
      <c r="DQ335" s="78"/>
      <c r="DR335" s="78"/>
      <c r="DS335" s="78"/>
      <c r="DT335" s="78"/>
      <c r="DU335" s="78"/>
      <c r="DV335" s="78"/>
      <c r="DW335" s="78"/>
      <c r="DX335" s="78"/>
      <c r="DY335" s="78"/>
      <c r="DZ335" s="78"/>
      <c r="EA335" s="78"/>
      <c r="EB335" s="78"/>
      <c r="EC335" s="78"/>
      <c r="ED335" s="78"/>
      <c r="EE335" s="78"/>
      <c r="EF335" s="78"/>
      <c r="EG335" s="78"/>
      <c r="EH335" s="78"/>
      <c r="EI335" s="78"/>
      <c r="EJ335" s="78"/>
      <c r="EK335" s="78"/>
      <c r="EL335" s="78"/>
      <c r="EM335" s="78"/>
      <c r="EN335" s="78"/>
      <c r="EO335" s="78"/>
      <c r="EP335" s="78"/>
      <c r="EQ335" s="78"/>
      <c r="ER335" s="78"/>
      <c r="ES335" s="78"/>
      <c r="ET335" s="78"/>
      <c r="EU335" s="78"/>
      <c r="EV335" s="78"/>
      <c r="EW335" s="78"/>
      <c r="EX335" s="78"/>
      <c r="EY335" s="78"/>
      <c r="EZ335" s="78"/>
      <c r="FA335" s="78"/>
      <c r="FB335" s="78"/>
      <c r="FC335" s="78"/>
      <c r="FD335" s="78"/>
      <c r="FE335" s="78"/>
      <c r="FF335" s="78"/>
      <c r="FG335" s="78"/>
      <c r="FH335" s="78"/>
      <c r="FI335" s="78"/>
      <c r="FJ335" s="78"/>
      <c r="FK335" s="78"/>
      <c r="FL335" s="78"/>
      <c r="FM335" s="78"/>
      <c r="FN335" s="78"/>
      <c r="FO335" s="78"/>
      <c r="FP335" s="78"/>
      <c r="FQ335" s="78"/>
      <c r="FR335" s="78"/>
      <c r="FS335" s="78"/>
      <c r="FT335" s="78"/>
      <c r="FU335" s="78"/>
      <c r="FV335" s="78"/>
      <c r="FW335" s="78"/>
      <c r="FX335" s="78"/>
      <c r="FY335" s="78">
        <v>30</v>
      </c>
      <c r="FZ335" s="78">
        <v>0</v>
      </c>
    </row>
    <row r="336" spans="1:182" x14ac:dyDescent="0.2">
      <c r="A336" t="s">
        <v>186</v>
      </c>
      <c r="B336" s="35" t="s">
        <v>243</v>
      </c>
      <c r="C336" t="s">
        <v>194</v>
      </c>
      <c r="D336" t="s">
        <v>201</v>
      </c>
      <c r="E336" t="s">
        <v>237</v>
      </c>
      <c r="F336" t="s">
        <v>178</v>
      </c>
      <c r="G336" t="s">
        <v>1</v>
      </c>
      <c r="H336" s="78">
        <v>128</v>
      </c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  <c r="AB336" s="78"/>
      <c r="AC336" s="78"/>
      <c r="AD336" s="78"/>
      <c r="AE336" s="78"/>
      <c r="AF336" s="78"/>
      <c r="AG336" s="78"/>
      <c r="AH336" s="78"/>
      <c r="AI336" s="78"/>
      <c r="AJ336" s="78"/>
      <c r="AK336" s="78"/>
      <c r="AL336" s="78"/>
      <c r="AM336" s="78"/>
      <c r="AN336" s="78"/>
      <c r="AO336" s="78"/>
      <c r="AP336" s="78"/>
      <c r="AQ336" s="78"/>
      <c r="AR336" s="78"/>
      <c r="AS336" s="78"/>
      <c r="AT336" s="78"/>
      <c r="AU336" s="78"/>
      <c r="AV336" s="78"/>
      <c r="AW336" s="78"/>
      <c r="AX336" s="78"/>
      <c r="AY336" s="78"/>
      <c r="AZ336" s="78"/>
      <c r="BA336" s="78"/>
      <c r="BB336" s="78"/>
      <c r="BC336" s="78"/>
      <c r="BD336" s="78"/>
      <c r="BE336" s="78"/>
      <c r="BF336" s="78"/>
      <c r="BG336" s="78"/>
      <c r="BH336" s="78"/>
      <c r="BI336" s="78"/>
      <c r="BJ336" s="78"/>
      <c r="BK336" s="78"/>
      <c r="BL336" s="78"/>
      <c r="BM336" s="78"/>
      <c r="BN336" s="78"/>
      <c r="BO336" s="78"/>
      <c r="BP336" s="78"/>
      <c r="BQ336" s="78"/>
      <c r="BR336" s="78"/>
      <c r="BS336" s="78"/>
      <c r="BT336" s="78"/>
      <c r="BU336" s="78"/>
      <c r="BV336" s="78"/>
      <c r="BW336" s="78"/>
      <c r="BX336" s="78"/>
      <c r="BY336" s="78"/>
      <c r="BZ336" s="78"/>
      <c r="CA336" s="78"/>
      <c r="CB336" s="78"/>
      <c r="CC336" s="78"/>
      <c r="CD336" s="78"/>
      <c r="CE336" s="78"/>
      <c r="CF336" s="78"/>
      <c r="CG336" s="78"/>
      <c r="CH336" s="78"/>
      <c r="CI336" s="78"/>
      <c r="CJ336" s="78"/>
      <c r="CK336" s="78"/>
      <c r="CL336" s="78"/>
      <c r="CM336" s="78"/>
      <c r="CN336" s="78"/>
      <c r="CO336" s="78"/>
      <c r="CP336" s="78"/>
      <c r="CQ336" s="78"/>
      <c r="CR336" s="78"/>
      <c r="CS336" s="78"/>
      <c r="CT336" s="78"/>
      <c r="CU336" s="78"/>
      <c r="CV336" s="78"/>
      <c r="CW336" s="78"/>
      <c r="CX336" s="78"/>
      <c r="CY336" s="78"/>
      <c r="CZ336" s="78"/>
      <c r="DA336" s="78"/>
      <c r="DB336" s="78"/>
      <c r="DC336" s="78"/>
      <c r="DD336" s="78"/>
      <c r="DE336" s="78"/>
      <c r="DF336" s="78"/>
      <c r="DG336" s="78"/>
      <c r="DH336" s="78"/>
      <c r="DI336" s="78"/>
      <c r="DJ336" s="78"/>
      <c r="DK336" s="78"/>
      <c r="DL336" s="78"/>
      <c r="DM336" s="78"/>
      <c r="DN336" s="78"/>
      <c r="DO336" s="78"/>
      <c r="DP336" s="78"/>
      <c r="DQ336" s="78"/>
      <c r="DR336" s="78"/>
      <c r="DS336" s="78"/>
      <c r="DT336" s="78"/>
      <c r="DU336" s="78"/>
      <c r="DV336" s="78"/>
      <c r="DW336" s="78"/>
      <c r="DX336" s="78"/>
      <c r="DY336" s="78"/>
      <c r="DZ336" s="78"/>
      <c r="EA336" s="78"/>
      <c r="EB336" s="78"/>
      <c r="EC336" s="78"/>
      <c r="ED336" s="78"/>
      <c r="EE336" s="78"/>
      <c r="EF336" s="78"/>
      <c r="EG336" s="78"/>
      <c r="EH336" s="78"/>
      <c r="EI336" s="78"/>
      <c r="EJ336" s="78"/>
      <c r="EK336" s="78"/>
      <c r="EL336" s="78"/>
      <c r="EM336" s="78"/>
      <c r="EN336" s="78"/>
      <c r="EO336" s="78"/>
      <c r="EP336" s="78"/>
      <c r="EQ336" s="78"/>
      <c r="ER336" s="78"/>
      <c r="ES336" s="78"/>
      <c r="ET336" s="78"/>
      <c r="EU336" s="78"/>
      <c r="EV336" s="78"/>
      <c r="EW336" s="78"/>
      <c r="EX336" s="78"/>
      <c r="EY336" s="78"/>
      <c r="EZ336" s="78"/>
      <c r="FA336" s="78"/>
      <c r="FB336" s="78"/>
      <c r="FC336" s="78"/>
      <c r="FD336" s="78"/>
      <c r="FE336" s="78"/>
      <c r="FF336" s="78"/>
      <c r="FG336" s="78"/>
      <c r="FH336" s="78"/>
      <c r="FI336" s="78"/>
      <c r="FJ336" s="78"/>
      <c r="FK336" s="78"/>
      <c r="FL336" s="78"/>
      <c r="FM336" s="78"/>
      <c r="FN336" s="78"/>
      <c r="FO336" s="78"/>
      <c r="FP336" s="78"/>
      <c r="FQ336" s="78"/>
      <c r="FR336" s="78"/>
      <c r="FS336" s="78"/>
      <c r="FT336" s="78"/>
      <c r="FU336" s="78"/>
      <c r="FV336" s="78"/>
      <c r="FW336" s="78"/>
      <c r="FX336" s="78"/>
      <c r="FY336" s="78">
        <v>12</v>
      </c>
      <c r="FZ336" s="78">
        <v>0</v>
      </c>
    </row>
    <row r="337" spans="1:182" x14ac:dyDescent="0.2">
      <c r="A337" t="s">
        <v>186</v>
      </c>
      <c r="B337" s="35" t="s">
        <v>243</v>
      </c>
      <c r="C337" t="s">
        <v>194</v>
      </c>
      <c r="D337" t="s">
        <v>201</v>
      </c>
      <c r="E337" t="s">
        <v>237</v>
      </c>
      <c r="F337" t="s">
        <v>179</v>
      </c>
      <c r="G337" t="s">
        <v>1</v>
      </c>
      <c r="H337" s="78">
        <v>69</v>
      </c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  <c r="AB337" s="78"/>
      <c r="AC337" s="78"/>
      <c r="AD337" s="78"/>
      <c r="AE337" s="78"/>
      <c r="AF337" s="78"/>
      <c r="AG337" s="78"/>
      <c r="AH337" s="78"/>
      <c r="AI337" s="78"/>
      <c r="AJ337" s="78"/>
      <c r="AK337" s="78"/>
      <c r="AL337" s="78"/>
      <c r="AM337" s="78"/>
      <c r="AN337" s="78"/>
      <c r="AO337" s="78"/>
      <c r="AP337" s="78"/>
      <c r="AQ337" s="78"/>
      <c r="AR337" s="78"/>
      <c r="AS337" s="78"/>
      <c r="AT337" s="78"/>
      <c r="AU337" s="78"/>
      <c r="AV337" s="78"/>
      <c r="AW337" s="78"/>
      <c r="AX337" s="78"/>
      <c r="AY337" s="78"/>
      <c r="AZ337" s="78"/>
      <c r="BA337" s="78"/>
      <c r="BB337" s="78"/>
      <c r="BC337" s="78"/>
      <c r="BD337" s="78"/>
      <c r="BE337" s="78"/>
      <c r="BF337" s="78"/>
      <c r="BG337" s="78"/>
      <c r="BH337" s="78"/>
      <c r="BI337" s="78"/>
      <c r="BJ337" s="78"/>
      <c r="BK337" s="78"/>
      <c r="BL337" s="78"/>
      <c r="BM337" s="78"/>
      <c r="BN337" s="78"/>
      <c r="BO337" s="78"/>
      <c r="BP337" s="78"/>
      <c r="BQ337" s="78"/>
      <c r="BR337" s="78"/>
      <c r="BS337" s="78"/>
      <c r="BT337" s="78"/>
      <c r="BU337" s="78"/>
      <c r="BV337" s="78"/>
      <c r="BW337" s="78"/>
      <c r="BX337" s="78"/>
      <c r="BY337" s="78"/>
      <c r="BZ337" s="78"/>
      <c r="CA337" s="78"/>
      <c r="CB337" s="78"/>
      <c r="CC337" s="78"/>
      <c r="CD337" s="78"/>
      <c r="CE337" s="78"/>
      <c r="CF337" s="78"/>
      <c r="CG337" s="78"/>
      <c r="CH337" s="78"/>
      <c r="CI337" s="78"/>
      <c r="CJ337" s="78"/>
      <c r="CK337" s="78"/>
      <c r="CL337" s="78"/>
      <c r="CM337" s="78"/>
      <c r="CN337" s="78"/>
      <c r="CO337" s="78"/>
      <c r="CP337" s="78"/>
      <c r="CQ337" s="78"/>
      <c r="CR337" s="78"/>
      <c r="CS337" s="78"/>
      <c r="CT337" s="78"/>
      <c r="CU337" s="78"/>
      <c r="CV337" s="78"/>
      <c r="CW337" s="78"/>
      <c r="CX337" s="78"/>
      <c r="CY337" s="78"/>
      <c r="CZ337" s="78"/>
      <c r="DA337" s="78"/>
      <c r="DB337" s="78"/>
      <c r="DC337" s="78"/>
      <c r="DD337" s="78"/>
      <c r="DE337" s="78"/>
      <c r="DF337" s="78"/>
      <c r="DG337" s="78"/>
      <c r="DH337" s="78"/>
      <c r="DI337" s="78"/>
      <c r="DJ337" s="78"/>
      <c r="DK337" s="78"/>
      <c r="DL337" s="78"/>
      <c r="DM337" s="78"/>
      <c r="DN337" s="78"/>
      <c r="DO337" s="78"/>
      <c r="DP337" s="78"/>
      <c r="DQ337" s="78"/>
      <c r="DR337" s="78"/>
      <c r="DS337" s="78"/>
      <c r="DT337" s="78"/>
      <c r="DU337" s="78"/>
      <c r="DV337" s="78"/>
      <c r="DW337" s="78"/>
      <c r="DX337" s="78"/>
      <c r="DY337" s="78"/>
      <c r="DZ337" s="78"/>
      <c r="EA337" s="78"/>
      <c r="EB337" s="78"/>
      <c r="EC337" s="78"/>
      <c r="ED337" s="78"/>
      <c r="EE337" s="78"/>
      <c r="EF337" s="78"/>
      <c r="EG337" s="78"/>
      <c r="EH337" s="78"/>
      <c r="EI337" s="78"/>
      <c r="EJ337" s="78"/>
      <c r="EK337" s="78"/>
      <c r="EL337" s="78"/>
      <c r="EM337" s="78"/>
      <c r="EN337" s="78"/>
      <c r="EO337" s="78"/>
      <c r="EP337" s="78"/>
      <c r="EQ337" s="78"/>
      <c r="ER337" s="78"/>
      <c r="ES337" s="78"/>
      <c r="ET337" s="78"/>
      <c r="EU337" s="78"/>
      <c r="EV337" s="78"/>
      <c r="EW337" s="78"/>
      <c r="EX337" s="78"/>
      <c r="EY337" s="78"/>
      <c r="EZ337" s="78"/>
      <c r="FA337" s="78"/>
      <c r="FB337" s="78"/>
      <c r="FC337" s="78"/>
      <c r="FD337" s="78"/>
      <c r="FE337" s="78"/>
      <c r="FF337" s="78"/>
      <c r="FG337" s="78"/>
      <c r="FH337" s="78"/>
      <c r="FI337" s="78"/>
      <c r="FJ337" s="78"/>
      <c r="FK337" s="78"/>
      <c r="FL337" s="78"/>
      <c r="FM337" s="78"/>
      <c r="FN337" s="78"/>
      <c r="FO337" s="78"/>
      <c r="FP337" s="78"/>
      <c r="FQ337" s="78"/>
      <c r="FR337" s="78"/>
      <c r="FS337" s="78"/>
      <c r="FT337" s="78"/>
      <c r="FU337" s="78"/>
      <c r="FV337" s="78"/>
      <c r="FW337" s="78"/>
      <c r="FX337" s="78"/>
      <c r="FY337" s="78">
        <v>7</v>
      </c>
      <c r="FZ337" s="78">
        <v>0</v>
      </c>
    </row>
    <row r="338" spans="1:182" x14ac:dyDescent="0.2">
      <c r="A338" t="s">
        <v>186</v>
      </c>
      <c r="B338" s="35" t="s">
        <v>243</v>
      </c>
      <c r="C338" t="s">
        <v>194</v>
      </c>
      <c r="D338" t="s">
        <v>201</v>
      </c>
      <c r="E338" t="s">
        <v>237</v>
      </c>
      <c r="F338" t="s">
        <v>180</v>
      </c>
      <c r="G338" t="s">
        <v>1</v>
      </c>
      <c r="H338" s="78">
        <v>1</v>
      </c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  <c r="AB338" s="78"/>
      <c r="AC338" s="78"/>
      <c r="AD338" s="78"/>
      <c r="AE338" s="78"/>
      <c r="AF338" s="78"/>
      <c r="AG338" s="78"/>
      <c r="AH338" s="78"/>
      <c r="AI338" s="78"/>
      <c r="AJ338" s="78"/>
      <c r="AK338" s="78"/>
      <c r="AL338" s="78"/>
      <c r="AM338" s="78"/>
      <c r="AN338" s="78"/>
      <c r="AO338" s="78"/>
      <c r="AP338" s="78"/>
      <c r="AQ338" s="78"/>
      <c r="AR338" s="78"/>
      <c r="AS338" s="78"/>
      <c r="AT338" s="78"/>
      <c r="AU338" s="78"/>
      <c r="AV338" s="78"/>
      <c r="AW338" s="78"/>
      <c r="AX338" s="78"/>
      <c r="AY338" s="78"/>
      <c r="AZ338" s="78"/>
      <c r="BA338" s="78"/>
      <c r="BB338" s="78"/>
      <c r="BC338" s="78"/>
      <c r="BD338" s="78"/>
      <c r="BE338" s="78"/>
      <c r="BF338" s="78"/>
      <c r="BG338" s="78"/>
      <c r="BH338" s="78"/>
      <c r="BI338" s="78"/>
      <c r="BJ338" s="78"/>
      <c r="BK338" s="78"/>
      <c r="BL338" s="78"/>
      <c r="BM338" s="78"/>
      <c r="BN338" s="78"/>
      <c r="BO338" s="78"/>
      <c r="BP338" s="78"/>
      <c r="BQ338" s="78"/>
      <c r="BR338" s="78"/>
      <c r="BS338" s="78"/>
      <c r="BT338" s="78"/>
      <c r="BU338" s="78"/>
      <c r="BV338" s="78"/>
      <c r="BW338" s="78"/>
      <c r="BX338" s="78"/>
      <c r="BY338" s="78"/>
      <c r="BZ338" s="78"/>
      <c r="CA338" s="78"/>
      <c r="CB338" s="78"/>
      <c r="CC338" s="78"/>
      <c r="CD338" s="78"/>
      <c r="CE338" s="78"/>
      <c r="CF338" s="78"/>
      <c r="CG338" s="78"/>
      <c r="CH338" s="78"/>
      <c r="CI338" s="78"/>
      <c r="CJ338" s="78"/>
      <c r="CK338" s="78"/>
      <c r="CL338" s="78"/>
      <c r="CM338" s="78"/>
      <c r="CN338" s="78"/>
      <c r="CO338" s="78"/>
      <c r="CP338" s="78"/>
      <c r="CQ338" s="78"/>
      <c r="CR338" s="78"/>
      <c r="CS338" s="78"/>
      <c r="CT338" s="78"/>
      <c r="CU338" s="78"/>
      <c r="CV338" s="78"/>
      <c r="CW338" s="78"/>
      <c r="CX338" s="78"/>
      <c r="CY338" s="78"/>
      <c r="CZ338" s="78"/>
      <c r="DA338" s="78"/>
      <c r="DB338" s="78"/>
      <c r="DC338" s="78"/>
      <c r="DD338" s="78"/>
      <c r="DE338" s="78"/>
      <c r="DF338" s="78"/>
      <c r="DG338" s="78"/>
      <c r="DH338" s="78"/>
      <c r="DI338" s="78"/>
      <c r="DJ338" s="78"/>
      <c r="DK338" s="78"/>
      <c r="DL338" s="78"/>
      <c r="DM338" s="78"/>
      <c r="DN338" s="78"/>
      <c r="DO338" s="78"/>
      <c r="DP338" s="78"/>
      <c r="DQ338" s="78"/>
      <c r="DR338" s="78"/>
      <c r="DS338" s="78"/>
      <c r="DT338" s="78"/>
      <c r="DU338" s="78"/>
      <c r="DV338" s="78"/>
      <c r="DW338" s="78"/>
      <c r="DX338" s="78"/>
      <c r="DY338" s="78"/>
      <c r="DZ338" s="78"/>
      <c r="EA338" s="78"/>
      <c r="EB338" s="78"/>
      <c r="EC338" s="78"/>
      <c r="ED338" s="78"/>
      <c r="EE338" s="78"/>
      <c r="EF338" s="78"/>
      <c r="EG338" s="78"/>
      <c r="EH338" s="78"/>
      <c r="EI338" s="78"/>
      <c r="EJ338" s="78"/>
      <c r="EK338" s="78"/>
      <c r="EL338" s="78"/>
      <c r="EM338" s="78"/>
      <c r="EN338" s="78"/>
      <c r="EO338" s="78"/>
      <c r="EP338" s="78"/>
      <c r="EQ338" s="78"/>
      <c r="ER338" s="78"/>
      <c r="ES338" s="78"/>
      <c r="ET338" s="78"/>
      <c r="EU338" s="78"/>
      <c r="EV338" s="78"/>
      <c r="EW338" s="78"/>
      <c r="EX338" s="78"/>
      <c r="EY338" s="78"/>
      <c r="EZ338" s="78"/>
      <c r="FA338" s="78"/>
      <c r="FB338" s="78"/>
      <c r="FC338" s="78"/>
      <c r="FD338" s="78"/>
      <c r="FE338" s="78"/>
      <c r="FF338" s="78"/>
      <c r="FG338" s="78"/>
      <c r="FH338" s="78"/>
      <c r="FI338" s="78"/>
      <c r="FJ338" s="78"/>
      <c r="FK338" s="78"/>
      <c r="FL338" s="78"/>
      <c r="FM338" s="78"/>
      <c r="FN338" s="78"/>
      <c r="FO338" s="78"/>
      <c r="FP338" s="78"/>
      <c r="FQ338" s="78"/>
      <c r="FR338" s="78"/>
      <c r="FS338" s="78"/>
      <c r="FT338" s="78"/>
      <c r="FU338" s="78"/>
      <c r="FV338" s="78"/>
      <c r="FW338" s="78"/>
      <c r="FX338" s="78"/>
      <c r="FY338" s="78">
        <v>0</v>
      </c>
      <c r="FZ338" s="78">
        <v>0</v>
      </c>
    </row>
    <row r="339" spans="1:182" x14ac:dyDescent="0.2">
      <c r="A339" t="s">
        <v>186</v>
      </c>
      <c r="B339" s="35" t="s">
        <v>243</v>
      </c>
      <c r="C339" t="s">
        <v>194</v>
      </c>
      <c r="D339" t="s">
        <v>201</v>
      </c>
      <c r="E339" t="s">
        <v>237</v>
      </c>
      <c r="F339" t="s">
        <v>181</v>
      </c>
      <c r="G339" t="s">
        <v>1</v>
      </c>
      <c r="H339" s="78">
        <v>20</v>
      </c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  <c r="AB339" s="78"/>
      <c r="AC339" s="78"/>
      <c r="AD339" s="78"/>
      <c r="AE339" s="78"/>
      <c r="AF339" s="78"/>
      <c r="AG339" s="78"/>
      <c r="AH339" s="78"/>
      <c r="AI339" s="78"/>
      <c r="AJ339" s="78"/>
      <c r="AK339" s="78"/>
      <c r="AL339" s="78"/>
      <c r="AM339" s="78"/>
      <c r="AN339" s="78"/>
      <c r="AO339" s="78"/>
      <c r="AP339" s="78"/>
      <c r="AQ339" s="78"/>
      <c r="AR339" s="78"/>
      <c r="AS339" s="78"/>
      <c r="AT339" s="78"/>
      <c r="AU339" s="78"/>
      <c r="AV339" s="78"/>
      <c r="AW339" s="78"/>
      <c r="AX339" s="78"/>
      <c r="AY339" s="78"/>
      <c r="AZ339" s="78"/>
      <c r="BA339" s="78"/>
      <c r="BB339" s="78"/>
      <c r="BC339" s="78"/>
      <c r="BD339" s="78"/>
      <c r="BE339" s="78"/>
      <c r="BF339" s="78"/>
      <c r="BG339" s="78"/>
      <c r="BH339" s="78"/>
      <c r="BI339" s="78"/>
      <c r="BJ339" s="78"/>
      <c r="BK339" s="78"/>
      <c r="BL339" s="78"/>
      <c r="BM339" s="78"/>
      <c r="BN339" s="78"/>
      <c r="BO339" s="78"/>
      <c r="BP339" s="78"/>
      <c r="BQ339" s="78"/>
      <c r="BR339" s="78"/>
      <c r="BS339" s="78"/>
      <c r="BT339" s="78"/>
      <c r="BU339" s="78"/>
      <c r="BV339" s="78"/>
      <c r="BW339" s="78"/>
      <c r="BX339" s="78"/>
      <c r="BY339" s="78"/>
      <c r="BZ339" s="78"/>
      <c r="CA339" s="78"/>
      <c r="CB339" s="78"/>
      <c r="CC339" s="78"/>
      <c r="CD339" s="78"/>
      <c r="CE339" s="78"/>
      <c r="CF339" s="78"/>
      <c r="CG339" s="78"/>
      <c r="CH339" s="78"/>
      <c r="CI339" s="78"/>
      <c r="CJ339" s="78"/>
      <c r="CK339" s="78"/>
      <c r="CL339" s="78"/>
      <c r="CM339" s="78"/>
      <c r="CN339" s="78"/>
      <c r="CO339" s="78"/>
      <c r="CP339" s="78"/>
      <c r="CQ339" s="78"/>
      <c r="CR339" s="78"/>
      <c r="CS339" s="78"/>
      <c r="CT339" s="78"/>
      <c r="CU339" s="78"/>
      <c r="CV339" s="78"/>
      <c r="CW339" s="78"/>
      <c r="CX339" s="78"/>
      <c r="CY339" s="78"/>
      <c r="CZ339" s="78"/>
      <c r="DA339" s="78"/>
      <c r="DB339" s="78"/>
      <c r="DC339" s="78"/>
      <c r="DD339" s="78"/>
      <c r="DE339" s="78"/>
      <c r="DF339" s="78"/>
      <c r="DG339" s="78"/>
      <c r="DH339" s="78"/>
      <c r="DI339" s="78"/>
      <c r="DJ339" s="78"/>
      <c r="DK339" s="78"/>
      <c r="DL339" s="78"/>
      <c r="DM339" s="78"/>
      <c r="DN339" s="78"/>
      <c r="DO339" s="78"/>
      <c r="DP339" s="78"/>
      <c r="DQ339" s="78"/>
      <c r="DR339" s="78"/>
      <c r="DS339" s="78"/>
      <c r="DT339" s="78"/>
      <c r="DU339" s="78"/>
      <c r="DV339" s="78"/>
      <c r="DW339" s="78"/>
      <c r="DX339" s="78"/>
      <c r="DY339" s="78"/>
      <c r="DZ339" s="78"/>
      <c r="EA339" s="78"/>
      <c r="EB339" s="78"/>
      <c r="EC339" s="78"/>
      <c r="ED339" s="78"/>
      <c r="EE339" s="78"/>
      <c r="EF339" s="78"/>
      <c r="EG339" s="78"/>
      <c r="EH339" s="78"/>
      <c r="EI339" s="78"/>
      <c r="EJ339" s="78"/>
      <c r="EK339" s="78"/>
      <c r="EL339" s="78"/>
      <c r="EM339" s="78"/>
      <c r="EN339" s="78"/>
      <c r="EO339" s="78"/>
      <c r="EP339" s="78"/>
      <c r="EQ339" s="78"/>
      <c r="ER339" s="78"/>
      <c r="ES339" s="78"/>
      <c r="ET339" s="78"/>
      <c r="EU339" s="78"/>
      <c r="EV339" s="78"/>
      <c r="EW339" s="78"/>
      <c r="EX339" s="78"/>
      <c r="EY339" s="78"/>
      <c r="EZ339" s="78"/>
      <c r="FA339" s="78"/>
      <c r="FB339" s="78"/>
      <c r="FC339" s="78"/>
      <c r="FD339" s="78"/>
      <c r="FE339" s="78"/>
      <c r="FF339" s="78"/>
      <c r="FG339" s="78"/>
      <c r="FH339" s="78"/>
      <c r="FI339" s="78"/>
      <c r="FJ339" s="78"/>
      <c r="FK339" s="78"/>
      <c r="FL339" s="78"/>
      <c r="FM339" s="78"/>
      <c r="FN339" s="78"/>
      <c r="FO339" s="78"/>
      <c r="FP339" s="78"/>
      <c r="FQ339" s="78"/>
      <c r="FR339" s="78"/>
      <c r="FS339" s="78"/>
      <c r="FT339" s="78"/>
      <c r="FU339" s="78"/>
      <c r="FV339" s="78"/>
      <c r="FW339" s="78"/>
      <c r="FX339" s="78"/>
      <c r="FY339" s="78">
        <v>1</v>
      </c>
      <c r="FZ339" s="78">
        <v>0</v>
      </c>
    </row>
    <row r="340" spans="1:182" x14ac:dyDescent="0.2">
      <c r="A340" t="s">
        <v>186</v>
      </c>
      <c r="B340" s="35" t="s">
        <v>243</v>
      </c>
      <c r="C340" t="s">
        <v>194</v>
      </c>
      <c r="D340" t="s">
        <v>201</v>
      </c>
      <c r="E340" t="s">
        <v>237</v>
      </c>
      <c r="F340" t="s">
        <v>182</v>
      </c>
      <c r="G340" t="s">
        <v>1</v>
      </c>
      <c r="H340" s="78">
        <v>24</v>
      </c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  <c r="AB340" s="78"/>
      <c r="AC340" s="78"/>
      <c r="AD340" s="78"/>
      <c r="AE340" s="78"/>
      <c r="AF340" s="78"/>
      <c r="AG340" s="78"/>
      <c r="AH340" s="78"/>
      <c r="AI340" s="78"/>
      <c r="AJ340" s="78"/>
      <c r="AK340" s="78"/>
      <c r="AL340" s="78"/>
      <c r="AM340" s="78"/>
      <c r="AN340" s="78"/>
      <c r="AO340" s="78"/>
      <c r="AP340" s="78"/>
      <c r="AQ340" s="78"/>
      <c r="AR340" s="78"/>
      <c r="AS340" s="78"/>
      <c r="AT340" s="78"/>
      <c r="AU340" s="78"/>
      <c r="AV340" s="78"/>
      <c r="AW340" s="78"/>
      <c r="AX340" s="78"/>
      <c r="AY340" s="78"/>
      <c r="AZ340" s="78"/>
      <c r="BA340" s="78"/>
      <c r="BB340" s="78"/>
      <c r="BC340" s="78"/>
      <c r="BD340" s="78"/>
      <c r="BE340" s="78"/>
      <c r="BF340" s="78"/>
      <c r="BG340" s="78"/>
      <c r="BH340" s="78"/>
      <c r="BI340" s="78"/>
      <c r="BJ340" s="78"/>
      <c r="BK340" s="78"/>
      <c r="BL340" s="78"/>
      <c r="BM340" s="78"/>
      <c r="BN340" s="78"/>
      <c r="BO340" s="78"/>
      <c r="BP340" s="78"/>
      <c r="BQ340" s="78"/>
      <c r="BR340" s="78"/>
      <c r="BS340" s="78"/>
      <c r="BT340" s="78"/>
      <c r="BU340" s="78"/>
      <c r="BV340" s="78"/>
      <c r="BW340" s="78"/>
      <c r="BX340" s="78"/>
      <c r="BY340" s="78"/>
      <c r="BZ340" s="78"/>
      <c r="CA340" s="78"/>
      <c r="CB340" s="78"/>
      <c r="CC340" s="78"/>
      <c r="CD340" s="78"/>
      <c r="CE340" s="78"/>
      <c r="CF340" s="78"/>
      <c r="CG340" s="78"/>
      <c r="CH340" s="78"/>
      <c r="CI340" s="78"/>
      <c r="CJ340" s="78"/>
      <c r="CK340" s="78"/>
      <c r="CL340" s="78"/>
      <c r="CM340" s="78"/>
      <c r="CN340" s="78"/>
      <c r="CO340" s="78"/>
      <c r="CP340" s="78"/>
      <c r="CQ340" s="78"/>
      <c r="CR340" s="78"/>
      <c r="CS340" s="78"/>
      <c r="CT340" s="78"/>
      <c r="CU340" s="78"/>
      <c r="CV340" s="78"/>
      <c r="CW340" s="78"/>
      <c r="CX340" s="78"/>
      <c r="CY340" s="78"/>
      <c r="CZ340" s="78"/>
      <c r="DA340" s="78"/>
      <c r="DB340" s="78"/>
      <c r="DC340" s="78"/>
      <c r="DD340" s="78"/>
      <c r="DE340" s="78"/>
      <c r="DF340" s="78"/>
      <c r="DG340" s="78"/>
      <c r="DH340" s="78"/>
      <c r="DI340" s="78"/>
      <c r="DJ340" s="78"/>
      <c r="DK340" s="78"/>
      <c r="DL340" s="78"/>
      <c r="DM340" s="78"/>
      <c r="DN340" s="78"/>
      <c r="DO340" s="78"/>
      <c r="DP340" s="78"/>
      <c r="DQ340" s="78"/>
      <c r="DR340" s="78"/>
      <c r="DS340" s="78"/>
      <c r="DT340" s="78"/>
      <c r="DU340" s="78"/>
      <c r="DV340" s="78"/>
      <c r="DW340" s="78"/>
      <c r="DX340" s="78"/>
      <c r="DY340" s="78"/>
      <c r="DZ340" s="78"/>
      <c r="EA340" s="78"/>
      <c r="EB340" s="78"/>
      <c r="EC340" s="78"/>
      <c r="ED340" s="78"/>
      <c r="EE340" s="78"/>
      <c r="EF340" s="78"/>
      <c r="EG340" s="78"/>
      <c r="EH340" s="78"/>
      <c r="EI340" s="78"/>
      <c r="EJ340" s="78"/>
      <c r="EK340" s="78"/>
      <c r="EL340" s="78"/>
      <c r="EM340" s="78"/>
      <c r="EN340" s="78"/>
      <c r="EO340" s="78"/>
      <c r="EP340" s="78"/>
      <c r="EQ340" s="78"/>
      <c r="ER340" s="78"/>
      <c r="ES340" s="78"/>
      <c r="ET340" s="78"/>
      <c r="EU340" s="78"/>
      <c r="EV340" s="78"/>
      <c r="EW340" s="78"/>
      <c r="EX340" s="78"/>
      <c r="EY340" s="78"/>
      <c r="EZ340" s="78"/>
      <c r="FA340" s="78"/>
      <c r="FB340" s="78"/>
      <c r="FC340" s="78"/>
      <c r="FD340" s="78"/>
      <c r="FE340" s="78"/>
      <c r="FF340" s="78"/>
      <c r="FG340" s="78"/>
      <c r="FH340" s="78"/>
      <c r="FI340" s="78"/>
      <c r="FJ340" s="78"/>
      <c r="FK340" s="78"/>
      <c r="FL340" s="78"/>
      <c r="FM340" s="78"/>
      <c r="FN340" s="78"/>
      <c r="FO340" s="78"/>
      <c r="FP340" s="78"/>
      <c r="FQ340" s="78"/>
      <c r="FR340" s="78"/>
      <c r="FS340" s="78"/>
      <c r="FT340" s="78"/>
      <c r="FU340" s="78"/>
      <c r="FV340" s="78"/>
      <c r="FW340" s="78"/>
      <c r="FX340" s="78"/>
      <c r="FY340" s="78">
        <v>2</v>
      </c>
      <c r="FZ340" s="78">
        <v>0</v>
      </c>
    </row>
    <row r="341" spans="1:182" x14ac:dyDescent="0.2">
      <c r="A341" t="s">
        <v>186</v>
      </c>
      <c r="B341" s="35" t="s">
        <v>243</v>
      </c>
      <c r="C341" t="s">
        <v>194</v>
      </c>
      <c r="D341" t="s">
        <v>201</v>
      </c>
      <c r="E341" t="s">
        <v>237</v>
      </c>
      <c r="F341" t="s">
        <v>183</v>
      </c>
      <c r="G341" t="s">
        <v>1</v>
      </c>
      <c r="H341" s="78">
        <v>80</v>
      </c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  <c r="AB341" s="78"/>
      <c r="AC341" s="78"/>
      <c r="AD341" s="78"/>
      <c r="AE341" s="78"/>
      <c r="AF341" s="78"/>
      <c r="AG341" s="78"/>
      <c r="AH341" s="78"/>
      <c r="AI341" s="78"/>
      <c r="AJ341" s="78"/>
      <c r="AK341" s="78"/>
      <c r="AL341" s="78"/>
      <c r="AM341" s="78"/>
      <c r="AN341" s="78"/>
      <c r="AO341" s="78"/>
      <c r="AP341" s="78"/>
      <c r="AQ341" s="78"/>
      <c r="AR341" s="78"/>
      <c r="AS341" s="78"/>
      <c r="AT341" s="78"/>
      <c r="AU341" s="78"/>
      <c r="AV341" s="78"/>
      <c r="AW341" s="78"/>
      <c r="AX341" s="78"/>
      <c r="AY341" s="78"/>
      <c r="AZ341" s="78"/>
      <c r="BA341" s="78"/>
      <c r="BB341" s="78"/>
      <c r="BC341" s="78"/>
      <c r="BD341" s="78"/>
      <c r="BE341" s="78"/>
      <c r="BF341" s="78"/>
      <c r="BG341" s="78"/>
      <c r="BH341" s="78"/>
      <c r="BI341" s="78"/>
      <c r="BJ341" s="78"/>
      <c r="BK341" s="78"/>
      <c r="BL341" s="78"/>
      <c r="BM341" s="78"/>
      <c r="BN341" s="78"/>
      <c r="BO341" s="78"/>
      <c r="BP341" s="78"/>
      <c r="BQ341" s="78"/>
      <c r="BR341" s="78"/>
      <c r="BS341" s="78"/>
      <c r="BT341" s="78"/>
      <c r="BU341" s="78"/>
      <c r="BV341" s="78"/>
      <c r="BW341" s="78"/>
      <c r="BX341" s="78"/>
      <c r="BY341" s="78"/>
      <c r="BZ341" s="78"/>
      <c r="CA341" s="78"/>
      <c r="CB341" s="78"/>
      <c r="CC341" s="78"/>
      <c r="CD341" s="78"/>
      <c r="CE341" s="78"/>
      <c r="CF341" s="78"/>
      <c r="CG341" s="78"/>
      <c r="CH341" s="78"/>
      <c r="CI341" s="78"/>
      <c r="CJ341" s="78"/>
      <c r="CK341" s="78"/>
      <c r="CL341" s="78"/>
      <c r="CM341" s="78"/>
      <c r="CN341" s="78"/>
      <c r="CO341" s="78"/>
      <c r="CP341" s="78"/>
      <c r="CQ341" s="78"/>
      <c r="CR341" s="78"/>
      <c r="CS341" s="78"/>
      <c r="CT341" s="78"/>
      <c r="CU341" s="78"/>
      <c r="CV341" s="78"/>
      <c r="CW341" s="78"/>
      <c r="CX341" s="78"/>
      <c r="CY341" s="78"/>
      <c r="CZ341" s="78"/>
      <c r="DA341" s="78"/>
      <c r="DB341" s="78"/>
      <c r="DC341" s="78"/>
      <c r="DD341" s="78"/>
      <c r="DE341" s="78"/>
      <c r="DF341" s="78"/>
      <c r="DG341" s="78"/>
      <c r="DH341" s="78"/>
      <c r="DI341" s="78"/>
      <c r="DJ341" s="78"/>
      <c r="DK341" s="78"/>
      <c r="DL341" s="78"/>
      <c r="DM341" s="78"/>
      <c r="DN341" s="78"/>
      <c r="DO341" s="78"/>
      <c r="DP341" s="78"/>
      <c r="DQ341" s="78"/>
      <c r="DR341" s="78"/>
      <c r="DS341" s="78"/>
      <c r="DT341" s="78"/>
      <c r="DU341" s="78"/>
      <c r="DV341" s="78"/>
      <c r="DW341" s="78"/>
      <c r="DX341" s="78"/>
      <c r="DY341" s="78"/>
      <c r="DZ341" s="78"/>
      <c r="EA341" s="78"/>
      <c r="EB341" s="78"/>
      <c r="EC341" s="78"/>
      <c r="ED341" s="78"/>
      <c r="EE341" s="78"/>
      <c r="EF341" s="78"/>
      <c r="EG341" s="78"/>
      <c r="EH341" s="78"/>
      <c r="EI341" s="78"/>
      <c r="EJ341" s="78"/>
      <c r="EK341" s="78"/>
      <c r="EL341" s="78"/>
      <c r="EM341" s="78"/>
      <c r="EN341" s="78"/>
      <c r="EO341" s="78"/>
      <c r="EP341" s="78"/>
      <c r="EQ341" s="78"/>
      <c r="ER341" s="78"/>
      <c r="ES341" s="78"/>
      <c r="ET341" s="78"/>
      <c r="EU341" s="78"/>
      <c r="EV341" s="78"/>
      <c r="EW341" s="78"/>
      <c r="EX341" s="78"/>
      <c r="EY341" s="78"/>
      <c r="EZ341" s="78"/>
      <c r="FA341" s="78"/>
      <c r="FB341" s="78"/>
      <c r="FC341" s="78"/>
      <c r="FD341" s="78"/>
      <c r="FE341" s="78"/>
      <c r="FF341" s="78"/>
      <c r="FG341" s="78"/>
      <c r="FH341" s="78"/>
      <c r="FI341" s="78"/>
      <c r="FJ341" s="78"/>
      <c r="FK341" s="78"/>
      <c r="FL341" s="78"/>
      <c r="FM341" s="78"/>
      <c r="FN341" s="78"/>
      <c r="FO341" s="78"/>
      <c r="FP341" s="78"/>
      <c r="FQ341" s="78"/>
      <c r="FR341" s="78"/>
      <c r="FS341" s="78"/>
      <c r="FT341" s="78"/>
      <c r="FU341" s="78"/>
      <c r="FV341" s="78"/>
      <c r="FW341" s="78"/>
      <c r="FX341" s="78"/>
      <c r="FY341" s="78">
        <v>3</v>
      </c>
      <c r="FZ341" s="78">
        <v>0</v>
      </c>
    </row>
    <row r="342" spans="1:182" x14ac:dyDescent="0.2">
      <c r="A342" t="s">
        <v>186</v>
      </c>
      <c r="B342" s="35" t="s">
        <v>243</v>
      </c>
      <c r="C342" t="s">
        <v>194</v>
      </c>
      <c r="D342" t="s">
        <v>201</v>
      </c>
      <c r="E342" t="s">
        <v>237</v>
      </c>
      <c r="F342" t="s">
        <v>184</v>
      </c>
      <c r="G342" t="s">
        <v>1</v>
      </c>
      <c r="H342" s="78">
        <v>53</v>
      </c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  <c r="AA342" s="78"/>
      <c r="AB342" s="78"/>
      <c r="AC342" s="78"/>
      <c r="AD342" s="78"/>
      <c r="AE342" s="78"/>
      <c r="AF342" s="78"/>
      <c r="AG342" s="78"/>
      <c r="AH342" s="78"/>
      <c r="AI342" s="78"/>
      <c r="AJ342" s="78"/>
      <c r="AK342" s="78"/>
      <c r="AL342" s="78"/>
      <c r="AM342" s="78"/>
      <c r="AN342" s="78"/>
      <c r="AO342" s="78"/>
      <c r="AP342" s="78"/>
      <c r="AQ342" s="78"/>
      <c r="AR342" s="78"/>
      <c r="AS342" s="78"/>
      <c r="AT342" s="78"/>
      <c r="AU342" s="78"/>
      <c r="AV342" s="78"/>
      <c r="AW342" s="78"/>
      <c r="AX342" s="78"/>
      <c r="AY342" s="78"/>
      <c r="AZ342" s="78"/>
      <c r="BA342" s="78"/>
      <c r="BB342" s="78"/>
      <c r="BC342" s="78"/>
      <c r="BD342" s="78"/>
      <c r="BE342" s="78"/>
      <c r="BF342" s="78"/>
      <c r="BG342" s="78"/>
      <c r="BH342" s="78"/>
      <c r="BI342" s="78"/>
      <c r="BJ342" s="78"/>
      <c r="BK342" s="78"/>
      <c r="BL342" s="78"/>
      <c r="BM342" s="78"/>
      <c r="BN342" s="78"/>
      <c r="BO342" s="78"/>
      <c r="BP342" s="78"/>
      <c r="BQ342" s="78"/>
      <c r="BR342" s="78"/>
      <c r="BS342" s="78"/>
      <c r="BT342" s="78"/>
      <c r="BU342" s="78"/>
      <c r="BV342" s="78"/>
      <c r="BW342" s="78"/>
      <c r="BX342" s="78"/>
      <c r="BY342" s="78"/>
      <c r="BZ342" s="78"/>
      <c r="CA342" s="78"/>
      <c r="CB342" s="78"/>
      <c r="CC342" s="78"/>
      <c r="CD342" s="78"/>
      <c r="CE342" s="78"/>
      <c r="CF342" s="78"/>
      <c r="CG342" s="78"/>
      <c r="CH342" s="78"/>
      <c r="CI342" s="78"/>
      <c r="CJ342" s="78"/>
      <c r="CK342" s="78"/>
      <c r="CL342" s="78"/>
      <c r="CM342" s="78"/>
      <c r="CN342" s="78"/>
      <c r="CO342" s="78"/>
      <c r="CP342" s="78"/>
      <c r="CQ342" s="78"/>
      <c r="CR342" s="78"/>
      <c r="CS342" s="78"/>
      <c r="CT342" s="78"/>
      <c r="CU342" s="78"/>
      <c r="CV342" s="78"/>
      <c r="CW342" s="78"/>
      <c r="CX342" s="78"/>
      <c r="CY342" s="78"/>
      <c r="CZ342" s="78"/>
      <c r="DA342" s="78"/>
      <c r="DB342" s="78"/>
      <c r="DC342" s="78"/>
      <c r="DD342" s="78"/>
      <c r="DE342" s="78"/>
      <c r="DF342" s="78"/>
      <c r="DG342" s="78"/>
      <c r="DH342" s="78"/>
      <c r="DI342" s="78"/>
      <c r="DJ342" s="78"/>
      <c r="DK342" s="78"/>
      <c r="DL342" s="78"/>
      <c r="DM342" s="78"/>
      <c r="DN342" s="78"/>
      <c r="DO342" s="78"/>
      <c r="DP342" s="78"/>
      <c r="DQ342" s="78"/>
      <c r="DR342" s="78"/>
      <c r="DS342" s="78"/>
      <c r="DT342" s="78"/>
      <c r="DU342" s="78"/>
      <c r="DV342" s="78"/>
      <c r="DW342" s="78"/>
      <c r="DX342" s="78"/>
      <c r="DY342" s="78"/>
      <c r="DZ342" s="78"/>
      <c r="EA342" s="78"/>
      <c r="EB342" s="78"/>
      <c r="EC342" s="78"/>
      <c r="ED342" s="78"/>
      <c r="EE342" s="78"/>
      <c r="EF342" s="78"/>
      <c r="EG342" s="78"/>
      <c r="EH342" s="78"/>
      <c r="EI342" s="78"/>
      <c r="EJ342" s="78"/>
      <c r="EK342" s="78"/>
      <c r="EL342" s="78"/>
      <c r="EM342" s="78"/>
      <c r="EN342" s="78"/>
      <c r="EO342" s="78"/>
      <c r="EP342" s="78"/>
      <c r="EQ342" s="78"/>
      <c r="ER342" s="78"/>
      <c r="ES342" s="78"/>
      <c r="ET342" s="78"/>
      <c r="EU342" s="78"/>
      <c r="EV342" s="78"/>
      <c r="EW342" s="78"/>
      <c r="EX342" s="78"/>
      <c r="EY342" s="78"/>
      <c r="EZ342" s="78"/>
      <c r="FA342" s="78"/>
      <c r="FB342" s="78"/>
      <c r="FC342" s="78"/>
      <c r="FD342" s="78"/>
      <c r="FE342" s="78"/>
      <c r="FF342" s="78"/>
      <c r="FG342" s="78"/>
      <c r="FH342" s="78"/>
      <c r="FI342" s="78"/>
      <c r="FJ342" s="78"/>
      <c r="FK342" s="78"/>
      <c r="FL342" s="78"/>
      <c r="FM342" s="78"/>
      <c r="FN342" s="78"/>
      <c r="FO342" s="78"/>
      <c r="FP342" s="78"/>
      <c r="FQ342" s="78"/>
      <c r="FR342" s="78"/>
      <c r="FS342" s="78"/>
      <c r="FT342" s="78"/>
      <c r="FU342" s="78"/>
      <c r="FV342" s="78"/>
      <c r="FW342" s="78"/>
      <c r="FX342" s="78"/>
      <c r="FY342" s="78">
        <v>4</v>
      </c>
      <c r="FZ342" s="78">
        <v>0</v>
      </c>
    </row>
    <row r="343" spans="1:182" x14ac:dyDescent="0.2">
      <c r="A343" t="s">
        <v>186</v>
      </c>
      <c r="B343" s="35" t="s">
        <v>243</v>
      </c>
      <c r="C343" t="s">
        <v>194</v>
      </c>
      <c r="D343" t="s">
        <v>201</v>
      </c>
      <c r="E343" t="s">
        <v>237</v>
      </c>
      <c r="F343" t="s">
        <v>185</v>
      </c>
      <c r="G343" t="s">
        <v>1</v>
      </c>
      <c r="H343" s="78">
        <v>14</v>
      </c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  <c r="AA343" s="78"/>
      <c r="AB343" s="78"/>
      <c r="AC343" s="78"/>
      <c r="AD343" s="78"/>
      <c r="AE343" s="78"/>
      <c r="AF343" s="78"/>
      <c r="AG343" s="78"/>
      <c r="AH343" s="78"/>
      <c r="AI343" s="78"/>
      <c r="AJ343" s="78"/>
      <c r="AK343" s="78"/>
      <c r="AL343" s="78"/>
      <c r="AM343" s="78"/>
      <c r="AN343" s="78"/>
      <c r="AO343" s="78"/>
      <c r="AP343" s="78"/>
      <c r="AQ343" s="78"/>
      <c r="AR343" s="78"/>
      <c r="AS343" s="78"/>
      <c r="AT343" s="78"/>
      <c r="AU343" s="78"/>
      <c r="AV343" s="78"/>
      <c r="AW343" s="78"/>
      <c r="AX343" s="78"/>
      <c r="AY343" s="78"/>
      <c r="AZ343" s="78"/>
      <c r="BA343" s="78"/>
      <c r="BB343" s="78"/>
      <c r="BC343" s="78"/>
      <c r="BD343" s="78"/>
      <c r="BE343" s="78"/>
      <c r="BF343" s="78"/>
      <c r="BG343" s="78"/>
      <c r="BH343" s="78"/>
      <c r="BI343" s="78"/>
      <c r="BJ343" s="78"/>
      <c r="BK343" s="78"/>
      <c r="BL343" s="78"/>
      <c r="BM343" s="78"/>
      <c r="BN343" s="78"/>
      <c r="BO343" s="78"/>
      <c r="BP343" s="78"/>
      <c r="BQ343" s="78"/>
      <c r="BR343" s="78"/>
      <c r="BS343" s="78"/>
      <c r="BT343" s="78"/>
      <c r="BU343" s="78"/>
      <c r="BV343" s="78"/>
      <c r="BW343" s="78"/>
      <c r="BX343" s="78"/>
      <c r="BY343" s="78"/>
      <c r="BZ343" s="78"/>
      <c r="CA343" s="78"/>
      <c r="CB343" s="78"/>
      <c r="CC343" s="78"/>
      <c r="CD343" s="78"/>
      <c r="CE343" s="78"/>
      <c r="CF343" s="78"/>
      <c r="CG343" s="78"/>
      <c r="CH343" s="78"/>
      <c r="CI343" s="78"/>
      <c r="CJ343" s="78"/>
      <c r="CK343" s="78"/>
      <c r="CL343" s="78"/>
      <c r="CM343" s="78"/>
      <c r="CN343" s="78"/>
      <c r="CO343" s="78"/>
      <c r="CP343" s="78"/>
      <c r="CQ343" s="78"/>
      <c r="CR343" s="78"/>
      <c r="CS343" s="78"/>
      <c r="CT343" s="78"/>
      <c r="CU343" s="78"/>
      <c r="CV343" s="78"/>
      <c r="CW343" s="78"/>
      <c r="CX343" s="78"/>
      <c r="CY343" s="78"/>
      <c r="CZ343" s="78"/>
      <c r="DA343" s="78"/>
      <c r="DB343" s="78"/>
      <c r="DC343" s="78"/>
      <c r="DD343" s="78"/>
      <c r="DE343" s="78"/>
      <c r="DF343" s="78"/>
      <c r="DG343" s="78"/>
      <c r="DH343" s="78"/>
      <c r="DI343" s="78"/>
      <c r="DJ343" s="78"/>
      <c r="DK343" s="78"/>
      <c r="DL343" s="78"/>
      <c r="DM343" s="78"/>
      <c r="DN343" s="78"/>
      <c r="DO343" s="78"/>
      <c r="DP343" s="78"/>
      <c r="DQ343" s="78"/>
      <c r="DR343" s="78"/>
      <c r="DS343" s="78"/>
      <c r="DT343" s="78"/>
      <c r="DU343" s="78"/>
      <c r="DV343" s="78"/>
      <c r="DW343" s="78"/>
      <c r="DX343" s="78"/>
      <c r="DY343" s="78"/>
      <c r="DZ343" s="78"/>
      <c r="EA343" s="78"/>
      <c r="EB343" s="78"/>
      <c r="EC343" s="78"/>
      <c r="ED343" s="78"/>
      <c r="EE343" s="78"/>
      <c r="EF343" s="78"/>
      <c r="EG343" s="78"/>
      <c r="EH343" s="78"/>
      <c r="EI343" s="78"/>
      <c r="EJ343" s="78"/>
      <c r="EK343" s="78"/>
      <c r="EL343" s="78"/>
      <c r="EM343" s="78"/>
      <c r="EN343" s="78"/>
      <c r="EO343" s="78"/>
      <c r="EP343" s="78"/>
      <c r="EQ343" s="78"/>
      <c r="ER343" s="78"/>
      <c r="ES343" s="78"/>
      <c r="ET343" s="78"/>
      <c r="EU343" s="78"/>
      <c r="EV343" s="78"/>
      <c r="EW343" s="78"/>
      <c r="EX343" s="78"/>
      <c r="EY343" s="78"/>
      <c r="EZ343" s="78"/>
      <c r="FA343" s="78"/>
      <c r="FB343" s="78"/>
      <c r="FC343" s="78"/>
      <c r="FD343" s="78"/>
      <c r="FE343" s="78"/>
      <c r="FF343" s="78"/>
      <c r="FG343" s="78"/>
      <c r="FH343" s="78"/>
      <c r="FI343" s="78"/>
      <c r="FJ343" s="78"/>
      <c r="FK343" s="78"/>
      <c r="FL343" s="78"/>
      <c r="FM343" s="78"/>
      <c r="FN343" s="78"/>
      <c r="FO343" s="78"/>
      <c r="FP343" s="78"/>
      <c r="FQ343" s="78"/>
      <c r="FR343" s="78"/>
      <c r="FS343" s="78"/>
      <c r="FT343" s="78"/>
      <c r="FU343" s="78"/>
      <c r="FV343" s="78"/>
      <c r="FW343" s="78"/>
      <c r="FX343" s="78"/>
      <c r="FY343" s="78">
        <v>1</v>
      </c>
      <c r="FZ343" s="78">
        <v>0</v>
      </c>
    </row>
    <row r="344" spans="1:182" x14ac:dyDescent="0.2">
      <c r="A344" t="s">
        <v>186</v>
      </c>
      <c r="B344" s="35" t="s">
        <v>243</v>
      </c>
      <c r="C344" t="s">
        <v>194</v>
      </c>
      <c r="D344" t="s">
        <v>201</v>
      </c>
      <c r="E344" t="s">
        <v>202</v>
      </c>
      <c r="F344" t="s">
        <v>1</v>
      </c>
      <c r="G344" t="s">
        <v>1</v>
      </c>
      <c r="H344" s="78">
        <v>615</v>
      </c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  <c r="AB344" s="78"/>
      <c r="AC344" s="78"/>
      <c r="AD344" s="78"/>
      <c r="AE344" s="78"/>
      <c r="AF344" s="78"/>
      <c r="AG344" s="78"/>
      <c r="AH344" s="78"/>
      <c r="AI344" s="78"/>
      <c r="AJ344" s="78"/>
      <c r="AK344" s="78"/>
      <c r="AL344" s="78"/>
      <c r="AM344" s="78"/>
      <c r="AN344" s="78"/>
      <c r="AO344" s="78"/>
      <c r="AP344" s="78"/>
      <c r="AQ344" s="78"/>
      <c r="AR344" s="78"/>
      <c r="AS344" s="78"/>
      <c r="AT344" s="78"/>
      <c r="AU344" s="78"/>
      <c r="AV344" s="78"/>
      <c r="AW344" s="78"/>
      <c r="AX344" s="78"/>
      <c r="AY344" s="78"/>
      <c r="AZ344" s="78"/>
      <c r="BA344" s="78"/>
      <c r="BB344" s="78"/>
      <c r="BC344" s="78"/>
      <c r="BD344" s="78"/>
      <c r="BE344" s="78"/>
      <c r="BF344" s="78"/>
      <c r="BG344" s="78"/>
      <c r="BH344" s="78"/>
      <c r="BI344" s="78"/>
      <c r="BJ344" s="78"/>
      <c r="BK344" s="78"/>
      <c r="BL344" s="78"/>
      <c r="BM344" s="78"/>
      <c r="BN344" s="78"/>
      <c r="BO344" s="78"/>
      <c r="BP344" s="78"/>
      <c r="BQ344" s="78"/>
      <c r="BR344" s="78"/>
      <c r="BS344" s="78"/>
      <c r="BT344" s="78"/>
      <c r="BU344" s="78"/>
      <c r="BV344" s="78"/>
      <c r="BW344" s="78"/>
      <c r="BX344" s="78"/>
      <c r="BY344" s="78"/>
      <c r="BZ344" s="78"/>
      <c r="CA344" s="78"/>
      <c r="CB344" s="78"/>
      <c r="CC344" s="78"/>
      <c r="CD344" s="78"/>
      <c r="CE344" s="78"/>
      <c r="CF344" s="78"/>
      <c r="CG344" s="78"/>
      <c r="CH344" s="78"/>
      <c r="CI344" s="78"/>
      <c r="CJ344" s="78"/>
      <c r="CK344" s="78"/>
      <c r="CL344" s="78"/>
      <c r="CM344" s="78"/>
      <c r="CN344" s="78"/>
      <c r="CO344" s="78"/>
      <c r="CP344" s="78"/>
      <c r="CQ344" s="78"/>
      <c r="CR344" s="78"/>
      <c r="CS344" s="78"/>
      <c r="CT344" s="78"/>
      <c r="CU344" s="78"/>
      <c r="CV344" s="78"/>
      <c r="CW344" s="78"/>
      <c r="CX344" s="78"/>
      <c r="CY344" s="78"/>
      <c r="CZ344" s="78"/>
      <c r="DA344" s="78"/>
      <c r="DB344" s="78"/>
      <c r="DC344" s="78"/>
      <c r="DD344" s="78"/>
      <c r="DE344" s="78"/>
      <c r="DF344" s="78"/>
      <c r="DG344" s="78"/>
      <c r="DH344" s="78"/>
      <c r="DI344" s="78"/>
      <c r="DJ344" s="78"/>
      <c r="DK344" s="78"/>
      <c r="DL344" s="78"/>
      <c r="DM344" s="78"/>
      <c r="DN344" s="78"/>
      <c r="DO344" s="78"/>
      <c r="DP344" s="78"/>
      <c r="DQ344" s="78"/>
      <c r="DR344" s="78"/>
      <c r="DS344" s="78"/>
      <c r="DT344" s="78"/>
      <c r="DU344" s="78"/>
      <c r="DV344" s="78"/>
      <c r="DW344" s="78"/>
      <c r="DX344" s="78"/>
      <c r="DY344" s="78"/>
      <c r="DZ344" s="78"/>
      <c r="EA344" s="78"/>
      <c r="EB344" s="78"/>
      <c r="EC344" s="78"/>
      <c r="ED344" s="78"/>
      <c r="EE344" s="78"/>
      <c r="EF344" s="78"/>
      <c r="EG344" s="78"/>
      <c r="EH344" s="78"/>
      <c r="EI344" s="78"/>
      <c r="EJ344" s="78"/>
      <c r="EK344" s="78"/>
      <c r="EL344" s="78"/>
      <c r="EM344" s="78"/>
      <c r="EN344" s="78"/>
      <c r="EO344" s="78"/>
      <c r="EP344" s="78"/>
      <c r="EQ344" s="78"/>
      <c r="ER344" s="78"/>
      <c r="ES344" s="78"/>
      <c r="ET344" s="78"/>
      <c r="EU344" s="78"/>
      <c r="EV344" s="78"/>
      <c r="EW344" s="78"/>
      <c r="EX344" s="78"/>
      <c r="EY344" s="78"/>
      <c r="EZ344" s="78"/>
      <c r="FA344" s="78"/>
      <c r="FB344" s="78"/>
      <c r="FC344" s="78"/>
      <c r="FD344" s="78"/>
      <c r="FE344" s="78"/>
      <c r="FF344" s="78"/>
      <c r="FG344" s="78"/>
      <c r="FH344" s="78"/>
      <c r="FI344" s="78"/>
      <c r="FJ344" s="78"/>
      <c r="FK344" s="78"/>
      <c r="FL344" s="78"/>
      <c r="FM344" s="78"/>
      <c r="FN344" s="78"/>
      <c r="FO344" s="78"/>
      <c r="FP344" s="78"/>
      <c r="FQ344" s="78"/>
      <c r="FR344" s="78"/>
      <c r="FS344" s="78"/>
      <c r="FT344" s="78"/>
      <c r="FU344" s="78"/>
      <c r="FV344" s="78"/>
      <c r="FW344" s="78"/>
      <c r="FX344" s="78"/>
      <c r="FY344" s="78">
        <v>43</v>
      </c>
      <c r="FZ344" s="78">
        <v>0</v>
      </c>
    </row>
    <row r="345" spans="1:182" x14ac:dyDescent="0.2">
      <c r="A345" t="s">
        <v>186</v>
      </c>
      <c r="B345" s="35" t="s">
        <v>243</v>
      </c>
      <c r="C345" t="s">
        <v>194</v>
      </c>
      <c r="D345" t="s">
        <v>201</v>
      </c>
      <c r="E345" t="s">
        <v>202</v>
      </c>
      <c r="F345" t="s">
        <v>178</v>
      </c>
      <c r="G345" t="s">
        <v>1</v>
      </c>
      <c r="H345" s="78">
        <v>180</v>
      </c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  <c r="AB345" s="78"/>
      <c r="AC345" s="78"/>
      <c r="AD345" s="78"/>
      <c r="AE345" s="78"/>
      <c r="AF345" s="78"/>
      <c r="AG345" s="78"/>
      <c r="AH345" s="78"/>
      <c r="AI345" s="78"/>
      <c r="AJ345" s="78"/>
      <c r="AK345" s="78"/>
      <c r="AL345" s="78"/>
      <c r="AM345" s="78"/>
      <c r="AN345" s="78"/>
      <c r="AO345" s="78"/>
      <c r="AP345" s="78"/>
      <c r="AQ345" s="78"/>
      <c r="AR345" s="78"/>
      <c r="AS345" s="78"/>
      <c r="AT345" s="78"/>
      <c r="AU345" s="78"/>
      <c r="AV345" s="78"/>
      <c r="AW345" s="78"/>
      <c r="AX345" s="78"/>
      <c r="AY345" s="78"/>
      <c r="AZ345" s="78"/>
      <c r="BA345" s="78"/>
      <c r="BB345" s="78"/>
      <c r="BC345" s="78"/>
      <c r="BD345" s="78"/>
      <c r="BE345" s="78"/>
      <c r="BF345" s="78"/>
      <c r="BG345" s="78"/>
      <c r="BH345" s="78"/>
      <c r="BI345" s="78"/>
      <c r="BJ345" s="78"/>
      <c r="BK345" s="78"/>
      <c r="BL345" s="78"/>
      <c r="BM345" s="78"/>
      <c r="BN345" s="78"/>
      <c r="BO345" s="78"/>
      <c r="BP345" s="78"/>
      <c r="BQ345" s="78"/>
      <c r="BR345" s="78"/>
      <c r="BS345" s="78"/>
      <c r="BT345" s="78"/>
      <c r="BU345" s="78"/>
      <c r="BV345" s="78"/>
      <c r="BW345" s="78"/>
      <c r="BX345" s="78"/>
      <c r="BY345" s="78"/>
      <c r="BZ345" s="78"/>
      <c r="CA345" s="78"/>
      <c r="CB345" s="78"/>
      <c r="CC345" s="78"/>
      <c r="CD345" s="78"/>
      <c r="CE345" s="78"/>
      <c r="CF345" s="78"/>
      <c r="CG345" s="78"/>
      <c r="CH345" s="78"/>
      <c r="CI345" s="78"/>
      <c r="CJ345" s="78"/>
      <c r="CK345" s="78"/>
      <c r="CL345" s="78"/>
      <c r="CM345" s="78"/>
      <c r="CN345" s="78"/>
      <c r="CO345" s="78"/>
      <c r="CP345" s="78"/>
      <c r="CQ345" s="78"/>
      <c r="CR345" s="78"/>
      <c r="CS345" s="78"/>
      <c r="CT345" s="78"/>
      <c r="CU345" s="78"/>
      <c r="CV345" s="78"/>
      <c r="CW345" s="78"/>
      <c r="CX345" s="78"/>
      <c r="CY345" s="78"/>
      <c r="CZ345" s="78"/>
      <c r="DA345" s="78"/>
      <c r="DB345" s="78"/>
      <c r="DC345" s="78"/>
      <c r="DD345" s="78"/>
      <c r="DE345" s="78"/>
      <c r="DF345" s="78"/>
      <c r="DG345" s="78"/>
      <c r="DH345" s="78"/>
      <c r="DI345" s="78"/>
      <c r="DJ345" s="78"/>
      <c r="DK345" s="78"/>
      <c r="DL345" s="78"/>
      <c r="DM345" s="78"/>
      <c r="DN345" s="78"/>
      <c r="DO345" s="78"/>
      <c r="DP345" s="78"/>
      <c r="DQ345" s="78"/>
      <c r="DR345" s="78"/>
      <c r="DS345" s="78"/>
      <c r="DT345" s="78"/>
      <c r="DU345" s="78"/>
      <c r="DV345" s="78"/>
      <c r="DW345" s="78"/>
      <c r="DX345" s="78"/>
      <c r="DY345" s="78"/>
      <c r="DZ345" s="78"/>
      <c r="EA345" s="78"/>
      <c r="EB345" s="78"/>
      <c r="EC345" s="78"/>
      <c r="ED345" s="78"/>
      <c r="EE345" s="78"/>
      <c r="EF345" s="78"/>
      <c r="EG345" s="78"/>
      <c r="EH345" s="78"/>
      <c r="EI345" s="78"/>
      <c r="EJ345" s="78"/>
      <c r="EK345" s="78"/>
      <c r="EL345" s="78"/>
      <c r="EM345" s="78"/>
      <c r="EN345" s="78"/>
      <c r="EO345" s="78"/>
      <c r="EP345" s="78"/>
      <c r="EQ345" s="78"/>
      <c r="ER345" s="78"/>
      <c r="ES345" s="78"/>
      <c r="ET345" s="78"/>
      <c r="EU345" s="78"/>
      <c r="EV345" s="78"/>
      <c r="EW345" s="78"/>
      <c r="EX345" s="78"/>
      <c r="EY345" s="78"/>
      <c r="EZ345" s="78"/>
      <c r="FA345" s="78"/>
      <c r="FB345" s="78"/>
      <c r="FC345" s="78"/>
      <c r="FD345" s="78"/>
      <c r="FE345" s="78"/>
      <c r="FF345" s="78"/>
      <c r="FG345" s="78"/>
      <c r="FH345" s="78"/>
      <c r="FI345" s="78"/>
      <c r="FJ345" s="78"/>
      <c r="FK345" s="78"/>
      <c r="FL345" s="78"/>
      <c r="FM345" s="78"/>
      <c r="FN345" s="78"/>
      <c r="FO345" s="78"/>
      <c r="FP345" s="78"/>
      <c r="FQ345" s="78"/>
      <c r="FR345" s="78"/>
      <c r="FS345" s="78"/>
      <c r="FT345" s="78"/>
      <c r="FU345" s="78"/>
      <c r="FV345" s="78"/>
      <c r="FW345" s="78"/>
      <c r="FX345" s="78"/>
      <c r="FY345" s="78">
        <v>19</v>
      </c>
      <c r="FZ345" s="78">
        <v>0</v>
      </c>
    </row>
    <row r="346" spans="1:182" x14ac:dyDescent="0.2">
      <c r="A346" t="s">
        <v>186</v>
      </c>
      <c r="B346" s="35" t="s">
        <v>243</v>
      </c>
      <c r="C346" t="s">
        <v>194</v>
      </c>
      <c r="D346" t="s">
        <v>201</v>
      </c>
      <c r="E346" t="s">
        <v>202</v>
      </c>
      <c r="F346" t="s">
        <v>179</v>
      </c>
      <c r="G346" t="s">
        <v>1</v>
      </c>
      <c r="H346" s="78">
        <v>106</v>
      </c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  <c r="AB346" s="78"/>
      <c r="AC346" s="78"/>
      <c r="AD346" s="78"/>
      <c r="AE346" s="78"/>
      <c r="AF346" s="78"/>
      <c r="AG346" s="78"/>
      <c r="AH346" s="78"/>
      <c r="AI346" s="78"/>
      <c r="AJ346" s="78"/>
      <c r="AK346" s="78"/>
      <c r="AL346" s="78"/>
      <c r="AM346" s="78"/>
      <c r="AN346" s="78"/>
      <c r="AO346" s="78"/>
      <c r="AP346" s="78"/>
      <c r="AQ346" s="78"/>
      <c r="AR346" s="78"/>
      <c r="AS346" s="78"/>
      <c r="AT346" s="78"/>
      <c r="AU346" s="78"/>
      <c r="AV346" s="78"/>
      <c r="AW346" s="78"/>
      <c r="AX346" s="78"/>
      <c r="AY346" s="78"/>
      <c r="AZ346" s="78"/>
      <c r="BA346" s="78"/>
      <c r="BB346" s="78"/>
      <c r="BC346" s="78"/>
      <c r="BD346" s="78"/>
      <c r="BE346" s="78"/>
      <c r="BF346" s="78"/>
      <c r="BG346" s="78"/>
      <c r="BH346" s="78"/>
      <c r="BI346" s="78"/>
      <c r="BJ346" s="78"/>
      <c r="BK346" s="78"/>
      <c r="BL346" s="78"/>
      <c r="BM346" s="78"/>
      <c r="BN346" s="78"/>
      <c r="BO346" s="78"/>
      <c r="BP346" s="78"/>
      <c r="BQ346" s="78"/>
      <c r="BR346" s="78"/>
      <c r="BS346" s="78"/>
      <c r="BT346" s="78"/>
      <c r="BU346" s="78"/>
      <c r="BV346" s="78"/>
      <c r="BW346" s="78"/>
      <c r="BX346" s="78"/>
      <c r="BY346" s="78"/>
      <c r="BZ346" s="78"/>
      <c r="CA346" s="78"/>
      <c r="CB346" s="78"/>
      <c r="CC346" s="78"/>
      <c r="CD346" s="78"/>
      <c r="CE346" s="78"/>
      <c r="CF346" s="78"/>
      <c r="CG346" s="78"/>
      <c r="CH346" s="78"/>
      <c r="CI346" s="78"/>
      <c r="CJ346" s="78"/>
      <c r="CK346" s="78"/>
      <c r="CL346" s="78"/>
      <c r="CM346" s="78"/>
      <c r="CN346" s="78"/>
      <c r="CO346" s="78"/>
      <c r="CP346" s="78"/>
      <c r="CQ346" s="78"/>
      <c r="CR346" s="78"/>
      <c r="CS346" s="78"/>
      <c r="CT346" s="78"/>
      <c r="CU346" s="78"/>
      <c r="CV346" s="78"/>
      <c r="CW346" s="78"/>
      <c r="CX346" s="78"/>
      <c r="CY346" s="78"/>
      <c r="CZ346" s="78"/>
      <c r="DA346" s="78"/>
      <c r="DB346" s="78"/>
      <c r="DC346" s="78"/>
      <c r="DD346" s="78"/>
      <c r="DE346" s="78"/>
      <c r="DF346" s="78"/>
      <c r="DG346" s="78"/>
      <c r="DH346" s="78"/>
      <c r="DI346" s="78"/>
      <c r="DJ346" s="78"/>
      <c r="DK346" s="78"/>
      <c r="DL346" s="78"/>
      <c r="DM346" s="78"/>
      <c r="DN346" s="78"/>
      <c r="DO346" s="78"/>
      <c r="DP346" s="78"/>
      <c r="DQ346" s="78"/>
      <c r="DR346" s="78"/>
      <c r="DS346" s="78"/>
      <c r="DT346" s="78"/>
      <c r="DU346" s="78"/>
      <c r="DV346" s="78"/>
      <c r="DW346" s="78"/>
      <c r="DX346" s="78"/>
      <c r="DY346" s="78"/>
      <c r="DZ346" s="78"/>
      <c r="EA346" s="78"/>
      <c r="EB346" s="78"/>
      <c r="EC346" s="78"/>
      <c r="ED346" s="78"/>
      <c r="EE346" s="78"/>
      <c r="EF346" s="78"/>
      <c r="EG346" s="78"/>
      <c r="EH346" s="78"/>
      <c r="EI346" s="78"/>
      <c r="EJ346" s="78"/>
      <c r="EK346" s="78"/>
      <c r="EL346" s="78"/>
      <c r="EM346" s="78"/>
      <c r="EN346" s="78"/>
      <c r="EO346" s="78"/>
      <c r="EP346" s="78"/>
      <c r="EQ346" s="78"/>
      <c r="ER346" s="78"/>
      <c r="ES346" s="78"/>
      <c r="ET346" s="78"/>
      <c r="EU346" s="78"/>
      <c r="EV346" s="78"/>
      <c r="EW346" s="78"/>
      <c r="EX346" s="78"/>
      <c r="EY346" s="78"/>
      <c r="EZ346" s="78"/>
      <c r="FA346" s="78"/>
      <c r="FB346" s="78"/>
      <c r="FC346" s="78"/>
      <c r="FD346" s="78"/>
      <c r="FE346" s="78"/>
      <c r="FF346" s="78"/>
      <c r="FG346" s="78"/>
      <c r="FH346" s="78"/>
      <c r="FI346" s="78"/>
      <c r="FJ346" s="78"/>
      <c r="FK346" s="78"/>
      <c r="FL346" s="78"/>
      <c r="FM346" s="78"/>
      <c r="FN346" s="78"/>
      <c r="FO346" s="78"/>
      <c r="FP346" s="78"/>
      <c r="FQ346" s="78"/>
      <c r="FR346" s="78"/>
      <c r="FS346" s="78"/>
      <c r="FT346" s="78"/>
      <c r="FU346" s="78"/>
      <c r="FV346" s="78"/>
      <c r="FW346" s="78"/>
      <c r="FX346" s="78"/>
      <c r="FY346" s="78">
        <v>8</v>
      </c>
      <c r="FZ346" s="78">
        <v>0</v>
      </c>
    </row>
    <row r="347" spans="1:182" x14ac:dyDescent="0.2">
      <c r="A347" t="s">
        <v>186</v>
      </c>
      <c r="B347" s="35" t="s">
        <v>243</v>
      </c>
      <c r="C347" t="s">
        <v>194</v>
      </c>
      <c r="D347" t="s">
        <v>201</v>
      </c>
      <c r="E347" t="s">
        <v>202</v>
      </c>
      <c r="F347" t="s">
        <v>180</v>
      </c>
      <c r="G347" t="s">
        <v>1</v>
      </c>
      <c r="H347" s="78">
        <v>1</v>
      </c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  <c r="AB347" s="78"/>
      <c r="AC347" s="78"/>
      <c r="AD347" s="78"/>
      <c r="AE347" s="78"/>
      <c r="AF347" s="78"/>
      <c r="AG347" s="78"/>
      <c r="AH347" s="78"/>
      <c r="AI347" s="78"/>
      <c r="AJ347" s="78"/>
      <c r="AK347" s="78"/>
      <c r="AL347" s="78"/>
      <c r="AM347" s="78"/>
      <c r="AN347" s="78"/>
      <c r="AO347" s="78"/>
      <c r="AP347" s="78"/>
      <c r="AQ347" s="78"/>
      <c r="AR347" s="78"/>
      <c r="AS347" s="78"/>
      <c r="AT347" s="78"/>
      <c r="AU347" s="78"/>
      <c r="AV347" s="78"/>
      <c r="AW347" s="78"/>
      <c r="AX347" s="78"/>
      <c r="AY347" s="78"/>
      <c r="AZ347" s="78"/>
      <c r="BA347" s="78"/>
      <c r="BB347" s="78"/>
      <c r="BC347" s="78"/>
      <c r="BD347" s="78"/>
      <c r="BE347" s="78"/>
      <c r="BF347" s="78"/>
      <c r="BG347" s="78"/>
      <c r="BH347" s="78"/>
      <c r="BI347" s="78"/>
      <c r="BJ347" s="78"/>
      <c r="BK347" s="78"/>
      <c r="BL347" s="78"/>
      <c r="BM347" s="78"/>
      <c r="BN347" s="78"/>
      <c r="BO347" s="78"/>
      <c r="BP347" s="78"/>
      <c r="BQ347" s="78"/>
      <c r="BR347" s="78"/>
      <c r="BS347" s="78"/>
      <c r="BT347" s="78"/>
      <c r="BU347" s="78"/>
      <c r="BV347" s="78"/>
      <c r="BW347" s="78"/>
      <c r="BX347" s="78"/>
      <c r="BY347" s="78"/>
      <c r="BZ347" s="78"/>
      <c r="CA347" s="78"/>
      <c r="CB347" s="78"/>
      <c r="CC347" s="78"/>
      <c r="CD347" s="78"/>
      <c r="CE347" s="78"/>
      <c r="CF347" s="78"/>
      <c r="CG347" s="78"/>
      <c r="CH347" s="78"/>
      <c r="CI347" s="78"/>
      <c r="CJ347" s="78"/>
      <c r="CK347" s="78"/>
      <c r="CL347" s="78"/>
      <c r="CM347" s="78"/>
      <c r="CN347" s="78"/>
      <c r="CO347" s="78"/>
      <c r="CP347" s="78"/>
      <c r="CQ347" s="78"/>
      <c r="CR347" s="78"/>
      <c r="CS347" s="78"/>
      <c r="CT347" s="78"/>
      <c r="CU347" s="78"/>
      <c r="CV347" s="78"/>
      <c r="CW347" s="78"/>
      <c r="CX347" s="78"/>
      <c r="CY347" s="78"/>
      <c r="CZ347" s="78"/>
      <c r="DA347" s="78"/>
      <c r="DB347" s="78"/>
      <c r="DC347" s="78"/>
      <c r="DD347" s="78"/>
      <c r="DE347" s="78"/>
      <c r="DF347" s="78"/>
      <c r="DG347" s="78"/>
      <c r="DH347" s="78"/>
      <c r="DI347" s="78"/>
      <c r="DJ347" s="78"/>
      <c r="DK347" s="78"/>
      <c r="DL347" s="78"/>
      <c r="DM347" s="78"/>
      <c r="DN347" s="78"/>
      <c r="DO347" s="78"/>
      <c r="DP347" s="78"/>
      <c r="DQ347" s="78"/>
      <c r="DR347" s="78"/>
      <c r="DS347" s="78"/>
      <c r="DT347" s="78"/>
      <c r="DU347" s="78"/>
      <c r="DV347" s="78"/>
      <c r="DW347" s="78"/>
      <c r="DX347" s="78"/>
      <c r="DY347" s="78"/>
      <c r="DZ347" s="78"/>
      <c r="EA347" s="78"/>
      <c r="EB347" s="78"/>
      <c r="EC347" s="78"/>
      <c r="ED347" s="78"/>
      <c r="EE347" s="78"/>
      <c r="EF347" s="78"/>
      <c r="EG347" s="78"/>
      <c r="EH347" s="78"/>
      <c r="EI347" s="78"/>
      <c r="EJ347" s="78"/>
      <c r="EK347" s="78"/>
      <c r="EL347" s="78"/>
      <c r="EM347" s="78"/>
      <c r="EN347" s="78"/>
      <c r="EO347" s="78"/>
      <c r="EP347" s="78"/>
      <c r="EQ347" s="78"/>
      <c r="ER347" s="78"/>
      <c r="ES347" s="78"/>
      <c r="ET347" s="78"/>
      <c r="EU347" s="78"/>
      <c r="EV347" s="78"/>
      <c r="EW347" s="78"/>
      <c r="EX347" s="78"/>
      <c r="EY347" s="78"/>
      <c r="EZ347" s="78"/>
      <c r="FA347" s="78"/>
      <c r="FB347" s="78"/>
      <c r="FC347" s="78"/>
      <c r="FD347" s="78"/>
      <c r="FE347" s="78"/>
      <c r="FF347" s="78"/>
      <c r="FG347" s="78"/>
      <c r="FH347" s="78"/>
      <c r="FI347" s="78"/>
      <c r="FJ347" s="78"/>
      <c r="FK347" s="78"/>
      <c r="FL347" s="78"/>
      <c r="FM347" s="78"/>
      <c r="FN347" s="78"/>
      <c r="FO347" s="78"/>
      <c r="FP347" s="78"/>
      <c r="FQ347" s="78"/>
      <c r="FR347" s="78"/>
      <c r="FS347" s="78"/>
      <c r="FT347" s="78"/>
      <c r="FU347" s="78"/>
      <c r="FV347" s="78"/>
      <c r="FW347" s="78"/>
      <c r="FX347" s="78"/>
      <c r="FY347" s="78">
        <v>0</v>
      </c>
      <c r="FZ347" s="78">
        <v>0</v>
      </c>
    </row>
    <row r="348" spans="1:182" x14ac:dyDescent="0.2">
      <c r="A348" t="s">
        <v>186</v>
      </c>
      <c r="B348" s="35" t="s">
        <v>243</v>
      </c>
      <c r="C348" t="s">
        <v>194</v>
      </c>
      <c r="D348" t="s">
        <v>201</v>
      </c>
      <c r="E348" t="s">
        <v>202</v>
      </c>
      <c r="F348" t="s">
        <v>181</v>
      </c>
      <c r="G348" t="s">
        <v>1</v>
      </c>
      <c r="H348" s="78">
        <v>41</v>
      </c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  <c r="AB348" s="78"/>
      <c r="AC348" s="78"/>
      <c r="AD348" s="78"/>
      <c r="AE348" s="78"/>
      <c r="AF348" s="78"/>
      <c r="AG348" s="78"/>
      <c r="AH348" s="78"/>
      <c r="AI348" s="78"/>
      <c r="AJ348" s="78"/>
      <c r="AK348" s="78"/>
      <c r="AL348" s="78"/>
      <c r="AM348" s="78"/>
      <c r="AN348" s="78"/>
      <c r="AO348" s="78"/>
      <c r="AP348" s="78"/>
      <c r="AQ348" s="78"/>
      <c r="AR348" s="78"/>
      <c r="AS348" s="78"/>
      <c r="AT348" s="78"/>
      <c r="AU348" s="78"/>
      <c r="AV348" s="78"/>
      <c r="AW348" s="78"/>
      <c r="AX348" s="78"/>
      <c r="AY348" s="78"/>
      <c r="AZ348" s="78"/>
      <c r="BA348" s="78"/>
      <c r="BB348" s="78"/>
      <c r="BC348" s="78"/>
      <c r="BD348" s="78"/>
      <c r="BE348" s="78"/>
      <c r="BF348" s="78"/>
      <c r="BG348" s="78"/>
      <c r="BH348" s="78"/>
      <c r="BI348" s="78"/>
      <c r="BJ348" s="78"/>
      <c r="BK348" s="78"/>
      <c r="BL348" s="78"/>
      <c r="BM348" s="78"/>
      <c r="BN348" s="78"/>
      <c r="BO348" s="78"/>
      <c r="BP348" s="78"/>
      <c r="BQ348" s="78"/>
      <c r="BR348" s="78"/>
      <c r="BS348" s="78"/>
      <c r="BT348" s="78"/>
      <c r="BU348" s="78"/>
      <c r="BV348" s="78"/>
      <c r="BW348" s="78"/>
      <c r="BX348" s="78"/>
      <c r="BY348" s="78"/>
      <c r="BZ348" s="78"/>
      <c r="CA348" s="78"/>
      <c r="CB348" s="78"/>
      <c r="CC348" s="78"/>
      <c r="CD348" s="78"/>
      <c r="CE348" s="78"/>
      <c r="CF348" s="78"/>
      <c r="CG348" s="78"/>
      <c r="CH348" s="78"/>
      <c r="CI348" s="78"/>
      <c r="CJ348" s="78"/>
      <c r="CK348" s="78"/>
      <c r="CL348" s="78"/>
      <c r="CM348" s="78"/>
      <c r="CN348" s="78"/>
      <c r="CO348" s="78"/>
      <c r="CP348" s="78"/>
      <c r="CQ348" s="78"/>
      <c r="CR348" s="78"/>
      <c r="CS348" s="78"/>
      <c r="CT348" s="78"/>
      <c r="CU348" s="78"/>
      <c r="CV348" s="78"/>
      <c r="CW348" s="78"/>
      <c r="CX348" s="78"/>
      <c r="CY348" s="78"/>
      <c r="CZ348" s="78"/>
      <c r="DA348" s="78"/>
      <c r="DB348" s="78"/>
      <c r="DC348" s="78"/>
      <c r="DD348" s="78"/>
      <c r="DE348" s="78"/>
      <c r="DF348" s="78"/>
      <c r="DG348" s="78"/>
      <c r="DH348" s="78"/>
      <c r="DI348" s="78"/>
      <c r="DJ348" s="78"/>
      <c r="DK348" s="78"/>
      <c r="DL348" s="78"/>
      <c r="DM348" s="78"/>
      <c r="DN348" s="78"/>
      <c r="DO348" s="78"/>
      <c r="DP348" s="78"/>
      <c r="DQ348" s="78"/>
      <c r="DR348" s="78"/>
      <c r="DS348" s="78"/>
      <c r="DT348" s="78"/>
      <c r="DU348" s="78"/>
      <c r="DV348" s="78"/>
      <c r="DW348" s="78"/>
      <c r="DX348" s="78"/>
      <c r="DY348" s="78"/>
      <c r="DZ348" s="78"/>
      <c r="EA348" s="78"/>
      <c r="EB348" s="78"/>
      <c r="EC348" s="78"/>
      <c r="ED348" s="78"/>
      <c r="EE348" s="78"/>
      <c r="EF348" s="78"/>
      <c r="EG348" s="78"/>
      <c r="EH348" s="78"/>
      <c r="EI348" s="78"/>
      <c r="EJ348" s="78"/>
      <c r="EK348" s="78"/>
      <c r="EL348" s="78"/>
      <c r="EM348" s="78"/>
      <c r="EN348" s="78"/>
      <c r="EO348" s="78"/>
      <c r="EP348" s="78"/>
      <c r="EQ348" s="78"/>
      <c r="ER348" s="78"/>
      <c r="ES348" s="78"/>
      <c r="ET348" s="78"/>
      <c r="EU348" s="78"/>
      <c r="EV348" s="78"/>
      <c r="EW348" s="78"/>
      <c r="EX348" s="78"/>
      <c r="EY348" s="78"/>
      <c r="EZ348" s="78"/>
      <c r="FA348" s="78"/>
      <c r="FB348" s="78"/>
      <c r="FC348" s="78"/>
      <c r="FD348" s="78"/>
      <c r="FE348" s="78"/>
      <c r="FF348" s="78"/>
      <c r="FG348" s="78"/>
      <c r="FH348" s="78"/>
      <c r="FI348" s="78"/>
      <c r="FJ348" s="78"/>
      <c r="FK348" s="78"/>
      <c r="FL348" s="78"/>
      <c r="FM348" s="78"/>
      <c r="FN348" s="78"/>
      <c r="FO348" s="78"/>
      <c r="FP348" s="78"/>
      <c r="FQ348" s="78"/>
      <c r="FR348" s="78"/>
      <c r="FS348" s="78"/>
      <c r="FT348" s="78"/>
      <c r="FU348" s="78"/>
      <c r="FV348" s="78"/>
      <c r="FW348" s="78"/>
      <c r="FX348" s="78"/>
      <c r="FY348" s="78">
        <v>1</v>
      </c>
      <c r="FZ348" s="78">
        <v>0</v>
      </c>
    </row>
    <row r="349" spans="1:182" x14ac:dyDescent="0.2">
      <c r="A349" t="s">
        <v>186</v>
      </c>
      <c r="B349" s="35" t="s">
        <v>243</v>
      </c>
      <c r="C349" t="s">
        <v>194</v>
      </c>
      <c r="D349" t="s">
        <v>201</v>
      </c>
      <c r="E349" t="s">
        <v>202</v>
      </c>
      <c r="F349" t="s">
        <v>182</v>
      </c>
      <c r="G349" t="s">
        <v>1</v>
      </c>
      <c r="H349" s="78">
        <v>43</v>
      </c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  <c r="AB349" s="78"/>
      <c r="AC349" s="78"/>
      <c r="AD349" s="78"/>
      <c r="AE349" s="78"/>
      <c r="AF349" s="78"/>
      <c r="AG349" s="78"/>
      <c r="AH349" s="78"/>
      <c r="AI349" s="78"/>
      <c r="AJ349" s="78"/>
      <c r="AK349" s="78"/>
      <c r="AL349" s="78"/>
      <c r="AM349" s="78"/>
      <c r="AN349" s="78"/>
      <c r="AO349" s="78"/>
      <c r="AP349" s="78"/>
      <c r="AQ349" s="78"/>
      <c r="AR349" s="78"/>
      <c r="AS349" s="78"/>
      <c r="AT349" s="78"/>
      <c r="AU349" s="78"/>
      <c r="AV349" s="78"/>
      <c r="AW349" s="78"/>
      <c r="AX349" s="78"/>
      <c r="AY349" s="78"/>
      <c r="AZ349" s="78"/>
      <c r="BA349" s="78"/>
      <c r="BB349" s="78"/>
      <c r="BC349" s="78"/>
      <c r="BD349" s="78"/>
      <c r="BE349" s="78"/>
      <c r="BF349" s="78"/>
      <c r="BG349" s="78"/>
      <c r="BH349" s="78"/>
      <c r="BI349" s="78"/>
      <c r="BJ349" s="78"/>
      <c r="BK349" s="78"/>
      <c r="BL349" s="78"/>
      <c r="BM349" s="78"/>
      <c r="BN349" s="78"/>
      <c r="BO349" s="78"/>
      <c r="BP349" s="78"/>
      <c r="BQ349" s="78"/>
      <c r="BR349" s="78"/>
      <c r="BS349" s="78"/>
      <c r="BT349" s="78"/>
      <c r="BU349" s="78"/>
      <c r="BV349" s="78"/>
      <c r="BW349" s="78"/>
      <c r="BX349" s="78"/>
      <c r="BY349" s="78"/>
      <c r="BZ349" s="78"/>
      <c r="CA349" s="78"/>
      <c r="CB349" s="78"/>
      <c r="CC349" s="78"/>
      <c r="CD349" s="78"/>
      <c r="CE349" s="78"/>
      <c r="CF349" s="78"/>
      <c r="CG349" s="78"/>
      <c r="CH349" s="78"/>
      <c r="CI349" s="78"/>
      <c r="CJ349" s="78"/>
      <c r="CK349" s="78"/>
      <c r="CL349" s="78"/>
      <c r="CM349" s="78"/>
      <c r="CN349" s="78"/>
      <c r="CO349" s="78"/>
      <c r="CP349" s="78"/>
      <c r="CQ349" s="78"/>
      <c r="CR349" s="78"/>
      <c r="CS349" s="78"/>
      <c r="CT349" s="78"/>
      <c r="CU349" s="78"/>
      <c r="CV349" s="78"/>
      <c r="CW349" s="78"/>
      <c r="CX349" s="78"/>
      <c r="CY349" s="78"/>
      <c r="CZ349" s="78"/>
      <c r="DA349" s="78"/>
      <c r="DB349" s="78"/>
      <c r="DC349" s="78"/>
      <c r="DD349" s="78"/>
      <c r="DE349" s="78"/>
      <c r="DF349" s="78"/>
      <c r="DG349" s="78"/>
      <c r="DH349" s="78"/>
      <c r="DI349" s="78"/>
      <c r="DJ349" s="78"/>
      <c r="DK349" s="78"/>
      <c r="DL349" s="78"/>
      <c r="DM349" s="78"/>
      <c r="DN349" s="78"/>
      <c r="DO349" s="78"/>
      <c r="DP349" s="78"/>
      <c r="DQ349" s="78"/>
      <c r="DR349" s="78"/>
      <c r="DS349" s="78"/>
      <c r="DT349" s="78"/>
      <c r="DU349" s="78"/>
      <c r="DV349" s="78"/>
      <c r="DW349" s="78"/>
      <c r="DX349" s="78"/>
      <c r="DY349" s="78"/>
      <c r="DZ349" s="78"/>
      <c r="EA349" s="78"/>
      <c r="EB349" s="78"/>
      <c r="EC349" s="78"/>
      <c r="ED349" s="78"/>
      <c r="EE349" s="78"/>
      <c r="EF349" s="78"/>
      <c r="EG349" s="78"/>
      <c r="EH349" s="78"/>
      <c r="EI349" s="78"/>
      <c r="EJ349" s="78"/>
      <c r="EK349" s="78"/>
      <c r="EL349" s="78"/>
      <c r="EM349" s="78"/>
      <c r="EN349" s="78"/>
      <c r="EO349" s="78"/>
      <c r="EP349" s="78"/>
      <c r="EQ349" s="78"/>
      <c r="ER349" s="78"/>
      <c r="ES349" s="78"/>
      <c r="ET349" s="78"/>
      <c r="EU349" s="78"/>
      <c r="EV349" s="78"/>
      <c r="EW349" s="78"/>
      <c r="EX349" s="78"/>
      <c r="EY349" s="78"/>
      <c r="EZ349" s="78"/>
      <c r="FA349" s="78"/>
      <c r="FB349" s="78"/>
      <c r="FC349" s="78"/>
      <c r="FD349" s="78"/>
      <c r="FE349" s="78"/>
      <c r="FF349" s="78"/>
      <c r="FG349" s="78"/>
      <c r="FH349" s="78"/>
      <c r="FI349" s="78"/>
      <c r="FJ349" s="78"/>
      <c r="FK349" s="78"/>
      <c r="FL349" s="78"/>
      <c r="FM349" s="78"/>
      <c r="FN349" s="78"/>
      <c r="FO349" s="78"/>
      <c r="FP349" s="78"/>
      <c r="FQ349" s="78"/>
      <c r="FR349" s="78"/>
      <c r="FS349" s="78"/>
      <c r="FT349" s="78"/>
      <c r="FU349" s="78"/>
      <c r="FV349" s="78"/>
      <c r="FW349" s="78"/>
      <c r="FX349" s="78"/>
      <c r="FY349" s="78">
        <v>3</v>
      </c>
      <c r="FZ349" s="78">
        <v>0</v>
      </c>
    </row>
    <row r="350" spans="1:182" x14ac:dyDescent="0.2">
      <c r="A350" t="s">
        <v>186</v>
      </c>
      <c r="B350" s="35" t="s">
        <v>243</v>
      </c>
      <c r="C350" t="s">
        <v>194</v>
      </c>
      <c r="D350" t="s">
        <v>201</v>
      </c>
      <c r="E350" t="s">
        <v>202</v>
      </c>
      <c r="F350" t="s">
        <v>183</v>
      </c>
      <c r="G350" t="s">
        <v>1</v>
      </c>
      <c r="H350" s="78">
        <v>132</v>
      </c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  <c r="AB350" s="78"/>
      <c r="AC350" s="78"/>
      <c r="AD350" s="78"/>
      <c r="AE350" s="78"/>
      <c r="AF350" s="78"/>
      <c r="AG350" s="78"/>
      <c r="AH350" s="78"/>
      <c r="AI350" s="78"/>
      <c r="AJ350" s="78"/>
      <c r="AK350" s="78"/>
      <c r="AL350" s="78"/>
      <c r="AM350" s="78"/>
      <c r="AN350" s="78"/>
      <c r="AO350" s="78"/>
      <c r="AP350" s="78"/>
      <c r="AQ350" s="78"/>
      <c r="AR350" s="78"/>
      <c r="AS350" s="78"/>
      <c r="AT350" s="78"/>
      <c r="AU350" s="78"/>
      <c r="AV350" s="78"/>
      <c r="AW350" s="78"/>
      <c r="AX350" s="78"/>
      <c r="AY350" s="78"/>
      <c r="AZ350" s="78"/>
      <c r="BA350" s="78"/>
      <c r="BB350" s="78"/>
      <c r="BC350" s="78"/>
      <c r="BD350" s="78"/>
      <c r="BE350" s="78"/>
      <c r="BF350" s="78"/>
      <c r="BG350" s="78"/>
      <c r="BH350" s="78"/>
      <c r="BI350" s="78"/>
      <c r="BJ350" s="78"/>
      <c r="BK350" s="78"/>
      <c r="BL350" s="78"/>
      <c r="BM350" s="78"/>
      <c r="BN350" s="78"/>
      <c r="BO350" s="78"/>
      <c r="BP350" s="78"/>
      <c r="BQ350" s="78"/>
      <c r="BR350" s="78"/>
      <c r="BS350" s="78"/>
      <c r="BT350" s="78"/>
      <c r="BU350" s="78"/>
      <c r="BV350" s="78"/>
      <c r="BW350" s="78"/>
      <c r="BX350" s="78"/>
      <c r="BY350" s="78"/>
      <c r="BZ350" s="78"/>
      <c r="CA350" s="78"/>
      <c r="CB350" s="78"/>
      <c r="CC350" s="78"/>
      <c r="CD350" s="78"/>
      <c r="CE350" s="78"/>
      <c r="CF350" s="78"/>
      <c r="CG350" s="78"/>
      <c r="CH350" s="78"/>
      <c r="CI350" s="78"/>
      <c r="CJ350" s="78"/>
      <c r="CK350" s="78"/>
      <c r="CL350" s="78"/>
      <c r="CM350" s="78"/>
      <c r="CN350" s="78"/>
      <c r="CO350" s="78"/>
      <c r="CP350" s="78"/>
      <c r="CQ350" s="78"/>
      <c r="CR350" s="78"/>
      <c r="CS350" s="78"/>
      <c r="CT350" s="78"/>
      <c r="CU350" s="78"/>
      <c r="CV350" s="78"/>
      <c r="CW350" s="78"/>
      <c r="CX350" s="78"/>
      <c r="CY350" s="78"/>
      <c r="CZ350" s="78"/>
      <c r="DA350" s="78"/>
      <c r="DB350" s="78"/>
      <c r="DC350" s="78"/>
      <c r="DD350" s="78"/>
      <c r="DE350" s="78"/>
      <c r="DF350" s="78"/>
      <c r="DG350" s="78"/>
      <c r="DH350" s="78"/>
      <c r="DI350" s="78"/>
      <c r="DJ350" s="78"/>
      <c r="DK350" s="78"/>
      <c r="DL350" s="78"/>
      <c r="DM350" s="78"/>
      <c r="DN350" s="78"/>
      <c r="DO350" s="78"/>
      <c r="DP350" s="78"/>
      <c r="DQ350" s="78"/>
      <c r="DR350" s="78"/>
      <c r="DS350" s="78"/>
      <c r="DT350" s="78"/>
      <c r="DU350" s="78"/>
      <c r="DV350" s="78"/>
      <c r="DW350" s="78"/>
      <c r="DX350" s="78"/>
      <c r="DY350" s="78"/>
      <c r="DZ350" s="78"/>
      <c r="EA350" s="78"/>
      <c r="EB350" s="78"/>
      <c r="EC350" s="78"/>
      <c r="ED350" s="78"/>
      <c r="EE350" s="78"/>
      <c r="EF350" s="78"/>
      <c r="EG350" s="78"/>
      <c r="EH350" s="78"/>
      <c r="EI350" s="78"/>
      <c r="EJ350" s="78"/>
      <c r="EK350" s="78"/>
      <c r="EL350" s="78"/>
      <c r="EM350" s="78"/>
      <c r="EN350" s="78"/>
      <c r="EO350" s="78"/>
      <c r="EP350" s="78"/>
      <c r="EQ350" s="78"/>
      <c r="ER350" s="78"/>
      <c r="ES350" s="78"/>
      <c r="ET350" s="78"/>
      <c r="EU350" s="78"/>
      <c r="EV350" s="78"/>
      <c r="EW350" s="78"/>
      <c r="EX350" s="78"/>
      <c r="EY350" s="78"/>
      <c r="EZ350" s="78"/>
      <c r="FA350" s="78"/>
      <c r="FB350" s="78"/>
      <c r="FC350" s="78"/>
      <c r="FD350" s="78"/>
      <c r="FE350" s="78"/>
      <c r="FF350" s="78"/>
      <c r="FG350" s="78"/>
      <c r="FH350" s="78"/>
      <c r="FI350" s="78"/>
      <c r="FJ350" s="78"/>
      <c r="FK350" s="78"/>
      <c r="FL350" s="78"/>
      <c r="FM350" s="78"/>
      <c r="FN350" s="78"/>
      <c r="FO350" s="78"/>
      <c r="FP350" s="78"/>
      <c r="FQ350" s="78"/>
      <c r="FR350" s="78"/>
      <c r="FS350" s="78"/>
      <c r="FT350" s="78"/>
      <c r="FU350" s="78"/>
      <c r="FV350" s="78"/>
      <c r="FW350" s="78"/>
      <c r="FX350" s="78"/>
      <c r="FY350" s="78">
        <v>5</v>
      </c>
      <c r="FZ350" s="78">
        <v>0</v>
      </c>
    </row>
    <row r="351" spans="1:182" x14ac:dyDescent="0.2">
      <c r="A351" t="s">
        <v>186</v>
      </c>
      <c r="B351" s="35" t="s">
        <v>243</v>
      </c>
      <c r="C351" t="s">
        <v>194</v>
      </c>
      <c r="D351" t="s">
        <v>201</v>
      </c>
      <c r="E351" t="s">
        <v>202</v>
      </c>
      <c r="F351" t="s">
        <v>184</v>
      </c>
      <c r="G351" t="s">
        <v>1</v>
      </c>
      <c r="H351" s="78">
        <v>87</v>
      </c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  <c r="AA351" s="78"/>
      <c r="AB351" s="78"/>
      <c r="AC351" s="78"/>
      <c r="AD351" s="78"/>
      <c r="AE351" s="78"/>
      <c r="AF351" s="78"/>
      <c r="AG351" s="78"/>
      <c r="AH351" s="78"/>
      <c r="AI351" s="78"/>
      <c r="AJ351" s="78"/>
      <c r="AK351" s="78"/>
      <c r="AL351" s="78"/>
      <c r="AM351" s="78"/>
      <c r="AN351" s="78"/>
      <c r="AO351" s="78"/>
      <c r="AP351" s="78"/>
      <c r="AQ351" s="78"/>
      <c r="AR351" s="78"/>
      <c r="AS351" s="78"/>
      <c r="AT351" s="78"/>
      <c r="AU351" s="78"/>
      <c r="AV351" s="78"/>
      <c r="AW351" s="78"/>
      <c r="AX351" s="78"/>
      <c r="AY351" s="78"/>
      <c r="AZ351" s="78"/>
      <c r="BA351" s="78"/>
      <c r="BB351" s="78"/>
      <c r="BC351" s="78"/>
      <c r="BD351" s="78"/>
      <c r="BE351" s="78"/>
      <c r="BF351" s="78"/>
      <c r="BG351" s="78"/>
      <c r="BH351" s="78"/>
      <c r="BI351" s="78"/>
      <c r="BJ351" s="78"/>
      <c r="BK351" s="78"/>
      <c r="BL351" s="78"/>
      <c r="BM351" s="78"/>
      <c r="BN351" s="78"/>
      <c r="BO351" s="78"/>
      <c r="BP351" s="78"/>
      <c r="BQ351" s="78"/>
      <c r="BR351" s="78"/>
      <c r="BS351" s="78"/>
      <c r="BT351" s="78"/>
      <c r="BU351" s="78"/>
      <c r="BV351" s="78"/>
      <c r="BW351" s="78"/>
      <c r="BX351" s="78"/>
      <c r="BY351" s="78"/>
      <c r="BZ351" s="78"/>
      <c r="CA351" s="78"/>
      <c r="CB351" s="78"/>
      <c r="CC351" s="78"/>
      <c r="CD351" s="78"/>
      <c r="CE351" s="78"/>
      <c r="CF351" s="78"/>
      <c r="CG351" s="78"/>
      <c r="CH351" s="78"/>
      <c r="CI351" s="78"/>
      <c r="CJ351" s="78"/>
      <c r="CK351" s="78"/>
      <c r="CL351" s="78"/>
      <c r="CM351" s="78"/>
      <c r="CN351" s="78"/>
      <c r="CO351" s="78"/>
      <c r="CP351" s="78"/>
      <c r="CQ351" s="78"/>
      <c r="CR351" s="78"/>
      <c r="CS351" s="78"/>
      <c r="CT351" s="78"/>
      <c r="CU351" s="78"/>
      <c r="CV351" s="78"/>
      <c r="CW351" s="78"/>
      <c r="CX351" s="78"/>
      <c r="CY351" s="78"/>
      <c r="CZ351" s="78"/>
      <c r="DA351" s="78"/>
      <c r="DB351" s="78"/>
      <c r="DC351" s="78"/>
      <c r="DD351" s="78"/>
      <c r="DE351" s="78"/>
      <c r="DF351" s="78"/>
      <c r="DG351" s="78"/>
      <c r="DH351" s="78"/>
      <c r="DI351" s="78"/>
      <c r="DJ351" s="78"/>
      <c r="DK351" s="78"/>
      <c r="DL351" s="78"/>
      <c r="DM351" s="78"/>
      <c r="DN351" s="78"/>
      <c r="DO351" s="78"/>
      <c r="DP351" s="78"/>
      <c r="DQ351" s="78"/>
      <c r="DR351" s="78"/>
      <c r="DS351" s="78"/>
      <c r="DT351" s="78"/>
      <c r="DU351" s="78"/>
      <c r="DV351" s="78"/>
      <c r="DW351" s="78"/>
      <c r="DX351" s="78"/>
      <c r="DY351" s="78"/>
      <c r="DZ351" s="78"/>
      <c r="EA351" s="78"/>
      <c r="EB351" s="78"/>
      <c r="EC351" s="78"/>
      <c r="ED351" s="78"/>
      <c r="EE351" s="78"/>
      <c r="EF351" s="78"/>
      <c r="EG351" s="78"/>
      <c r="EH351" s="78"/>
      <c r="EI351" s="78"/>
      <c r="EJ351" s="78"/>
      <c r="EK351" s="78"/>
      <c r="EL351" s="78"/>
      <c r="EM351" s="78"/>
      <c r="EN351" s="78"/>
      <c r="EO351" s="78"/>
      <c r="EP351" s="78"/>
      <c r="EQ351" s="78"/>
      <c r="ER351" s="78"/>
      <c r="ES351" s="78"/>
      <c r="ET351" s="78"/>
      <c r="EU351" s="78"/>
      <c r="EV351" s="78"/>
      <c r="EW351" s="78"/>
      <c r="EX351" s="78"/>
      <c r="EY351" s="78"/>
      <c r="EZ351" s="78"/>
      <c r="FA351" s="78"/>
      <c r="FB351" s="78"/>
      <c r="FC351" s="78"/>
      <c r="FD351" s="78"/>
      <c r="FE351" s="78"/>
      <c r="FF351" s="78"/>
      <c r="FG351" s="78"/>
      <c r="FH351" s="78"/>
      <c r="FI351" s="78"/>
      <c r="FJ351" s="78"/>
      <c r="FK351" s="78"/>
      <c r="FL351" s="78"/>
      <c r="FM351" s="78"/>
      <c r="FN351" s="78"/>
      <c r="FO351" s="78"/>
      <c r="FP351" s="78"/>
      <c r="FQ351" s="78"/>
      <c r="FR351" s="78"/>
      <c r="FS351" s="78"/>
      <c r="FT351" s="78"/>
      <c r="FU351" s="78"/>
      <c r="FV351" s="78"/>
      <c r="FW351" s="78"/>
      <c r="FX351" s="78"/>
      <c r="FY351" s="78">
        <v>6</v>
      </c>
      <c r="FZ351" s="78">
        <v>0</v>
      </c>
    </row>
    <row r="352" spans="1:182" x14ac:dyDescent="0.2">
      <c r="A352" t="s">
        <v>186</v>
      </c>
      <c r="B352" s="35" t="s">
        <v>243</v>
      </c>
      <c r="C352" t="s">
        <v>194</v>
      </c>
      <c r="D352" t="s">
        <v>201</v>
      </c>
      <c r="E352" t="s">
        <v>202</v>
      </c>
      <c r="F352" t="s">
        <v>185</v>
      </c>
      <c r="G352" t="s">
        <v>1</v>
      </c>
      <c r="H352" s="78">
        <v>25</v>
      </c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  <c r="AB352" s="78"/>
      <c r="AC352" s="78"/>
      <c r="AD352" s="78"/>
      <c r="AE352" s="78"/>
      <c r="AF352" s="78"/>
      <c r="AG352" s="78"/>
      <c r="AH352" s="78"/>
      <c r="AI352" s="78"/>
      <c r="AJ352" s="78"/>
      <c r="AK352" s="78"/>
      <c r="AL352" s="78"/>
      <c r="AM352" s="78"/>
      <c r="AN352" s="78"/>
      <c r="AO352" s="78"/>
      <c r="AP352" s="78"/>
      <c r="AQ352" s="78"/>
      <c r="AR352" s="78"/>
      <c r="AS352" s="78"/>
      <c r="AT352" s="78"/>
      <c r="AU352" s="78"/>
      <c r="AV352" s="78"/>
      <c r="AW352" s="78"/>
      <c r="AX352" s="78"/>
      <c r="AY352" s="78"/>
      <c r="AZ352" s="78"/>
      <c r="BA352" s="78"/>
      <c r="BB352" s="78"/>
      <c r="BC352" s="78"/>
      <c r="BD352" s="78"/>
      <c r="BE352" s="78"/>
      <c r="BF352" s="78"/>
      <c r="BG352" s="78"/>
      <c r="BH352" s="78"/>
      <c r="BI352" s="78"/>
      <c r="BJ352" s="78"/>
      <c r="BK352" s="78"/>
      <c r="BL352" s="78"/>
      <c r="BM352" s="78"/>
      <c r="BN352" s="78"/>
      <c r="BO352" s="78"/>
      <c r="BP352" s="78"/>
      <c r="BQ352" s="78"/>
      <c r="BR352" s="78"/>
      <c r="BS352" s="78"/>
      <c r="BT352" s="78"/>
      <c r="BU352" s="78"/>
      <c r="BV352" s="78"/>
      <c r="BW352" s="78"/>
      <c r="BX352" s="78"/>
      <c r="BY352" s="78"/>
      <c r="BZ352" s="78"/>
      <c r="CA352" s="78"/>
      <c r="CB352" s="78"/>
      <c r="CC352" s="78"/>
      <c r="CD352" s="78"/>
      <c r="CE352" s="78"/>
      <c r="CF352" s="78"/>
      <c r="CG352" s="78"/>
      <c r="CH352" s="78"/>
      <c r="CI352" s="78"/>
      <c r="CJ352" s="78"/>
      <c r="CK352" s="78"/>
      <c r="CL352" s="78"/>
      <c r="CM352" s="78"/>
      <c r="CN352" s="78"/>
      <c r="CO352" s="78"/>
      <c r="CP352" s="78"/>
      <c r="CQ352" s="78"/>
      <c r="CR352" s="78"/>
      <c r="CS352" s="78"/>
      <c r="CT352" s="78"/>
      <c r="CU352" s="78"/>
      <c r="CV352" s="78"/>
      <c r="CW352" s="78"/>
      <c r="CX352" s="78"/>
      <c r="CY352" s="78"/>
      <c r="CZ352" s="78"/>
      <c r="DA352" s="78"/>
      <c r="DB352" s="78"/>
      <c r="DC352" s="78"/>
      <c r="DD352" s="78"/>
      <c r="DE352" s="78"/>
      <c r="DF352" s="78"/>
      <c r="DG352" s="78"/>
      <c r="DH352" s="78"/>
      <c r="DI352" s="78"/>
      <c r="DJ352" s="78"/>
      <c r="DK352" s="78"/>
      <c r="DL352" s="78"/>
      <c r="DM352" s="78"/>
      <c r="DN352" s="78"/>
      <c r="DO352" s="78"/>
      <c r="DP352" s="78"/>
      <c r="DQ352" s="78"/>
      <c r="DR352" s="78"/>
      <c r="DS352" s="78"/>
      <c r="DT352" s="78"/>
      <c r="DU352" s="78"/>
      <c r="DV352" s="78"/>
      <c r="DW352" s="78"/>
      <c r="DX352" s="78"/>
      <c r="DY352" s="78"/>
      <c r="DZ352" s="78"/>
      <c r="EA352" s="78"/>
      <c r="EB352" s="78"/>
      <c r="EC352" s="78"/>
      <c r="ED352" s="78"/>
      <c r="EE352" s="78"/>
      <c r="EF352" s="78"/>
      <c r="EG352" s="78"/>
      <c r="EH352" s="78"/>
      <c r="EI352" s="78"/>
      <c r="EJ352" s="78"/>
      <c r="EK352" s="78"/>
      <c r="EL352" s="78"/>
      <c r="EM352" s="78"/>
      <c r="EN352" s="78"/>
      <c r="EO352" s="78"/>
      <c r="EP352" s="78"/>
      <c r="EQ352" s="78"/>
      <c r="ER352" s="78"/>
      <c r="ES352" s="78"/>
      <c r="ET352" s="78"/>
      <c r="EU352" s="78"/>
      <c r="EV352" s="78"/>
      <c r="EW352" s="78"/>
      <c r="EX352" s="78"/>
      <c r="EY352" s="78"/>
      <c r="EZ352" s="78"/>
      <c r="FA352" s="78"/>
      <c r="FB352" s="78"/>
      <c r="FC352" s="78"/>
      <c r="FD352" s="78"/>
      <c r="FE352" s="78"/>
      <c r="FF352" s="78"/>
      <c r="FG352" s="78"/>
      <c r="FH352" s="78"/>
      <c r="FI352" s="78"/>
      <c r="FJ352" s="78"/>
      <c r="FK352" s="78"/>
      <c r="FL352" s="78"/>
      <c r="FM352" s="78"/>
      <c r="FN352" s="78"/>
      <c r="FO352" s="78"/>
      <c r="FP352" s="78"/>
      <c r="FQ352" s="78"/>
      <c r="FR352" s="78"/>
      <c r="FS352" s="78"/>
      <c r="FT352" s="78"/>
      <c r="FU352" s="78"/>
      <c r="FV352" s="78"/>
      <c r="FW352" s="78"/>
      <c r="FX352" s="78"/>
      <c r="FY352" s="78">
        <v>1</v>
      </c>
      <c r="FZ352" s="78">
        <v>0</v>
      </c>
    </row>
    <row r="353" spans="1:182" x14ac:dyDescent="0.2">
      <c r="A353" t="s">
        <v>186</v>
      </c>
      <c r="B353" s="35" t="s">
        <v>243</v>
      </c>
      <c r="C353" t="s">
        <v>194</v>
      </c>
      <c r="D353" t="s">
        <v>201</v>
      </c>
      <c r="E353" t="s">
        <v>203</v>
      </c>
      <c r="F353" t="s">
        <v>1</v>
      </c>
      <c r="G353" t="s">
        <v>1</v>
      </c>
      <c r="H353" s="78">
        <v>742</v>
      </c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  <c r="AB353" s="78"/>
      <c r="AC353" s="78"/>
      <c r="AD353" s="78"/>
      <c r="AE353" s="78"/>
      <c r="AF353" s="78"/>
      <c r="AG353" s="78"/>
      <c r="AH353" s="78"/>
      <c r="AI353" s="78"/>
      <c r="AJ353" s="78"/>
      <c r="AK353" s="78"/>
      <c r="AL353" s="78"/>
      <c r="AM353" s="78"/>
      <c r="AN353" s="78"/>
      <c r="AO353" s="78"/>
      <c r="AP353" s="78"/>
      <c r="AQ353" s="78"/>
      <c r="AR353" s="78"/>
      <c r="AS353" s="78"/>
      <c r="AT353" s="78"/>
      <c r="AU353" s="78"/>
      <c r="AV353" s="78"/>
      <c r="AW353" s="78"/>
      <c r="AX353" s="78"/>
      <c r="AY353" s="78"/>
      <c r="AZ353" s="78"/>
      <c r="BA353" s="78"/>
      <c r="BB353" s="78"/>
      <c r="BC353" s="78"/>
      <c r="BD353" s="78"/>
      <c r="BE353" s="78"/>
      <c r="BF353" s="78"/>
      <c r="BG353" s="78"/>
      <c r="BH353" s="78"/>
      <c r="BI353" s="78"/>
      <c r="BJ353" s="78"/>
      <c r="BK353" s="78"/>
      <c r="BL353" s="78"/>
      <c r="BM353" s="78"/>
      <c r="BN353" s="78"/>
      <c r="BO353" s="78"/>
      <c r="BP353" s="78"/>
      <c r="BQ353" s="78"/>
      <c r="BR353" s="78"/>
      <c r="BS353" s="78"/>
      <c r="BT353" s="78"/>
      <c r="BU353" s="78"/>
      <c r="BV353" s="78"/>
      <c r="BW353" s="78"/>
      <c r="BX353" s="78"/>
      <c r="BY353" s="78"/>
      <c r="BZ353" s="78"/>
      <c r="CA353" s="78"/>
      <c r="CB353" s="78"/>
      <c r="CC353" s="78"/>
      <c r="CD353" s="78"/>
      <c r="CE353" s="78"/>
      <c r="CF353" s="78"/>
      <c r="CG353" s="78"/>
      <c r="CH353" s="78"/>
      <c r="CI353" s="78"/>
      <c r="CJ353" s="78"/>
      <c r="CK353" s="78"/>
      <c r="CL353" s="78"/>
      <c r="CM353" s="78"/>
      <c r="CN353" s="78"/>
      <c r="CO353" s="78"/>
      <c r="CP353" s="78"/>
      <c r="CQ353" s="78"/>
      <c r="CR353" s="78"/>
      <c r="CS353" s="78"/>
      <c r="CT353" s="78"/>
      <c r="CU353" s="78"/>
      <c r="CV353" s="78"/>
      <c r="CW353" s="78"/>
      <c r="CX353" s="78"/>
      <c r="CY353" s="78"/>
      <c r="CZ353" s="78"/>
      <c r="DA353" s="78"/>
      <c r="DB353" s="78"/>
      <c r="DC353" s="78"/>
      <c r="DD353" s="78"/>
      <c r="DE353" s="78"/>
      <c r="DF353" s="78"/>
      <c r="DG353" s="78"/>
      <c r="DH353" s="78"/>
      <c r="DI353" s="78"/>
      <c r="DJ353" s="78"/>
      <c r="DK353" s="78"/>
      <c r="DL353" s="78"/>
      <c r="DM353" s="78"/>
      <c r="DN353" s="78"/>
      <c r="DO353" s="78"/>
      <c r="DP353" s="78"/>
      <c r="DQ353" s="78"/>
      <c r="DR353" s="78"/>
      <c r="DS353" s="78"/>
      <c r="DT353" s="78"/>
      <c r="DU353" s="78"/>
      <c r="DV353" s="78"/>
      <c r="DW353" s="78"/>
      <c r="DX353" s="78"/>
      <c r="DY353" s="78"/>
      <c r="DZ353" s="78"/>
      <c r="EA353" s="78"/>
      <c r="EB353" s="78"/>
      <c r="EC353" s="78"/>
      <c r="ED353" s="78"/>
      <c r="EE353" s="78"/>
      <c r="EF353" s="78"/>
      <c r="EG353" s="78"/>
      <c r="EH353" s="78"/>
      <c r="EI353" s="78"/>
      <c r="EJ353" s="78"/>
      <c r="EK353" s="78"/>
      <c r="EL353" s="78"/>
      <c r="EM353" s="78"/>
      <c r="EN353" s="78"/>
      <c r="EO353" s="78"/>
      <c r="EP353" s="78"/>
      <c r="EQ353" s="78"/>
      <c r="ER353" s="78"/>
      <c r="ES353" s="78"/>
      <c r="ET353" s="78"/>
      <c r="EU353" s="78"/>
      <c r="EV353" s="78"/>
      <c r="EW353" s="78"/>
      <c r="EX353" s="78"/>
      <c r="EY353" s="78"/>
      <c r="EZ353" s="78"/>
      <c r="FA353" s="78"/>
      <c r="FB353" s="78"/>
      <c r="FC353" s="78"/>
      <c r="FD353" s="78"/>
      <c r="FE353" s="78"/>
      <c r="FF353" s="78"/>
      <c r="FG353" s="78"/>
      <c r="FH353" s="78"/>
      <c r="FI353" s="78"/>
      <c r="FJ353" s="78"/>
      <c r="FK353" s="78"/>
      <c r="FL353" s="78"/>
      <c r="FM353" s="78"/>
      <c r="FN353" s="78"/>
      <c r="FO353" s="78"/>
      <c r="FP353" s="78"/>
      <c r="FQ353" s="78"/>
      <c r="FR353" s="78"/>
      <c r="FS353" s="78"/>
      <c r="FT353" s="78"/>
      <c r="FU353" s="78"/>
      <c r="FV353" s="78"/>
      <c r="FW353" s="78"/>
      <c r="FX353" s="78"/>
      <c r="FY353" s="78">
        <v>65</v>
      </c>
      <c r="FZ353" s="78">
        <v>0</v>
      </c>
    </row>
    <row r="354" spans="1:182" x14ac:dyDescent="0.2">
      <c r="A354" t="s">
        <v>186</v>
      </c>
      <c r="B354" s="35" t="s">
        <v>243</v>
      </c>
      <c r="C354" t="s">
        <v>194</v>
      </c>
      <c r="D354" t="s">
        <v>201</v>
      </c>
      <c r="E354" t="s">
        <v>203</v>
      </c>
      <c r="F354" t="s">
        <v>178</v>
      </c>
      <c r="G354" t="s">
        <v>1</v>
      </c>
      <c r="H354" s="78">
        <v>210</v>
      </c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  <c r="AB354" s="78"/>
      <c r="AC354" s="78"/>
      <c r="AD354" s="78"/>
      <c r="AE354" s="78"/>
      <c r="AF354" s="78"/>
      <c r="AG354" s="78"/>
      <c r="AH354" s="78"/>
      <c r="AI354" s="78"/>
      <c r="AJ354" s="78"/>
      <c r="AK354" s="78"/>
      <c r="AL354" s="78"/>
      <c r="AM354" s="78"/>
      <c r="AN354" s="78"/>
      <c r="AO354" s="78"/>
      <c r="AP354" s="78"/>
      <c r="AQ354" s="78"/>
      <c r="AR354" s="78"/>
      <c r="AS354" s="78"/>
      <c r="AT354" s="78"/>
      <c r="AU354" s="78"/>
      <c r="AV354" s="78"/>
      <c r="AW354" s="78"/>
      <c r="AX354" s="78"/>
      <c r="AY354" s="78"/>
      <c r="AZ354" s="78"/>
      <c r="BA354" s="78"/>
      <c r="BB354" s="78"/>
      <c r="BC354" s="78"/>
      <c r="BD354" s="78"/>
      <c r="BE354" s="78"/>
      <c r="BF354" s="78"/>
      <c r="BG354" s="78"/>
      <c r="BH354" s="78"/>
      <c r="BI354" s="78"/>
      <c r="BJ354" s="78"/>
      <c r="BK354" s="78"/>
      <c r="BL354" s="78"/>
      <c r="BM354" s="78"/>
      <c r="BN354" s="78"/>
      <c r="BO354" s="78"/>
      <c r="BP354" s="78"/>
      <c r="BQ354" s="78"/>
      <c r="BR354" s="78"/>
      <c r="BS354" s="78"/>
      <c r="BT354" s="78"/>
      <c r="BU354" s="78"/>
      <c r="BV354" s="78"/>
      <c r="BW354" s="78"/>
      <c r="BX354" s="78"/>
      <c r="BY354" s="78"/>
      <c r="BZ354" s="78"/>
      <c r="CA354" s="78"/>
      <c r="CB354" s="78"/>
      <c r="CC354" s="78"/>
      <c r="CD354" s="78"/>
      <c r="CE354" s="78"/>
      <c r="CF354" s="78"/>
      <c r="CG354" s="78"/>
      <c r="CH354" s="78"/>
      <c r="CI354" s="78"/>
      <c r="CJ354" s="78"/>
      <c r="CK354" s="78"/>
      <c r="CL354" s="78"/>
      <c r="CM354" s="78"/>
      <c r="CN354" s="78"/>
      <c r="CO354" s="78"/>
      <c r="CP354" s="78"/>
      <c r="CQ354" s="78"/>
      <c r="CR354" s="78"/>
      <c r="CS354" s="78"/>
      <c r="CT354" s="78"/>
      <c r="CU354" s="78"/>
      <c r="CV354" s="78"/>
      <c r="CW354" s="78"/>
      <c r="CX354" s="78"/>
      <c r="CY354" s="78"/>
      <c r="CZ354" s="78"/>
      <c r="DA354" s="78"/>
      <c r="DB354" s="78"/>
      <c r="DC354" s="78"/>
      <c r="DD354" s="78"/>
      <c r="DE354" s="78"/>
      <c r="DF354" s="78"/>
      <c r="DG354" s="78"/>
      <c r="DH354" s="78"/>
      <c r="DI354" s="78"/>
      <c r="DJ354" s="78"/>
      <c r="DK354" s="78"/>
      <c r="DL354" s="78"/>
      <c r="DM354" s="78"/>
      <c r="DN354" s="78"/>
      <c r="DO354" s="78"/>
      <c r="DP354" s="78"/>
      <c r="DQ354" s="78"/>
      <c r="DR354" s="78"/>
      <c r="DS354" s="78"/>
      <c r="DT354" s="78"/>
      <c r="DU354" s="78"/>
      <c r="DV354" s="78"/>
      <c r="DW354" s="78"/>
      <c r="DX354" s="78"/>
      <c r="DY354" s="78"/>
      <c r="DZ354" s="78"/>
      <c r="EA354" s="78"/>
      <c r="EB354" s="78"/>
      <c r="EC354" s="78"/>
      <c r="ED354" s="78"/>
      <c r="EE354" s="78"/>
      <c r="EF354" s="78"/>
      <c r="EG354" s="78"/>
      <c r="EH354" s="78"/>
      <c r="EI354" s="78"/>
      <c r="EJ354" s="78"/>
      <c r="EK354" s="78"/>
      <c r="EL354" s="78"/>
      <c r="EM354" s="78"/>
      <c r="EN354" s="78"/>
      <c r="EO354" s="78"/>
      <c r="EP354" s="78"/>
      <c r="EQ354" s="78"/>
      <c r="ER354" s="78"/>
      <c r="ES354" s="78"/>
      <c r="ET354" s="78"/>
      <c r="EU354" s="78"/>
      <c r="EV354" s="78"/>
      <c r="EW354" s="78"/>
      <c r="EX354" s="78"/>
      <c r="EY354" s="78"/>
      <c r="EZ354" s="78"/>
      <c r="FA354" s="78"/>
      <c r="FB354" s="78"/>
      <c r="FC354" s="78"/>
      <c r="FD354" s="78"/>
      <c r="FE354" s="78"/>
      <c r="FF354" s="78"/>
      <c r="FG354" s="78"/>
      <c r="FH354" s="78"/>
      <c r="FI354" s="78"/>
      <c r="FJ354" s="78"/>
      <c r="FK354" s="78"/>
      <c r="FL354" s="78"/>
      <c r="FM354" s="78"/>
      <c r="FN354" s="78"/>
      <c r="FO354" s="78"/>
      <c r="FP354" s="78"/>
      <c r="FQ354" s="78"/>
      <c r="FR354" s="78"/>
      <c r="FS354" s="78"/>
      <c r="FT354" s="78"/>
      <c r="FU354" s="78"/>
      <c r="FV354" s="78"/>
      <c r="FW354" s="78"/>
      <c r="FX354" s="78"/>
      <c r="FY354" s="78">
        <v>26</v>
      </c>
      <c r="FZ354" s="78">
        <v>0</v>
      </c>
    </row>
    <row r="355" spans="1:182" x14ac:dyDescent="0.2">
      <c r="A355" t="s">
        <v>186</v>
      </c>
      <c r="B355" s="35" t="s">
        <v>243</v>
      </c>
      <c r="C355" t="s">
        <v>194</v>
      </c>
      <c r="D355" t="s">
        <v>201</v>
      </c>
      <c r="E355" t="s">
        <v>203</v>
      </c>
      <c r="F355" t="s">
        <v>179</v>
      </c>
      <c r="G355" t="s">
        <v>1</v>
      </c>
      <c r="H355" s="78">
        <v>150</v>
      </c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  <c r="AB355" s="78"/>
      <c r="AC355" s="78"/>
      <c r="AD355" s="78"/>
      <c r="AE355" s="78"/>
      <c r="AF355" s="78"/>
      <c r="AG355" s="78"/>
      <c r="AH355" s="78"/>
      <c r="AI355" s="78"/>
      <c r="AJ355" s="78"/>
      <c r="AK355" s="78"/>
      <c r="AL355" s="78"/>
      <c r="AM355" s="78"/>
      <c r="AN355" s="78"/>
      <c r="AO355" s="78"/>
      <c r="AP355" s="78"/>
      <c r="AQ355" s="78"/>
      <c r="AR355" s="78"/>
      <c r="AS355" s="78"/>
      <c r="AT355" s="78"/>
      <c r="AU355" s="78"/>
      <c r="AV355" s="78"/>
      <c r="AW355" s="78"/>
      <c r="AX355" s="78"/>
      <c r="AY355" s="78"/>
      <c r="AZ355" s="78"/>
      <c r="BA355" s="78"/>
      <c r="BB355" s="78"/>
      <c r="BC355" s="78"/>
      <c r="BD355" s="78"/>
      <c r="BE355" s="78"/>
      <c r="BF355" s="78"/>
      <c r="BG355" s="78"/>
      <c r="BH355" s="78"/>
      <c r="BI355" s="78"/>
      <c r="BJ355" s="78"/>
      <c r="BK355" s="78"/>
      <c r="BL355" s="78"/>
      <c r="BM355" s="78"/>
      <c r="BN355" s="78"/>
      <c r="BO355" s="78"/>
      <c r="BP355" s="78"/>
      <c r="BQ355" s="78"/>
      <c r="BR355" s="78"/>
      <c r="BS355" s="78"/>
      <c r="BT355" s="78"/>
      <c r="BU355" s="78"/>
      <c r="BV355" s="78"/>
      <c r="BW355" s="78"/>
      <c r="BX355" s="78"/>
      <c r="BY355" s="78"/>
      <c r="BZ355" s="78"/>
      <c r="CA355" s="78"/>
      <c r="CB355" s="78"/>
      <c r="CC355" s="78"/>
      <c r="CD355" s="78"/>
      <c r="CE355" s="78"/>
      <c r="CF355" s="78"/>
      <c r="CG355" s="78"/>
      <c r="CH355" s="78"/>
      <c r="CI355" s="78"/>
      <c r="CJ355" s="78"/>
      <c r="CK355" s="78"/>
      <c r="CL355" s="78"/>
      <c r="CM355" s="78"/>
      <c r="CN355" s="78"/>
      <c r="CO355" s="78"/>
      <c r="CP355" s="78"/>
      <c r="CQ355" s="78"/>
      <c r="CR355" s="78"/>
      <c r="CS355" s="78"/>
      <c r="CT355" s="78"/>
      <c r="CU355" s="78"/>
      <c r="CV355" s="78"/>
      <c r="CW355" s="78"/>
      <c r="CX355" s="78"/>
      <c r="CY355" s="78"/>
      <c r="CZ355" s="78"/>
      <c r="DA355" s="78"/>
      <c r="DB355" s="78"/>
      <c r="DC355" s="78"/>
      <c r="DD355" s="78"/>
      <c r="DE355" s="78"/>
      <c r="DF355" s="78"/>
      <c r="DG355" s="78"/>
      <c r="DH355" s="78"/>
      <c r="DI355" s="78"/>
      <c r="DJ355" s="78"/>
      <c r="DK355" s="78"/>
      <c r="DL355" s="78"/>
      <c r="DM355" s="78"/>
      <c r="DN355" s="78"/>
      <c r="DO355" s="78"/>
      <c r="DP355" s="78"/>
      <c r="DQ355" s="78"/>
      <c r="DR355" s="78"/>
      <c r="DS355" s="78"/>
      <c r="DT355" s="78"/>
      <c r="DU355" s="78"/>
      <c r="DV355" s="78"/>
      <c r="DW355" s="78"/>
      <c r="DX355" s="78"/>
      <c r="DY355" s="78"/>
      <c r="DZ355" s="78"/>
      <c r="EA355" s="78"/>
      <c r="EB355" s="78"/>
      <c r="EC355" s="78"/>
      <c r="ED355" s="78"/>
      <c r="EE355" s="78"/>
      <c r="EF355" s="78"/>
      <c r="EG355" s="78"/>
      <c r="EH355" s="78"/>
      <c r="EI355" s="78"/>
      <c r="EJ355" s="78"/>
      <c r="EK355" s="78"/>
      <c r="EL355" s="78"/>
      <c r="EM355" s="78"/>
      <c r="EN355" s="78"/>
      <c r="EO355" s="78"/>
      <c r="EP355" s="78"/>
      <c r="EQ355" s="78"/>
      <c r="ER355" s="78"/>
      <c r="ES355" s="78"/>
      <c r="ET355" s="78"/>
      <c r="EU355" s="78"/>
      <c r="EV355" s="78"/>
      <c r="EW355" s="78"/>
      <c r="EX355" s="78"/>
      <c r="EY355" s="78"/>
      <c r="EZ355" s="78"/>
      <c r="FA355" s="78"/>
      <c r="FB355" s="78"/>
      <c r="FC355" s="78"/>
      <c r="FD355" s="78"/>
      <c r="FE355" s="78"/>
      <c r="FF355" s="78"/>
      <c r="FG355" s="78"/>
      <c r="FH355" s="78"/>
      <c r="FI355" s="78"/>
      <c r="FJ355" s="78"/>
      <c r="FK355" s="78"/>
      <c r="FL355" s="78"/>
      <c r="FM355" s="78"/>
      <c r="FN355" s="78"/>
      <c r="FO355" s="78"/>
      <c r="FP355" s="78"/>
      <c r="FQ355" s="78"/>
      <c r="FR355" s="78"/>
      <c r="FS355" s="78"/>
      <c r="FT355" s="78"/>
      <c r="FU355" s="78"/>
      <c r="FV355" s="78"/>
      <c r="FW355" s="78"/>
      <c r="FX355" s="78"/>
      <c r="FY355" s="78">
        <v>14</v>
      </c>
      <c r="FZ355" s="78">
        <v>0</v>
      </c>
    </row>
    <row r="356" spans="1:182" x14ac:dyDescent="0.2">
      <c r="A356" t="s">
        <v>186</v>
      </c>
      <c r="B356" s="35" t="s">
        <v>243</v>
      </c>
      <c r="C356" t="s">
        <v>194</v>
      </c>
      <c r="D356" t="s">
        <v>201</v>
      </c>
      <c r="E356" t="s">
        <v>203</v>
      </c>
      <c r="F356" t="s">
        <v>180</v>
      </c>
      <c r="G356" t="s">
        <v>1</v>
      </c>
      <c r="H356" s="78">
        <v>2</v>
      </c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  <c r="AB356" s="78"/>
      <c r="AC356" s="78"/>
      <c r="AD356" s="78"/>
      <c r="AE356" s="78"/>
      <c r="AF356" s="78"/>
      <c r="AG356" s="78"/>
      <c r="AH356" s="78"/>
      <c r="AI356" s="78"/>
      <c r="AJ356" s="78"/>
      <c r="AK356" s="78"/>
      <c r="AL356" s="78"/>
      <c r="AM356" s="78"/>
      <c r="AN356" s="78"/>
      <c r="AO356" s="78"/>
      <c r="AP356" s="78"/>
      <c r="AQ356" s="78"/>
      <c r="AR356" s="78"/>
      <c r="AS356" s="78"/>
      <c r="AT356" s="78"/>
      <c r="AU356" s="78"/>
      <c r="AV356" s="78"/>
      <c r="AW356" s="78"/>
      <c r="AX356" s="78"/>
      <c r="AY356" s="78"/>
      <c r="AZ356" s="78"/>
      <c r="BA356" s="78"/>
      <c r="BB356" s="78"/>
      <c r="BC356" s="78"/>
      <c r="BD356" s="78"/>
      <c r="BE356" s="78"/>
      <c r="BF356" s="78"/>
      <c r="BG356" s="78"/>
      <c r="BH356" s="78"/>
      <c r="BI356" s="78"/>
      <c r="BJ356" s="78"/>
      <c r="BK356" s="78"/>
      <c r="BL356" s="78"/>
      <c r="BM356" s="78"/>
      <c r="BN356" s="78"/>
      <c r="BO356" s="78"/>
      <c r="BP356" s="78"/>
      <c r="BQ356" s="78"/>
      <c r="BR356" s="78"/>
      <c r="BS356" s="78"/>
      <c r="BT356" s="78"/>
      <c r="BU356" s="78"/>
      <c r="BV356" s="78"/>
      <c r="BW356" s="78"/>
      <c r="BX356" s="78"/>
      <c r="BY356" s="78"/>
      <c r="BZ356" s="78"/>
      <c r="CA356" s="78"/>
      <c r="CB356" s="78"/>
      <c r="CC356" s="78"/>
      <c r="CD356" s="78"/>
      <c r="CE356" s="78"/>
      <c r="CF356" s="78"/>
      <c r="CG356" s="78"/>
      <c r="CH356" s="78"/>
      <c r="CI356" s="78"/>
      <c r="CJ356" s="78"/>
      <c r="CK356" s="78"/>
      <c r="CL356" s="78"/>
      <c r="CM356" s="78"/>
      <c r="CN356" s="78"/>
      <c r="CO356" s="78"/>
      <c r="CP356" s="78"/>
      <c r="CQ356" s="78"/>
      <c r="CR356" s="78"/>
      <c r="CS356" s="78"/>
      <c r="CT356" s="78"/>
      <c r="CU356" s="78"/>
      <c r="CV356" s="78"/>
      <c r="CW356" s="78"/>
      <c r="CX356" s="78"/>
      <c r="CY356" s="78"/>
      <c r="CZ356" s="78"/>
      <c r="DA356" s="78"/>
      <c r="DB356" s="78"/>
      <c r="DC356" s="78"/>
      <c r="DD356" s="78"/>
      <c r="DE356" s="78"/>
      <c r="DF356" s="78"/>
      <c r="DG356" s="78"/>
      <c r="DH356" s="78"/>
      <c r="DI356" s="78"/>
      <c r="DJ356" s="78"/>
      <c r="DK356" s="78"/>
      <c r="DL356" s="78"/>
      <c r="DM356" s="78"/>
      <c r="DN356" s="78"/>
      <c r="DO356" s="78"/>
      <c r="DP356" s="78"/>
      <c r="DQ356" s="78"/>
      <c r="DR356" s="78"/>
      <c r="DS356" s="78"/>
      <c r="DT356" s="78"/>
      <c r="DU356" s="78"/>
      <c r="DV356" s="78"/>
      <c r="DW356" s="78"/>
      <c r="DX356" s="78"/>
      <c r="DY356" s="78"/>
      <c r="DZ356" s="78"/>
      <c r="EA356" s="78"/>
      <c r="EB356" s="78"/>
      <c r="EC356" s="78"/>
      <c r="ED356" s="78"/>
      <c r="EE356" s="78"/>
      <c r="EF356" s="78"/>
      <c r="EG356" s="78"/>
      <c r="EH356" s="78"/>
      <c r="EI356" s="78"/>
      <c r="EJ356" s="78"/>
      <c r="EK356" s="78"/>
      <c r="EL356" s="78"/>
      <c r="EM356" s="78"/>
      <c r="EN356" s="78"/>
      <c r="EO356" s="78"/>
      <c r="EP356" s="78"/>
      <c r="EQ356" s="78"/>
      <c r="ER356" s="78"/>
      <c r="ES356" s="78"/>
      <c r="ET356" s="78"/>
      <c r="EU356" s="78"/>
      <c r="EV356" s="78"/>
      <c r="EW356" s="78"/>
      <c r="EX356" s="78"/>
      <c r="EY356" s="78"/>
      <c r="EZ356" s="78"/>
      <c r="FA356" s="78"/>
      <c r="FB356" s="78"/>
      <c r="FC356" s="78"/>
      <c r="FD356" s="78"/>
      <c r="FE356" s="78"/>
      <c r="FF356" s="78"/>
      <c r="FG356" s="78"/>
      <c r="FH356" s="78"/>
      <c r="FI356" s="78"/>
      <c r="FJ356" s="78"/>
      <c r="FK356" s="78"/>
      <c r="FL356" s="78"/>
      <c r="FM356" s="78"/>
      <c r="FN356" s="78"/>
      <c r="FO356" s="78"/>
      <c r="FP356" s="78"/>
      <c r="FQ356" s="78"/>
      <c r="FR356" s="78"/>
      <c r="FS356" s="78"/>
      <c r="FT356" s="78"/>
      <c r="FU356" s="78"/>
      <c r="FV356" s="78"/>
      <c r="FW356" s="78"/>
      <c r="FX356" s="78"/>
      <c r="FY356" s="78">
        <v>0</v>
      </c>
      <c r="FZ356" s="78">
        <v>0</v>
      </c>
    </row>
    <row r="357" spans="1:182" x14ac:dyDescent="0.2">
      <c r="A357" t="s">
        <v>186</v>
      </c>
      <c r="B357" s="35" t="s">
        <v>243</v>
      </c>
      <c r="C357" t="s">
        <v>194</v>
      </c>
      <c r="D357" t="s">
        <v>201</v>
      </c>
      <c r="E357" t="s">
        <v>203</v>
      </c>
      <c r="F357" t="s">
        <v>181</v>
      </c>
      <c r="G357" t="s">
        <v>1</v>
      </c>
      <c r="H357" s="78">
        <v>46</v>
      </c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  <c r="AB357" s="78"/>
      <c r="AC357" s="78"/>
      <c r="AD357" s="78"/>
      <c r="AE357" s="78"/>
      <c r="AF357" s="78"/>
      <c r="AG357" s="78"/>
      <c r="AH357" s="78"/>
      <c r="AI357" s="78"/>
      <c r="AJ357" s="78"/>
      <c r="AK357" s="78"/>
      <c r="AL357" s="78"/>
      <c r="AM357" s="78"/>
      <c r="AN357" s="78"/>
      <c r="AO357" s="78"/>
      <c r="AP357" s="78"/>
      <c r="AQ357" s="78"/>
      <c r="AR357" s="78"/>
      <c r="AS357" s="78"/>
      <c r="AT357" s="78"/>
      <c r="AU357" s="78"/>
      <c r="AV357" s="78"/>
      <c r="AW357" s="78"/>
      <c r="AX357" s="78"/>
      <c r="AY357" s="78"/>
      <c r="AZ357" s="78"/>
      <c r="BA357" s="78"/>
      <c r="BB357" s="78"/>
      <c r="BC357" s="78"/>
      <c r="BD357" s="78"/>
      <c r="BE357" s="78"/>
      <c r="BF357" s="78"/>
      <c r="BG357" s="78"/>
      <c r="BH357" s="78"/>
      <c r="BI357" s="78"/>
      <c r="BJ357" s="78"/>
      <c r="BK357" s="78"/>
      <c r="BL357" s="78"/>
      <c r="BM357" s="78"/>
      <c r="BN357" s="78"/>
      <c r="BO357" s="78"/>
      <c r="BP357" s="78"/>
      <c r="BQ357" s="78"/>
      <c r="BR357" s="78"/>
      <c r="BS357" s="78"/>
      <c r="BT357" s="78"/>
      <c r="BU357" s="78"/>
      <c r="BV357" s="78"/>
      <c r="BW357" s="78"/>
      <c r="BX357" s="78"/>
      <c r="BY357" s="78"/>
      <c r="BZ357" s="78"/>
      <c r="CA357" s="78"/>
      <c r="CB357" s="78"/>
      <c r="CC357" s="78"/>
      <c r="CD357" s="78"/>
      <c r="CE357" s="78"/>
      <c r="CF357" s="78"/>
      <c r="CG357" s="78"/>
      <c r="CH357" s="78"/>
      <c r="CI357" s="78"/>
      <c r="CJ357" s="78"/>
      <c r="CK357" s="78"/>
      <c r="CL357" s="78"/>
      <c r="CM357" s="78"/>
      <c r="CN357" s="78"/>
      <c r="CO357" s="78"/>
      <c r="CP357" s="78"/>
      <c r="CQ357" s="78"/>
      <c r="CR357" s="78"/>
      <c r="CS357" s="78"/>
      <c r="CT357" s="78"/>
      <c r="CU357" s="78"/>
      <c r="CV357" s="78"/>
      <c r="CW357" s="78"/>
      <c r="CX357" s="78"/>
      <c r="CY357" s="78"/>
      <c r="CZ357" s="78"/>
      <c r="DA357" s="78"/>
      <c r="DB357" s="78"/>
      <c r="DC357" s="78"/>
      <c r="DD357" s="78"/>
      <c r="DE357" s="78"/>
      <c r="DF357" s="78"/>
      <c r="DG357" s="78"/>
      <c r="DH357" s="78"/>
      <c r="DI357" s="78"/>
      <c r="DJ357" s="78"/>
      <c r="DK357" s="78"/>
      <c r="DL357" s="78"/>
      <c r="DM357" s="78"/>
      <c r="DN357" s="78"/>
      <c r="DO357" s="78"/>
      <c r="DP357" s="78"/>
      <c r="DQ357" s="78"/>
      <c r="DR357" s="78"/>
      <c r="DS357" s="78"/>
      <c r="DT357" s="78"/>
      <c r="DU357" s="78"/>
      <c r="DV357" s="78"/>
      <c r="DW357" s="78"/>
      <c r="DX357" s="78"/>
      <c r="DY357" s="78"/>
      <c r="DZ357" s="78"/>
      <c r="EA357" s="78"/>
      <c r="EB357" s="78"/>
      <c r="EC357" s="78"/>
      <c r="ED357" s="78"/>
      <c r="EE357" s="78"/>
      <c r="EF357" s="78"/>
      <c r="EG357" s="78"/>
      <c r="EH357" s="78"/>
      <c r="EI357" s="78"/>
      <c r="EJ357" s="78"/>
      <c r="EK357" s="78"/>
      <c r="EL357" s="78"/>
      <c r="EM357" s="78"/>
      <c r="EN357" s="78"/>
      <c r="EO357" s="78"/>
      <c r="EP357" s="78"/>
      <c r="EQ357" s="78"/>
      <c r="ER357" s="78"/>
      <c r="ES357" s="78"/>
      <c r="ET357" s="78"/>
      <c r="EU357" s="78"/>
      <c r="EV357" s="78"/>
      <c r="EW357" s="78"/>
      <c r="EX357" s="78"/>
      <c r="EY357" s="78"/>
      <c r="EZ357" s="78"/>
      <c r="FA357" s="78"/>
      <c r="FB357" s="78"/>
      <c r="FC357" s="78"/>
      <c r="FD357" s="78"/>
      <c r="FE357" s="78"/>
      <c r="FF357" s="78"/>
      <c r="FG357" s="78"/>
      <c r="FH357" s="78"/>
      <c r="FI357" s="78"/>
      <c r="FJ357" s="78"/>
      <c r="FK357" s="78"/>
      <c r="FL357" s="78"/>
      <c r="FM357" s="78"/>
      <c r="FN357" s="78"/>
      <c r="FO357" s="78"/>
      <c r="FP357" s="78"/>
      <c r="FQ357" s="78"/>
      <c r="FR357" s="78"/>
      <c r="FS357" s="78"/>
      <c r="FT357" s="78"/>
      <c r="FU357" s="78"/>
      <c r="FV357" s="78"/>
      <c r="FW357" s="78"/>
      <c r="FX357" s="78"/>
      <c r="FY357" s="78">
        <v>1</v>
      </c>
      <c r="FZ357" s="78">
        <v>0</v>
      </c>
    </row>
    <row r="358" spans="1:182" x14ac:dyDescent="0.2">
      <c r="A358" t="s">
        <v>186</v>
      </c>
      <c r="B358" s="35" t="s">
        <v>243</v>
      </c>
      <c r="C358" t="s">
        <v>194</v>
      </c>
      <c r="D358" t="s">
        <v>201</v>
      </c>
      <c r="E358" t="s">
        <v>203</v>
      </c>
      <c r="F358" t="s">
        <v>182</v>
      </c>
      <c r="G358" t="s">
        <v>1</v>
      </c>
      <c r="H358" s="78">
        <v>42</v>
      </c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  <c r="AB358" s="78"/>
      <c r="AC358" s="78"/>
      <c r="AD358" s="78"/>
      <c r="AE358" s="78"/>
      <c r="AF358" s="78"/>
      <c r="AG358" s="78"/>
      <c r="AH358" s="78"/>
      <c r="AI358" s="78"/>
      <c r="AJ358" s="78"/>
      <c r="AK358" s="78"/>
      <c r="AL358" s="78"/>
      <c r="AM358" s="78"/>
      <c r="AN358" s="78"/>
      <c r="AO358" s="78"/>
      <c r="AP358" s="78"/>
      <c r="AQ358" s="78"/>
      <c r="AR358" s="78"/>
      <c r="AS358" s="78"/>
      <c r="AT358" s="78"/>
      <c r="AU358" s="78"/>
      <c r="AV358" s="78"/>
      <c r="AW358" s="78"/>
      <c r="AX358" s="78"/>
      <c r="AY358" s="78"/>
      <c r="AZ358" s="78"/>
      <c r="BA358" s="78"/>
      <c r="BB358" s="78"/>
      <c r="BC358" s="78"/>
      <c r="BD358" s="78"/>
      <c r="BE358" s="78"/>
      <c r="BF358" s="78"/>
      <c r="BG358" s="78"/>
      <c r="BH358" s="78"/>
      <c r="BI358" s="78"/>
      <c r="BJ358" s="78"/>
      <c r="BK358" s="78"/>
      <c r="BL358" s="78"/>
      <c r="BM358" s="78"/>
      <c r="BN358" s="78"/>
      <c r="BO358" s="78"/>
      <c r="BP358" s="78"/>
      <c r="BQ358" s="78"/>
      <c r="BR358" s="78"/>
      <c r="BS358" s="78"/>
      <c r="BT358" s="78"/>
      <c r="BU358" s="78"/>
      <c r="BV358" s="78"/>
      <c r="BW358" s="78"/>
      <c r="BX358" s="78"/>
      <c r="BY358" s="78"/>
      <c r="BZ358" s="78"/>
      <c r="CA358" s="78"/>
      <c r="CB358" s="78"/>
      <c r="CC358" s="78"/>
      <c r="CD358" s="78"/>
      <c r="CE358" s="78"/>
      <c r="CF358" s="78"/>
      <c r="CG358" s="78"/>
      <c r="CH358" s="78"/>
      <c r="CI358" s="78"/>
      <c r="CJ358" s="78"/>
      <c r="CK358" s="78"/>
      <c r="CL358" s="78"/>
      <c r="CM358" s="78"/>
      <c r="CN358" s="78"/>
      <c r="CO358" s="78"/>
      <c r="CP358" s="78"/>
      <c r="CQ358" s="78"/>
      <c r="CR358" s="78"/>
      <c r="CS358" s="78"/>
      <c r="CT358" s="78"/>
      <c r="CU358" s="78"/>
      <c r="CV358" s="78"/>
      <c r="CW358" s="78"/>
      <c r="CX358" s="78"/>
      <c r="CY358" s="78"/>
      <c r="CZ358" s="78"/>
      <c r="DA358" s="78"/>
      <c r="DB358" s="78"/>
      <c r="DC358" s="78"/>
      <c r="DD358" s="78"/>
      <c r="DE358" s="78"/>
      <c r="DF358" s="78"/>
      <c r="DG358" s="78"/>
      <c r="DH358" s="78"/>
      <c r="DI358" s="78"/>
      <c r="DJ358" s="78"/>
      <c r="DK358" s="78"/>
      <c r="DL358" s="78"/>
      <c r="DM358" s="78"/>
      <c r="DN358" s="78"/>
      <c r="DO358" s="78"/>
      <c r="DP358" s="78"/>
      <c r="DQ358" s="78"/>
      <c r="DR358" s="78"/>
      <c r="DS358" s="78"/>
      <c r="DT358" s="78"/>
      <c r="DU358" s="78"/>
      <c r="DV358" s="78"/>
      <c r="DW358" s="78"/>
      <c r="DX358" s="78"/>
      <c r="DY358" s="78"/>
      <c r="DZ358" s="78"/>
      <c r="EA358" s="78"/>
      <c r="EB358" s="78"/>
      <c r="EC358" s="78"/>
      <c r="ED358" s="78"/>
      <c r="EE358" s="78"/>
      <c r="EF358" s="78"/>
      <c r="EG358" s="78"/>
      <c r="EH358" s="78"/>
      <c r="EI358" s="78"/>
      <c r="EJ358" s="78"/>
      <c r="EK358" s="78"/>
      <c r="EL358" s="78"/>
      <c r="EM358" s="78"/>
      <c r="EN358" s="78"/>
      <c r="EO358" s="78"/>
      <c r="EP358" s="78"/>
      <c r="EQ358" s="78"/>
      <c r="ER358" s="78"/>
      <c r="ES358" s="78"/>
      <c r="ET358" s="78"/>
      <c r="EU358" s="78"/>
      <c r="EV358" s="78"/>
      <c r="EW358" s="78"/>
      <c r="EX358" s="78"/>
      <c r="EY358" s="78"/>
      <c r="EZ358" s="78"/>
      <c r="FA358" s="78"/>
      <c r="FB358" s="78"/>
      <c r="FC358" s="78"/>
      <c r="FD358" s="78"/>
      <c r="FE358" s="78"/>
      <c r="FF358" s="78"/>
      <c r="FG358" s="78"/>
      <c r="FH358" s="78"/>
      <c r="FI358" s="78"/>
      <c r="FJ358" s="78"/>
      <c r="FK358" s="78"/>
      <c r="FL358" s="78"/>
      <c r="FM358" s="78"/>
      <c r="FN358" s="78"/>
      <c r="FO358" s="78"/>
      <c r="FP358" s="78"/>
      <c r="FQ358" s="78"/>
      <c r="FR358" s="78"/>
      <c r="FS358" s="78"/>
      <c r="FT358" s="78"/>
      <c r="FU358" s="78"/>
      <c r="FV358" s="78"/>
      <c r="FW358" s="78"/>
      <c r="FX358" s="78"/>
      <c r="FY358" s="78">
        <v>5</v>
      </c>
      <c r="FZ358" s="78">
        <v>0</v>
      </c>
    </row>
    <row r="359" spans="1:182" x14ac:dyDescent="0.2">
      <c r="A359" t="s">
        <v>186</v>
      </c>
      <c r="B359" s="35" t="s">
        <v>243</v>
      </c>
      <c r="C359" t="s">
        <v>194</v>
      </c>
      <c r="D359" t="s">
        <v>201</v>
      </c>
      <c r="E359" t="s">
        <v>203</v>
      </c>
      <c r="F359" t="s">
        <v>183</v>
      </c>
      <c r="G359" t="s">
        <v>1</v>
      </c>
      <c r="H359" s="78">
        <v>162</v>
      </c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  <c r="AB359" s="78"/>
      <c r="AC359" s="78"/>
      <c r="AD359" s="78"/>
      <c r="AE359" s="78"/>
      <c r="AF359" s="78"/>
      <c r="AG359" s="78"/>
      <c r="AH359" s="78"/>
      <c r="AI359" s="78"/>
      <c r="AJ359" s="78"/>
      <c r="AK359" s="78"/>
      <c r="AL359" s="78"/>
      <c r="AM359" s="78"/>
      <c r="AN359" s="78"/>
      <c r="AO359" s="78"/>
      <c r="AP359" s="78"/>
      <c r="AQ359" s="78"/>
      <c r="AR359" s="78"/>
      <c r="AS359" s="78"/>
      <c r="AT359" s="78"/>
      <c r="AU359" s="78"/>
      <c r="AV359" s="78"/>
      <c r="AW359" s="78"/>
      <c r="AX359" s="78"/>
      <c r="AY359" s="78"/>
      <c r="AZ359" s="78"/>
      <c r="BA359" s="78"/>
      <c r="BB359" s="78"/>
      <c r="BC359" s="78"/>
      <c r="BD359" s="78"/>
      <c r="BE359" s="78"/>
      <c r="BF359" s="78"/>
      <c r="BG359" s="78"/>
      <c r="BH359" s="78"/>
      <c r="BI359" s="78"/>
      <c r="BJ359" s="78"/>
      <c r="BK359" s="78"/>
      <c r="BL359" s="78"/>
      <c r="BM359" s="78"/>
      <c r="BN359" s="78"/>
      <c r="BO359" s="78"/>
      <c r="BP359" s="78"/>
      <c r="BQ359" s="78"/>
      <c r="BR359" s="78"/>
      <c r="BS359" s="78"/>
      <c r="BT359" s="78"/>
      <c r="BU359" s="78"/>
      <c r="BV359" s="78"/>
      <c r="BW359" s="78"/>
      <c r="BX359" s="78"/>
      <c r="BY359" s="78"/>
      <c r="BZ359" s="78"/>
      <c r="CA359" s="78"/>
      <c r="CB359" s="78"/>
      <c r="CC359" s="78"/>
      <c r="CD359" s="78"/>
      <c r="CE359" s="78"/>
      <c r="CF359" s="78"/>
      <c r="CG359" s="78"/>
      <c r="CH359" s="78"/>
      <c r="CI359" s="78"/>
      <c r="CJ359" s="78"/>
      <c r="CK359" s="78"/>
      <c r="CL359" s="78"/>
      <c r="CM359" s="78"/>
      <c r="CN359" s="78"/>
      <c r="CO359" s="78"/>
      <c r="CP359" s="78"/>
      <c r="CQ359" s="78"/>
      <c r="CR359" s="78"/>
      <c r="CS359" s="78"/>
      <c r="CT359" s="78"/>
      <c r="CU359" s="78"/>
      <c r="CV359" s="78"/>
      <c r="CW359" s="78"/>
      <c r="CX359" s="78"/>
      <c r="CY359" s="78"/>
      <c r="CZ359" s="78"/>
      <c r="DA359" s="78"/>
      <c r="DB359" s="78"/>
      <c r="DC359" s="78"/>
      <c r="DD359" s="78"/>
      <c r="DE359" s="78"/>
      <c r="DF359" s="78"/>
      <c r="DG359" s="78"/>
      <c r="DH359" s="78"/>
      <c r="DI359" s="78"/>
      <c r="DJ359" s="78"/>
      <c r="DK359" s="78"/>
      <c r="DL359" s="78"/>
      <c r="DM359" s="78"/>
      <c r="DN359" s="78"/>
      <c r="DO359" s="78"/>
      <c r="DP359" s="78"/>
      <c r="DQ359" s="78"/>
      <c r="DR359" s="78"/>
      <c r="DS359" s="78"/>
      <c r="DT359" s="78"/>
      <c r="DU359" s="78"/>
      <c r="DV359" s="78"/>
      <c r="DW359" s="78"/>
      <c r="DX359" s="78"/>
      <c r="DY359" s="78"/>
      <c r="DZ359" s="78"/>
      <c r="EA359" s="78"/>
      <c r="EB359" s="78"/>
      <c r="EC359" s="78"/>
      <c r="ED359" s="78"/>
      <c r="EE359" s="78"/>
      <c r="EF359" s="78"/>
      <c r="EG359" s="78"/>
      <c r="EH359" s="78"/>
      <c r="EI359" s="78"/>
      <c r="EJ359" s="78"/>
      <c r="EK359" s="78"/>
      <c r="EL359" s="78"/>
      <c r="EM359" s="78"/>
      <c r="EN359" s="78"/>
      <c r="EO359" s="78"/>
      <c r="EP359" s="78"/>
      <c r="EQ359" s="78"/>
      <c r="ER359" s="78"/>
      <c r="ES359" s="78"/>
      <c r="ET359" s="78"/>
      <c r="EU359" s="78"/>
      <c r="EV359" s="78"/>
      <c r="EW359" s="78"/>
      <c r="EX359" s="78"/>
      <c r="EY359" s="78"/>
      <c r="EZ359" s="78"/>
      <c r="FA359" s="78"/>
      <c r="FB359" s="78"/>
      <c r="FC359" s="78"/>
      <c r="FD359" s="78"/>
      <c r="FE359" s="78"/>
      <c r="FF359" s="78"/>
      <c r="FG359" s="78"/>
      <c r="FH359" s="78"/>
      <c r="FI359" s="78"/>
      <c r="FJ359" s="78"/>
      <c r="FK359" s="78"/>
      <c r="FL359" s="78"/>
      <c r="FM359" s="78"/>
      <c r="FN359" s="78"/>
      <c r="FO359" s="78"/>
      <c r="FP359" s="78"/>
      <c r="FQ359" s="78"/>
      <c r="FR359" s="78"/>
      <c r="FS359" s="78"/>
      <c r="FT359" s="78"/>
      <c r="FU359" s="78"/>
      <c r="FV359" s="78"/>
      <c r="FW359" s="78"/>
      <c r="FX359" s="78"/>
      <c r="FY359" s="78">
        <v>8</v>
      </c>
      <c r="FZ359" s="78">
        <v>0</v>
      </c>
    </row>
    <row r="360" spans="1:182" x14ac:dyDescent="0.2">
      <c r="A360" t="s">
        <v>186</v>
      </c>
      <c r="B360" s="35" t="s">
        <v>243</v>
      </c>
      <c r="C360" t="s">
        <v>194</v>
      </c>
      <c r="D360" t="s">
        <v>201</v>
      </c>
      <c r="E360" t="s">
        <v>203</v>
      </c>
      <c r="F360" t="s">
        <v>184</v>
      </c>
      <c r="G360" t="s">
        <v>1</v>
      </c>
      <c r="H360" s="78">
        <v>102</v>
      </c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  <c r="AB360" s="78"/>
      <c r="AC360" s="78"/>
      <c r="AD360" s="78"/>
      <c r="AE360" s="78"/>
      <c r="AF360" s="78"/>
      <c r="AG360" s="78"/>
      <c r="AH360" s="78"/>
      <c r="AI360" s="78"/>
      <c r="AJ360" s="78"/>
      <c r="AK360" s="78"/>
      <c r="AL360" s="78"/>
      <c r="AM360" s="78"/>
      <c r="AN360" s="78"/>
      <c r="AO360" s="78"/>
      <c r="AP360" s="78"/>
      <c r="AQ360" s="78"/>
      <c r="AR360" s="78"/>
      <c r="AS360" s="78"/>
      <c r="AT360" s="78"/>
      <c r="AU360" s="78"/>
      <c r="AV360" s="78"/>
      <c r="AW360" s="78"/>
      <c r="AX360" s="78"/>
      <c r="AY360" s="78"/>
      <c r="AZ360" s="78"/>
      <c r="BA360" s="78"/>
      <c r="BB360" s="78"/>
      <c r="BC360" s="78"/>
      <c r="BD360" s="78"/>
      <c r="BE360" s="78"/>
      <c r="BF360" s="78"/>
      <c r="BG360" s="78"/>
      <c r="BH360" s="78"/>
      <c r="BI360" s="78"/>
      <c r="BJ360" s="78"/>
      <c r="BK360" s="78"/>
      <c r="BL360" s="78"/>
      <c r="BM360" s="78"/>
      <c r="BN360" s="78"/>
      <c r="BO360" s="78"/>
      <c r="BP360" s="78"/>
      <c r="BQ360" s="78"/>
      <c r="BR360" s="78"/>
      <c r="BS360" s="78"/>
      <c r="BT360" s="78"/>
      <c r="BU360" s="78"/>
      <c r="BV360" s="78"/>
      <c r="BW360" s="78"/>
      <c r="BX360" s="78"/>
      <c r="BY360" s="78"/>
      <c r="BZ360" s="78"/>
      <c r="CA360" s="78"/>
      <c r="CB360" s="78"/>
      <c r="CC360" s="78"/>
      <c r="CD360" s="78"/>
      <c r="CE360" s="78"/>
      <c r="CF360" s="78"/>
      <c r="CG360" s="78"/>
      <c r="CH360" s="78"/>
      <c r="CI360" s="78"/>
      <c r="CJ360" s="78"/>
      <c r="CK360" s="78"/>
      <c r="CL360" s="78"/>
      <c r="CM360" s="78"/>
      <c r="CN360" s="78"/>
      <c r="CO360" s="78"/>
      <c r="CP360" s="78"/>
      <c r="CQ360" s="78"/>
      <c r="CR360" s="78"/>
      <c r="CS360" s="78"/>
      <c r="CT360" s="78"/>
      <c r="CU360" s="78"/>
      <c r="CV360" s="78"/>
      <c r="CW360" s="78"/>
      <c r="CX360" s="78"/>
      <c r="CY360" s="78"/>
      <c r="CZ360" s="78"/>
      <c r="DA360" s="78"/>
      <c r="DB360" s="78"/>
      <c r="DC360" s="78"/>
      <c r="DD360" s="78"/>
      <c r="DE360" s="78"/>
      <c r="DF360" s="78"/>
      <c r="DG360" s="78"/>
      <c r="DH360" s="78"/>
      <c r="DI360" s="78"/>
      <c r="DJ360" s="78"/>
      <c r="DK360" s="78"/>
      <c r="DL360" s="78"/>
      <c r="DM360" s="78"/>
      <c r="DN360" s="78"/>
      <c r="DO360" s="78"/>
      <c r="DP360" s="78"/>
      <c r="DQ360" s="78"/>
      <c r="DR360" s="78"/>
      <c r="DS360" s="78"/>
      <c r="DT360" s="78"/>
      <c r="DU360" s="78"/>
      <c r="DV360" s="78"/>
      <c r="DW360" s="78"/>
      <c r="DX360" s="78"/>
      <c r="DY360" s="78"/>
      <c r="DZ360" s="78"/>
      <c r="EA360" s="78"/>
      <c r="EB360" s="78"/>
      <c r="EC360" s="78"/>
      <c r="ED360" s="78"/>
      <c r="EE360" s="78"/>
      <c r="EF360" s="78"/>
      <c r="EG360" s="78"/>
      <c r="EH360" s="78"/>
      <c r="EI360" s="78"/>
      <c r="EJ360" s="78"/>
      <c r="EK360" s="78"/>
      <c r="EL360" s="78"/>
      <c r="EM360" s="78"/>
      <c r="EN360" s="78"/>
      <c r="EO360" s="78"/>
      <c r="EP360" s="78"/>
      <c r="EQ360" s="78"/>
      <c r="ER360" s="78"/>
      <c r="ES360" s="78"/>
      <c r="ET360" s="78"/>
      <c r="EU360" s="78"/>
      <c r="EV360" s="78"/>
      <c r="EW360" s="78"/>
      <c r="EX360" s="78"/>
      <c r="EY360" s="78"/>
      <c r="EZ360" s="78"/>
      <c r="FA360" s="78"/>
      <c r="FB360" s="78"/>
      <c r="FC360" s="78"/>
      <c r="FD360" s="78"/>
      <c r="FE360" s="78"/>
      <c r="FF360" s="78"/>
      <c r="FG360" s="78"/>
      <c r="FH360" s="78"/>
      <c r="FI360" s="78"/>
      <c r="FJ360" s="78"/>
      <c r="FK360" s="78"/>
      <c r="FL360" s="78"/>
      <c r="FM360" s="78"/>
      <c r="FN360" s="78"/>
      <c r="FO360" s="78"/>
      <c r="FP360" s="78"/>
      <c r="FQ360" s="78"/>
      <c r="FR360" s="78"/>
      <c r="FS360" s="78"/>
      <c r="FT360" s="78"/>
      <c r="FU360" s="78"/>
      <c r="FV360" s="78"/>
      <c r="FW360" s="78"/>
      <c r="FX360" s="78"/>
      <c r="FY360" s="78">
        <v>10</v>
      </c>
      <c r="FZ360" s="78">
        <v>0</v>
      </c>
    </row>
    <row r="361" spans="1:182" x14ac:dyDescent="0.2">
      <c r="A361" t="s">
        <v>186</v>
      </c>
      <c r="B361" s="35" t="s">
        <v>243</v>
      </c>
      <c r="C361" t="s">
        <v>194</v>
      </c>
      <c r="D361" t="s">
        <v>201</v>
      </c>
      <c r="E361" t="s">
        <v>203</v>
      </c>
      <c r="F361" t="s">
        <v>185</v>
      </c>
      <c r="G361" t="s">
        <v>1</v>
      </c>
      <c r="H361" s="78">
        <v>28</v>
      </c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  <c r="AA361" s="78"/>
      <c r="AB361" s="78"/>
      <c r="AC361" s="78"/>
      <c r="AD361" s="78"/>
      <c r="AE361" s="78"/>
      <c r="AF361" s="78"/>
      <c r="AG361" s="78"/>
      <c r="AH361" s="78"/>
      <c r="AI361" s="78"/>
      <c r="AJ361" s="78"/>
      <c r="AK361" s="78"/>
      <c r="AL361" s="78"/>
      <c r="AM361" s="78"/>
      <c r="AN361" s="78"/>
      <c r="AO361" s="78"/>
      <c r="AP361" s="78"/>
      <c r="AQ361" s="78"/>
      <c r="AR361" s="78"/>
      <c r="AS361" s="78"/>
      <c r="AT361" s="78"/>
      <c r="AU361" s="78"/>
      <c r="AV361" s="78"/>
      <c r="AW361" s="78"/>
      <c r="AX361" s="78"/>
      <c r="AY361" s="78"/>
      <c r="AZ361" s="78"/>
      <c r="BA361" s="78"/>
      <c r="BB361" s="78"/>
      <c r="BC361" s="78"/>
      <c r="BD361" s="78"/>
      <c r="BE361" s="78"/>
      <c r="BF361" s="78"/>
      <c r="BG361" s="78"/>
      <c r="BH361" s="78"/>
      <c r="BI361" s="78"/>
      <c r="BJ361" s="78"/>
      <c r="BK361" s="78"/>
      <c r="BL361" s="78"/>
      <c r="BM361" s="78"/>
      <c r="BN361" s="78"/>
      <c r="BO361" s="78"/>
      <c r="BP361" s="78"/>
      <c r="BQ361" s="78"/>
      <c r="BR361" s="78"/>
      <c r="BS361" s="78"/>
      <c r="BT361" s="78"/>
      <c r="BU361" s="78"/>
      <c r="BV361" s="78"/>
      <c r="BW361" s="78"/>
      <c r="BX361" s="78"/>
      <c r="BY361" s="78"/>
      <c r="BZ361" s="78"/>
      <c r="CA361" s="78"/>
      <c r="CB361" s="78"/>
      <c r="CC361" s="78"/>
      <c r="CD361" s="78"/>
      <c r="CE361" s="78"/>
      <c r="CF361" s="78"/>
      <c r="CG361" s="78"/>
      <c r="CH361" s="78"/>
      <c r="CI361" s="78"/>
      <c r="CJ361" s="78"/>
      <c r="CK361" s="78"/>
      <c r="CL361" s="78"/>
      <c r="CM361" s="78"/>
      <c r="CN361" s="78"/>
      <c r="CO361" s="78"/>
      <c r="CP361" s="78"/>
      <c r="CQ361" s="78"/>
      <c r="CR361" s="78"/>
      <c r="CS361" s="78"/>
      <c r="CT361" s="78"/>
      <c r="CU361" s="78"/>
      <c r="CV361" s="78"/>
      <c r="CW361" s="78"/>
      <c r="CX361" s="78"/>
      <c r="CY361" s="78"/>
      <c r="CZ361" s="78"/>
      <c r="DA361" s="78"/>
      <c r="DB361" s="78"/>
      <c r="DC361" s="78"/>
      <c r="DD361" s="78"/>
      <c r="DE361" s="78"/>
      <c r="DF361" s="78"/>
      <c r="DG361" s="78"/>
      <c r="DH361" s="78"/>
      <c r="DI361" s="78"/>
      <c r="DJ361" s="78"/>
      <c r="DK361" s="78"/>
      <c r="DL361" s="78"/>
      <c r="DM361" s="78"/>
      <c r="DN361" s="78"/>
      <c r="DO361" s="78"/>
      <c r="DP361" s="78"/>
      <c r="DQ361" s="78"/>
      <c r="DR361" s="78"/>
      <c r="DS361" s="78"/>
      <c r="DT361" s="78"/>
      <c r="DU361" s="78"/>
      <c r="DV361" s="78"/>
      <c r="DW361" s="78"/>
      <c r="DX361" s="78"/>
      <c r="DY361" s="78"/>
      <c r="DZ361" s="78"/>
      <c r="EA361" s="78"/>
      <c r="EB361" s="78"/>
      <c r="EC361" s="78"/>
      <c r="ED361" s="78"/>
      <c r="EE361" s="78"/>
      <c r="EF361" s="78"/>
      <c r="EG361" s="78"/>
      <c r="EH361" s="78"/>
      <c r="EI361" s="78"/>
      <c r="EJ361" s="78"/>
      <c r="EK361" s="78"/>
      <c r="EL361" s="78"/>
      <c r="EM361" s="78"/>
      <c r="EN361" s="78"/>
      <c r="EO361" s="78"/>
      <c r="EP361" s="78"/>
      <c r="EQ361" s="78"/>
      <c r="ER361" s="78"/>
      <c r="ES361" s="78"/>
      <c r="ET361" s="78"/>
      <c r="EU361" s="78"/>
      <c r="EV361" s="78"/>
      <c r="EW361" s="78"/>
      <c r="EX361" s="78"/>
      <c r="EY361" s="78"/>
      <c r="EZ361" s="78"/>
      <c r="FA361" s="78"/>
      <c r="FB361" s="78"/>
      <c r="FC361" s="78"/>
      <c r="FD361" s="78"/>
      <c r="FE361" s="78"/>
      <c r="FF361" s="78"/>
      <c r="FG361" s="78"/>
      <c r="FH361" s="78"/>
      <c r="FI361" s="78"/>
      <c r="FJ361" s="78"/>
      <c r="FK361" s="78"/>
      <c r="FL361" s="78"/>
      <c r="FM361" s="78"/>
      <c r="FN361" s="78"/>
      <c r="FO361" s="78"/>
      <c r="FP361" s="78"/>
      <c r="FQ361" s="78"/>
      <c r="FR361" s="78"/>
      <c r="FS361" s="78"/>
      <c r="FT361" s="78"/>
      <c r="FU361" s="78"/>
      <c r="FV361" s="78"/>
      <c r="FW361" s="78"/>
      <c r="FX361" s="78"/>
      <c r="FY361" s="78">
        <v>1</v>
      </c>
      <c r="FZ361" s="78">
        <v>0</v>
      </c>
    </row>
    <row r="362" spans="1:182" x14ac:dyDescent="0.2">
      <c r="A362" t="s">
        <v>186</v>
      </c>
      <c r="B362" s="35" t="s">
        <v>243</v>
      </c>
      <c r="C362" t="s">
        <v>194</v>
      </c>
      <c r="D362" t="s">
        <v>201</v>
      </c>
      <c r="E362" t="s">
        <v>204</v>
      </c>
      <c r="F362" t="s">
        <v>1</v>
      </c>
      <c r="G362" t="s">
        <v>1</v>
      </c>
      <c r="H362" s="78">
        <v>846</v>
      </c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  <c r="AA362" s="78"/>
      <c r="AB362" s="78"/>
      <c r="AC362" s="78"/>
      <c r="AD362" s="78"/>
      <c r="AE362" s="78"/>
      <c r="AF362" s="78"/>
      <c r="AG362" s="78"/>
      <c r="AH362" s="78"/>
      <c r="AI362" s="78"/>
      <c r="AJ362" s="78"/>
      <c r="AK362" s="78"/>
      <c r="AL362" s="78"/>
      <c r="AM362" s="78"/>
      <c r="AN362" s="78"/>
      <c r="AO362" s="78"/>
      <c r="AP362" s="78"/>
      <c r="AQ362" s="78"/>
      <c r="AR362" s="78"/>
      <c r="AS362" s="78"/>
      <c r="AT362" s="78"/>
      <c r="AU362" s="78"/>
      <c r="AV362" s="78"/>
      <c r="AW362" s="78"/>
      <c r="AX362" s="78"/>
      <c r="AY362" s="78"/>
      <c r="AZ362" s="78"/>
      <c r="BA362" s="78"/>
      <c r="BB362" s="78"/>
      <c r="BC362" s="78"/>
      <c r="BD362" s="78"/>
      <c r="BE362" s="78"/>
      <c r="BF362" s="78"/>
      <c r="BG362" s="78"/>
      <c r="BH362" s="78"/>
      <c r="BI362" s="78"/>
      <c r="BJ362" s="78"/>
      <c r="BK362" s="78"/>
      <c r="BL362" s="78"/>
      <c r="BM362" s="78"/>
      <c r="BN362" s="78"/>
      <c r="BO362" s="78"/>
      <c r="BP362" s="78"/>
      <c r="BQ362" s="78"/>
      <c r="BR362" s="78"/>
      <c r="BS362" s="78"/>
      <c r="BT362" s="78"/>
      <c r="BU362" s="78"/>
      <c r="BV362" s="78"/>
      <c r="BW362" s="78"/>
      <c r="BX362" s="78"/>
      <c r="BY362" s="78"/>
      <c r="BZ362" s="78"/>
      <c r="CA362" s="78"/>
      <c r="CB362" s="78"/>
      <c r="CC362" s="78"/>
      <c r="CD362" s="78"/>
      <c r="CE362" s="78"/>
      <c r="CF362" s="78"/>
      <c r="CG362" s="78"/>
      <c r="CH362" s="78"/>
      <c r="CI362" s="78"/>
      <c r="CJ362" s="78"/>
      <c r="CK362" s="78"/>
      <c r="CL362" s="78"/>
      <c r="CM362" s="78"/>
      <c r="CN362" s="78"/>
      <c r="CO362" s="78"/>
      <c r="CP362" s="78"/>
      <c r="CQ362" s="78"/>
      <c r="CR362" s="78"/>
      <c r="CS362" s="78"/>
      <c r="CT362" s="78"/>
      <c r="CU362" s="78"/>
      <c r="CV362" s="78"/>
      <c r="CW362" s="78"/>
      <c r="CX362" s="78"/>
      <c r="CY362" s="78"/>
      <c r="CZ362" s="78"/>
      <c r="DA362" s="78"/>
      <c r="DB362" s="78"/>
      <c r="DC362" s="78"/>
      <c r="DD362" s="78"/>
      <c r="DE362" s="78"/>
      <c r="DF362" s="78"/>
      <c r="DG362" s="78"/>
      <c r="DH362" s="78"/>
      <c r="DI362" s="78"/>
      <c r="DJ362" s="78"/>
      <c r="DK362" s="78"/>
      <c r="DL362" s="78"/>
      <c r="DM362" s="78"/>
      <c r="DN362" s="78"/>
      <c r="DO362" s="78"/>
      <c r="DP362" s="78"/>
      <c r="DQ362" s="78"/>
      <c r="DR362" s="78"/>
      <c r="DS362" s="78"/>
      <c r="DT362" s="78"/>
      <c r="DU362" s="78"/>
      <c r="DV362" s="78"/>
      <c r="DW362" s="78"/>
      <c r="DX362" s="78"/>
      <c r="DY362" s="78"/>
      <c r="DZ362" s="78"/>
      <c r="EA362" s="78"/>
      <c r="EB362" s="78"/>
      <c r="EC362" s="78"/>
      <c r="ED362" s="78"/>
      <c r="EE362" s="78"/>
      <c r="EF362" s="78"/>
      <c r="EG362" s="78"/>
      <c r="EH362" s="78"/>
      <c r="EI362" s="78"/>
      <c r="EJ362" s="78"/>
      <c r="EK362" s="78"/>
      <c r="EL362" s="78"/>
      <c r="EM362" s="78"/>
      <c r="EN362" s="78"/>
      <c r="EO362" s="78"/>
      <c r="EP362" s="78"/>
      <c r="EQ362" s="78"/>
      <c r="ER362" s="78"/>
      <c r="ES362" s="78"/>
      <c r="ET362" s="78"/>
      <c r="EU362" s="78"/>
      <c r="EV362" s="78"/>
      <c r="EW362" s="78"/>
      <c r="EX362" s="78"/>
      <c r="EY362" s="78"/>
      <c r="EZ362" s="78"/>
      <c r="FA362" s="78"/>
      <c r="FB362" s="78"/>
      <c r="FC362" s="78"/>
      <c r="FD362" s="78"/>
      <c r="FE362" s="78"/>
      <c r="FF362" s="78"/>
      <c r="FG362" s="78"/>
      <c r="FH362" s="78"/>
      <c r="FI362" s="78"/>
      <c r="FJ362" s="78"/>
      <c r="FK362" s="78"/>
      <c r="FL362" s="78"/>
      <c r="FM362" s="78"/>
      <c r="FN362" s="78"/>
      <c r="FO362" s="78"/>
      <c r="FP362" s="78"/>
      <c r="FQ362" s="78"/>
      <c r="FR362" s="78"/>
      <c r="FS362" s="78"/>
      <c r="FT362" s="78"/>
      <c r="FU362" s="78"/>
      <c r="FV362" s="78"/>
      <c r="FW362" s="78"/>
      <c r="FX362" s="78"/>
      <c r="FY362" s="78">
        <v>75</v>
      </c>
      <c r="FZ362" s="78">
        <v>0</v>
      </c>
    </row>
    <row r="363" spans="1:182" x14ac:dyDescent="0.2">
      <c r="A363" t="s">
        <v>186</v>
      </c>
      <c r="B363" s="35" t="s">
        <v>243</v>
      </c>
      <c r="C363" t="s">
        <v>194</v>
      </c>
      <c r="D363" t="s">
        <v>201</v>
      </c>
      <c r="E363" t="s">
        <v>204</v>
      </c>
      <c r="F363" t="s">
        <v>178</v>
      </c>
      <c r="G363" t="s">
        <v>1</v>
      </c>
      <c r="H363" s="78">
        <v>236</v>
      </c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  <c r="AB363" s="78"/>
      <c r="AC363" s="78"/>
      <c r="AD363" s="78"/>
      <c r="AE363" s="78"/>
      <c r="AF363" s="78"/>
      <c r="AG363" s="78"/>
      <c r="AH363" s="78"/>
      <c r="AI363" s="78"/>
      <c r="AJ363" s="78"/>
      <c r="AK363" s="78"/>
      <c r="AL363" s="78"/>
      <c r="AM363" s="78"/>
      <c r="AN363" s="78"/>
      <c r="AO363" s="78"/>
      <c r="AP363" s="78"/>
      <c r="AQ363" s="78"/>
      <c r="AR363" s="78"/>
      <c r="AS363" s="78"/>
      <c r="AT363" s="78"/>
      <c r="AU363" s="78"/>
      <c r="AV363" s="78"/>
      <c r="AW363" s="78"/>
      <c r="AX363" s="78"/>
      <c r="AY363" s="78"/>
      <c r="AZ363" s="78"/>
      <c r="BA363" s="78"/>
      <c r="BB363" s="78"/>
      <c r="BC363" s="78"/>
      <c r="BD363" s="78"/>
      <c r="BE363" s="78"/>
      <c r="BF363" s="78"/>
      <c r="BG363" s="78"/>
      <c r="BH363" s="78"/>
      <c r="BI363" s="78"/>
      <c r="BJ363" s="78"/>
      <c r="BK363" s="78"/>
      <c r="BL363" s="78"/>
      <c r="BM363" s="78"/>
      <c r="BN363" s="78"/>
      <c r="BO363" s="78"/>
      <c r="BP363" s="78"/>
      <c r="BQ363" s="78"/>
      <c r="BR363" s="78"/>
      <c r="BS363" s="78"/>
      <c r="BT363" s="78"/>
      <c r="BU363" s="78"/>
      <c r="BV363" s="78"/>
      <c r="BW363" s="78"/>
      <c r="BX363" s="78"/>
      <c r="BY363" s="78"/>
      <c r="BZ363" s="78"/>
      <c r="CA363" s="78"/>
      <c r="CB363" s="78"/>
      <c r="CC363" s="78"/>
      <c r="CD363" s="78"/>
      <c r="CE363" s="78"/>
      <c r="CF363" s="78"/>
      <c r="CG363" s="78"/>
      <c r="CH363" s="78"/>
      <c r="CI363" s="78"/>
      <c r="CJ363" s="78"/>
      <c r="CK363" s="78"/>
      <c r="CL363" s="78"/>
      <c r="CM363" s="78"/>
      <c r="CN363" s="78"/>
      <c r="CO363" s="78"/>
      <c r="CP363" s="78"/>
      <c r="CQ363" s="78"/>
      <c r="CR363" s="78"/>
      <c r="CS363" s="78"/>
      <c r="CT363" s="78"/>
      <c r="CU363" s="78"/>
      <c r="CV363" s="78"/>
      <c r="CW363" s="78"/>
      <c r="CX363" s="78"/>
      <c r="CY363" s="78"/>
      <c r="CZ363" s="78"/>
      <c r="DA363" s="78"/>
      <c r="DB363" s="78"/>
      <c r="DC363" s="78"/>
      <c r="DD363" s="78"/>
      <c r="DE363" s="78"/>
      <c r="DF363" s="78"/>
      <c r="DG363" s="78"/>
      <c r="DH363" s="78"/>
      <c r="DI363" s="78"/>
      <c r="DJ363" s="78"/>
      <c r="DK363" s="78"/>
      <c r="DL363" s="78"/>
      <c r="DM363" s="78"/>
      <c r="DN363" s="78"/>
      <c r="DO363" s="78"/>
      <c r="DP363" s="78"/>
      <c r="DQ363" s="78"/>
      <c r="DR363" s="78"/>
      <c r="DS363" s="78"/>
      <c r="DT363" s="78"/>
      <c r="DU363" s="78"/>
      <c r="DV363" s="78"/>
      <c r="DW363" s="78"/>
      <c r="DX363" s="78"/>
      <c r="DY363" s="78"/>
      <c r="DZ363" s="78"/>
      <c r="EA363" s="78"/>
      <c r="EB363" s="78"/>
      <c r="EC363" s="78"/>
      <c r="ED363" s="78"/>
      <c r="EE363" s="78"/>
      <c r="EF363" s="78"/>
      <c r="EG363" s="78"/>
      <c r="EH363" s="78"/>
      <c r="EI363" s="78"/>
      <c r="EJ363" s="78"/>
      <c r="EK363" s="78"/>
      <c r="EL363" s="78"/>
      <c r="EM363" s="78"/>
      <c r="EN363" s="78"/>
      <c r="EO363" s="78"/>
      <c r="EP363" s="78"/>
      <c r="EQ363" s="78"/>
      <c r="ER363" s="78"/>
      <c r="ES363" s="78"/>
      <c r="ET363" s="78"/>
      <c r="EU363" s="78"/>
      <c r="EV363" s="78"/>
      <c r="EW363" s="78"/>
      <c r="EX363" s="78"/>
      <c r="EY363" s="78"/>
      <c r="EZ363" s="78"/>
      <c r="FA363" s="78"/>
      <c r="FB363" s="78"/>
      <c r="FC363" s="78"/>
      <c r="FD363" s="78"/>
      <c r="FE363" s="78"/>
      <c r="FF363" s="78"/>
      <c r="FG363" s="78"/>
      <c r="FH363" s="78"/>
      <c r="FI363" s="78"/>
      <c r="FJ363" s="78"/>
      <c r="FK363" s="78"/>
      <c r="FL363" s="78"/>
      <c r="FM363" s="78"/>
      <c r="FN363" s="78"/>
      <c r="FO363" s="78"/>
      <c r="FP363" s="78"/>
      <c r="FQ363" s="78"/>
      <c r="FR363" s="78"/>
      <c r="FS363" s="78"/>
      <c r="FT363" s="78"/>
      <c r="FU363" s="78"/>
      <c r="FV363" s="78"/>
      <c r="FW363" s="78"/>
      <c r="FX363" s="78"/>
      <c r="FY363" s="78">
        <v>31</v>
      </c>
      <c r="FZ363" s="78">
        <v>0</v>
      </c>
    </row>
    <row r="364" spans="1:182" x14ac:dyDescent="0.2">
      <c r="A364" t="s">
        <v>186</v>
      </c>
      <c r="B364" s="35" t="s">
        <v>243</v>
      </c>
      <c r="C364" t="s">
        <v>194</v>
      </c>
      <c r="D364" t="s">
        <v>201</v>
      </c>
      <c r="E364" t="s">
        <v>204</v>
      </c>
      <c r="F364" t="s">
        <v>179</v>
      </c>
      <c r="G364" t="s">
        <v>1</v>
      </c>
      <c r="H364" s="78">
        <v>170</v>
      </c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  <c r="AB364" s="78"/>
      <c r="AC364" s="78"/>
      <c r="AD364" s="78"/>
      <c r="AE364" s="78"/>
      <c r="AF364" s="78"/>
      <c r="AG364" s="78"/>
      <c r="AH364" s="78"/>
      <c r="AI364" s="78"/>
      <c r="AJ364" s="78"/>
      <c r="AK364" s="78"/>
      <c r="AL364" s="78"/>
      <c r="AM364" s="78"/>
      <c r="AN364" s="78"/>
      <c r="AO364" s="78"/>
      <c r="AP364" s="78"/>
      <c r="AQ364" s="78"/>
      <c r="AR364" s="78"/>
      <c r="AS364" s="78"/>
      <c r="AT364" s="78"/>
      <c r="AU364" s="78"/>
      <c r="AV364" s="78"/>
      <c r="AW364" s="78"/>
      <c r="AX364" s="78"/>
      <c r="AY364" s="78"/>
      <c r="AZ364" s="78"/>
      <c r="BA364" s="78"/>
      <c r="BB364" s="78"/>
      <c r="BC364" s="78"/>
      <c r="BD364" s="78"/>
      <c r="BE364" s="78"/>
      <c r="BF364" s="78"/>
      <c r="BG364" s="78"/>
      <c r="BH364" s="78"/>
      <c r="BI364" s="78"/>
      <c r="BJ364" s="78"/>
      <c r="BK364" s="78"/>
      <c r="BL364" s="78"/>
      <c r="BM364" s="78"/>
      <c r="BN364" s="78"/>
      <c r="BO364" s="78"/>
      <c r="BP364" s="78"/>
      <c r="BQ364" s="78"/>
      <c r="BR364" s="78"/>
      <c r="BS364" s="78"/>
      <c r="BT364" s="78"/>
      <c r="BU364" s="78"/>
      <c r="BV364" s="78"/>
      <c r="BW364" s="78"/>
      <c r="BX364" s="78"/>
      <c r="BY364" s="78"/>
      <c r="BZ364" s="78"/>
      <c r="CA364" s="78"/>
      <c r="CB364" s="78"/>
      <c r="CC364" s="78"/>
      <c r="CD364" s="78"/>
      <c r="CE364" s="78"/>
      <c r="CF364" s="78"/>
      <c r="CG364" s="78"/>
      <c r="CH364" s="78"/>
      <c r="CI364" s="78"/>
      <c r="CJ364" s="78"/>
      <c r="CK364" s="78"/>
      <c r="CL364" s="78"/>
      <c r="CM364" s="78"/>
      <c r="CN364" s="78"/>
      <c r="CO364" s="78"/>
      <c r="CP364" s="78"/>
      <c r="CQ364" s="78"/>
      <c r="CR364" s="78"/>
      <c r="CS364" s="78"/>
      <c r="CT364" s="78"/>
      <c r="CU364" s="78"/>
      <c r="CV364" s="78"/>
      <c r="CW364" s="78"/>
      <c r="CX364" s="78"/>
      <c r="CY364" s="78"/>
      <c r="CZ364" s="78"/>
      <c r="DA364" s="78"/>
      <c r="DB364" s="78"/>
      <c r="DC364" s="78"/>
      <c r="DD364" s="78"/>
      <c r="DE364" s="78"/>
      <c r="DF364" s="78"/>
      <c r="DG364" s="78"/>
      <c r="DH364" s="78"/>
      <c r="DI364" s="78"/>
      <c r="DJ364" s="78"/>
      <c r="DK364" s="78"/>
      <c r="DL364" s="78"/>
      <c r="DM364" s="78"/>
      <c r="DN364" s="78"/>
      <c r="DO364" s="78"/>
      <c r="DP364" s="78"/>
      <c r="DQ364" s="78"/>
      <c r="DR364" s="78"/>
      <c r="DS364" s="78"/>
      <c r="DT364" s="78"/>
      <c r="DU364" s="78"/>
      <c r="DV364" s="78"/>
      <c r="DW364" s="78"/>
      <c r="DX364" s="78"/>
      <c r="DY364" s="78"/>
      <c r="DZ364" s="78"/>
      <c r="EA364" s="78"/>
      <c r="EB364" s="78"/>
      <c r="EC364" s="78"/>
      <c r="ED364" s="78"/>
      <c r="EE364" s="78"/>
      <c r="EF364" s="78"/>
      <c r="EG364" s="78"/>
      <c r="EH364" s="78"/>
      <c r="EI364" s="78"/>
      <c r="EJ364" s="78"/>
      <c r="EK364" s="78"/>
      <c r="EL364" s="78"/>
      <c r="EM364" s="78"/>
      <c r="EN364" s="78"/>
      <c r="EO364" s="78"/>
      <c r="EP364" s="78"/>
      <c r="EQ364" s="78"/>
      <c r="ER364" s="78"/>
      <c r="ES364" s="78"/>
      <c r="ET364" s="78"/>
      <c r="EU364" s="78"/>
      <c r="EV364" s="78"/>
      <c r="EW364" s="78"/>
      <c r="EX364" s="78"/>
      <c r="EY364" s="78"/>
      <c r="EZ364" s="78"/>
      <c r="FA364" s="78"/>
      <c r="FB364" s="78"/>
      <c r="FC364" s="78"/>
      <c r="FD364" s="78"/>
      <c r="FE364" s="78"/>
      <c r="FF364" s="78"/>
      <c r="FG364" s="78"/>
      <c r="FH364" s="78"/>
      <c r="FI364" s="78"/>
      <c r="FJ364" s="78"/>
      <c r="FK364" s="78"/>
      <c r="FL364" s="78"/>
      <c r="FM364" s="78"/>
      <c r="FN364" s="78"/>
      <c r="FO364" s="78"/>
      <c r="FP364" s="78"/>
      <c r="FQ364" s="78"/>
      <c r="FR364" s="78"/>
      <c r="FS364" s="78"/>
      <c r="FT364" s="78"/>
      <c r="FU364" s="78"/>
      <c r="FV364" s="78"/>
      <c r="FW364" s="78"/>
      <c r="FX364" s="78"/>
      <c r="FY364" s="78">
        <v>16</v>
      </c>
      <c r="FZ364" s="78">
        <v>0</v>
      </c>
    </row>
    <row r="365" spans="1:182" x14ac:dyDescent="0.2">
      <c r="A365" t="s">
        <v>186</v>
      </c>
      <c r="B365" s="35" t="s">
        <v>243</v>
      </c>
      <c r="C365" t="s">
        <v>194</v>
      </c>
      <c r="D365" t="s">
        <v>201</v>
      </c>
      <c r="E365" t="s">
        <v>204</v>
      </c>
      <c r="F365" t="s">
        <v>180</v>
      </c>
      <c r="G365" t="s">
        <v>1</v>
      </c>
      <c r="H365" s="78">
        <v>2</v>
      </c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  <c r="AB365" s="78"/>
      <c r="AC365" s="78"/>
      <c r="AD365" s="78"/>
      <c r="AE365" s="78"/>
      <c r="AF365" s="78"/>
      <c r="AG365" s="78"/>
      <c r="AH365" s="78"/>
      <c r="AI365" s="78"/>
      <c r="AJ365" s="78"/>
      <c r="AK365" s="78"/>
      <c r="AL365" s="78"/>
      <c r="AM365" s="78"/>
      <c r="AN365" s="78"/>
      <c r="AO365" s="78"/>
      <c r="AP365" s="78"/>
      <c r="AQ365" s="78"/>
      <c r="AR365" s="78"/>
      <c r="AS365" s="78"/>
      <c r="AT365" s="78"/>
      <c r="AU365" s="78"/>
      <c r="AV365" s="78"/>
      <c r="AW365" s="78"/>
      <c r="AX365" s="78"/>
      <c r="AY365" s="78"/>
      <c r="AZ365" s="78"/>
      <c r="BA365" s="78"/>
      <c r="BB365" s="78"/>
      <c r="BC365" s="78"/>
      <c r="BD365" s="78"/>
      <c r="BE365" s="78"/>
      <c r="BF365" s="78"/>
      <c r="BG365" s="78"/>
      <c r="BH365" s="78"/>
      <c r="BI365" s="78"/>
      <c r="BJ365" s="78"/>
      <c r="BK365" s="78"/>
      <c r="BL365" s="78"/>
      <c r="BM365" s="78"/>
      <c r="BN365" s="78"/>
      <c r="BO365" s="78"/>
      <c r="BP365" s="78"/>
      <c r="BQ365" s="78"/>
      <c r="BR365" s="78"/>
      <c r="BS365" s="78"/>
      <c r="BT365" s="78"/>
      <c r="BU365" s="78"/>
      <c r="BV365" s="78"/>
      <c r="BW365" s="78"/>
      <c r="BX365" s="78"/>
      <c r="BY365" s="78"/>
      <c r="BZ365" s="78"/>
      <c r="CA365" s="78"/>
      <c r="CB365" s="78"/>
      <c r="CC365" s="78"/>
      <c r="CD365" s="78"/>
      <c r="CE365" s="78"/>
      <c r="CF365" s="78"/>
      <c r="CG365" s="78"/>
      <c r="CH365" s="78"/>
      <c r="CI365" s="78"/>
      <c r="CJ365" s="78"/>
      <c r="CK365" s="78"/>
      <c r="CL365" s="78"/>
      <c r="CM365" s="78"/>
      <c r="CN365" s="78"/>
      <c r="CO365" s="78"/>
      <c r="CP365" s="78"/>
      <c r="CQ365" s="78"/>
      <c r="CR365" s="78"/>
      <c r="CS365" s="78"/>
      <c r="CT365" s="78"/>
      <c r="CU365" s="78"/>
      <c r="CV365" s="78"/>
      <c r="CW365" s="78"/>
      <c r="CX365" s="78"/>
      <c r="CY365" s="78"/>
      <c r="CZ365" s="78"/>
      <c r="DA365" s="78"/>
      <c r="DB365" s="78"/>
      <c r="DC365" s="78"/>
      <c r="DD365" s="78"/>
      <c r="DE365" s="78"/>
      <c r="DF365" s="78"/>
      <c r="DG365" s="78"/>
      <c r="DH365" s="78"/>
      <c r="DI365" s="78"/>
      <c r="DJ365" s="78"/>
      <c r="DK365" s="78"/>
      <c r="DL365" s="78"/>
      <c r="DM365" s="78"/>
      <c r="DN365" s="78"/>
      <c r="DO365" s="78"/>
      <c r="DP365" s="78"/>
      <c r="DQ365" s="78"/>
      <c r="DR365" s="78"/>
      <c r="DS365" s="78"/>
      <c r="DT365" s="78"/>
      <c r="DU365" s="78"/>
      <c r="DV365" s="78"/>
      <c r="DW365" s="78"/>
      <c r="DX365" s="78"/>
      <c r="DY365" s="78"/>
      <c r="DZ365" s="78"/>
      <c r="EA365" s="78"/>
      <c r="EB365" s="78"/>
      <c r="EC365" s="78"/>
      <c r="ED365" s="78"/>
      <c r="EE365" s="78"/>
      <c r="EF365" s="78"/>
      <c r="EG365" s="78"/>
      <c r="EH365" s="78"/>
      <c r="EI365" s="78"/>
      <c r="EJ365" s="78"/>
      <c r="EK365" s="78"/>
      <c r="EL365" s="78"/>
      <c r="EM365" s="78"/>
      <c r="EN365" s="78"/>
      <c r="EO365" s="78"/>
      <c r="EP365" s="78"/>
      <c r="EQ365" s="78"/>
      <c r="ER365" s="78"/>
      <c r="ES365" s="78"/>
      <c r="ET365" s="78"/>
      <c r="EU365" s="78"/>
      <c r="EV365" s="78"/>
      <c r="EW365" s="78"/>
      <c r="EX365" s="78"/>
      <c r="EY365" s="78"/>
      <c r="EZ365" s="78"/>
      <c r="FA365" s="78"/>
      <c r="FB365" s="78"/>
      <c r="FC365" s="78"/>
      <c r="FD365" s="78"/>
      <c r="FE365" s="78"/>
      <c r="FF365" s="78"/>
      <c r="FG365" s="78"/>
      <c r="FH365" s="78"/>
      <c r="FI365" s="78"/>
      <c r="FJ365" s="78"/>
      <c r="FK365" s="78"/>
      <c r="FL365" s="78"/>
      <c r="FM365" s="78"/>
      <c r="FN365" s="78"/>
      <c r="FO365" s="78"/>
      <c r="FP365" s="78"/>
      <c r="FQ365" s="78"/>
      <c r="FR365" s="78"/>
      <c r="FS365" s="78"/>
      <c r="FT365" s="78"/>
      <c r="FU365" s="78"/>
      <c r="FV365" s="78"/>
      <c r="FW365" s="78"/>
      <c r="FX365" s="78"/>
      <c r="FY365" s="78">
        <v>0</v>
      </c>
      <c r="FZ365" s="78">
        <v>0</v>
      </c>
    </row>
    <row r="366" spans="1:182" x14ac:dyDescent="0.2">
      <c r="A366" t="s">
        <v>186</v>
      </c>
      <c r="B366" s="35" t="s">
        <v>243</v>
      </c>
      <c r="C366" t="s">
        <v>194</v>
      </c>
      <c r="D366" t="s">
        <v>201</v>
      </c>
      <c r="E366" t="s">
        <v>204</v>
      </c>
      <c r="F366" t="s">
        <v>181</v>
      </c>
      <c r="G366" t="s">
        <v>1</v>
      </c>
      <c r="H366" s="78">
        <v>55</v>
      </c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  <c r="AA366" s="78"/>
      <c r="AB366" s="78"/>
      <c r="AC366" s="78"/>
      <c r="AD366" s="78"/>
      <c r="AE366" s="78"/>
      <c r="AF366" s="78"/>
      <c r="AG366" s="78"/>
      <c r="AH366" s="78"/>
      <c r="AI366" s="78"/>
      <c r="AJ366" s="78"/>
      <c r="AK366" s="78"/>
      <c r="AL366" s="78"/>
      <c r="AM366" s="78"/>
      <c r="AN366" s="78"/>
      <c r="AO366" s="78"/>
      <c r="AP366" s="78"/>
      <c r="AQ366" s="78"/>
      <c r="AR366" s="78"/>
      <c r="AS366" s="78"/>
      <c r="AT366" s="78"/>
      <c r="AU366" s="78"/>
      <c r="AV366" s="78"/>
      <c r="AW366" s="78"/>
      <c r="AX366" s="78"/>
      <c r="AY366" s="78"/>
      <c r="AZ366" s="78"/>
      <c r="BA366" s="78"/>
      <c r="BB366" s="78"/>
      <c r="BC366" s="78"/>
      <c r="BD366" s="78"/>
      <c r="BE366" s="78"/>
      <c r="BF366" s="78"/>
      <c r="BG366" s="78"/>
      <c r="BH366" s="78"/>
      <c r="BI366" s="78"/>
      <c r="BJ366" s="78"/>
      <c r="BK366" s="78"/>
      <c r="BL366" s="78"/>
      <c r="BM366" s="78"/>
      <c r="BN366" s="78"/>
      <c r="BO366" s="78"/>
      <c r="BP366" s="78"/>
      <c r="BQ366" s="78"/>
      <c r="BR366" s="78"/>
      <c r="BS366" s="78"/>
      <c r="BT366" s="78"/>
      <c r="BU366" s="78"/>
      <c r="BV366" s="78"/>
      <c r="BW366" s="78"/>
      <c r="BX366" s="78"/>
      <c r="BY366" s="78"/>
      <c r="BZ366" s="78"/>
      <c r="CA366" s="78"/>
      <c r="CB366" s="78"/>
      <c r="CC366" s="78"/>
      <c r="CD366" s="78"/>
      <c r="CE366" s="78"/>
      <c r="CF366" s="78"/>
      <c r="CG366" s="78"/>
      <c r="CH366" s="78"/>
      <c r="CI366" s="78"/>
      <c r="CJ366" s="78"/>
      <c r="CK366" s="78"/>
      <c r="CL366" s="78"/>
      <c r="CM366" s="78"/>
      <c r="CN366" s="78"/>
      <c r="CO366" s="78"/>
      <c r="CP366" s="78"/>
      <c r="CQ366" s="78"/>
      <c r="CR366" s="78"/>
      <c r="CS366" s="78"/>
      <c r="CT366" s="78"/>
      <c r="CU366" s="78"/>
      <c r="CV366" s="78"/>
      <c r="CW366" s="78"/>
      <c r="CX366" s="78"/>
      <c r="CY366" s="78"/>
      <c r="CZ366" s="78"/>
      <c r="DA366" s="78"/>
      <c r="DB366" s="78"/>
      <c r="DC366" s="78"/>
      <c r="DD366" s="78"/>
      <c r="DE366" s="78"/>
      <c r="DF366" s="78"/>
      <c r="DG366" s="78"/>
      <c r="DH366" s="78"/>
      <c r="DI366" s="78"/>
      <c r="DJ366" s="78"/>
      <c r="DK366" s="78"/>
      <c r="DL366" s="78"/>
      <c r="DM366" s="78"/>
      <c r="DN366" s="78"/>
      <c r="DO366" s="78"/>
      <c r="DP366" s="78"/>
      <c r="DQ366" s="78"/>
      <c r="DR366" s="78"/>
      <c r="DS366" s="78"/>
      <c r="DT366" s="78"/>
      <c r="DU366" s="78"/>
      <c r="DV366" s="78"/>
      <c r="DW366" s="78"/>
      <c r="DX366" s="78"/>
      <c r="DY366" s="78"/>
      <c r="DZ366" s="78"/>
      <c r="EA366" s="78"/>
      <c r="EB366" s="78"/>
      <c r="EC366" s="78"/>
      <c r="ED366" s="78"/>
      <c r="EE366" s="78"/>
      <c r="EF366" s="78"/>
      <c r="EG366" s="78"/>
      <c r="EH366" s="78"/>
      <c r="EI366" s="78"/>
      <c r="EJ366" s="78"/>
      <c r="EK366" s="78"/>
      <c r="EL366" s="78"/>
      <c r="EM366" s="78"/>
      <c r="EN366" s="78"/>
      <c r="EO366" s="78"/>
      <c r="EP366" s="78"/>
      <c r="EQ366" s="78"/>
      <c r="ER366" s="78"/>
      <c r="ES366" s="78"/>
      <c r="ET366" s="78"/>
      <c r="EU366" s="78"/>
      <c r="EV366" s="78"/>
      <c r="EW366" s="78"/>
      <c r="EX366" s="78"/>
      <c r="EY366" s="78"/>
      <c r="EZ366" s="78"/>
      <c r="FA366" s="78"/>
      <c r="FB366" s="78"/>
      <c r="FC366" s="78"/>
      <c r="FD366" s="78"/>
      <c r="FE366" s="78"/>
      <c r="FF366" s="78"/>
      <c r="FG366" s="78"/>
      <c r="FH366" s="78"/>
      <c r="FI366" s="78"/>
      <c r="FJ366" s="78"/>
      <c r="FK366" s="78"/>
      <c r="FL366" s="78"/>
      <c r="FM366" s="78"/>
      <c r="FN366" s="78"/>
      <c r="FO366" s="78"/>
      <c r="FP366" s="78"/>
      <c r="FQ366" s="78"/>
      <c r="FR366" s="78"/>
      <c r="FS366" s="78"/>
      <c r="FT366" s="78"/>
      <c r="FU366" s="78"/>
      <c r="FV366" s="78"/>
      <c r="FW366" s="78"/>
      <c r="FX366" s="78"/>
      <c r="FY366" s="78">
        <v>1</v>
      </c>
      <c r="FZ366" s="78">
        <v>0</v>
      </c>
    </row>
    <row r="367" spans="1:182" x14ac:dyDescent="0.2">
      <c r="A367" t="s">
        <v>186</v>
      </c>
      <c r="B367" s="35" t="s">
        <v>243</v>
      </c>
      <c r="C367" t="s">
        <v>194</v>
      </c>
      <c r="D367" t="s">
        <v>201</v>
      </c>
      <c r="E367" t="s">
        <v>204</v>
      </c>
      <c r="F367" t="s">
        <v>182</v>
      </c>
      <c r="G367" t="s">
        <v>1</v>
      </c>
      <c r="H367" s="78">
        <v>61</v>
      </c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  <c r="AA367" s="78"/>
      <c r="AB367" s="78"/>
      <c r="AC367" s="78"/>
      <c r="AD367" s="78"/>
      <c r="AE367" s="78"/>
      <c r="AF367" s="78"/>
      <c r="AG367" s="78"/>
      <c r="AH367" s="78"/>
      <c r="AI367" s="78"/>
      <c r="AJ367" s="78"/>
      <c r="AK367" s="78"/>
      <c r="AL367" s="78"/>
      <c r="AM367" s="78"/>
      <c r="AN367" s="78"/>
      <c r="AO367" s="78"/>
      <c r="AP367" s="78"/>
      <c r="AQ367" s="78"/>
      <c r="AR367" s="78"/>
      <c r="AS367" s="78"/>
      <c r="AT367" s="78"/>
      <c r="AU367" s="78"/>
      <c r="AV367" s="78"/>
      <c r="AW367" s="78"/>
      <c r="AX367" s="78"/>
      <c r="AY367" s="78"/>
      <c r="AZ367" s="78"/>
      <c r="BA367" s="78"/>
      <c r="BB367" s="78"/>
      <c r="BC367" s="78"/>
      <c r="BD367" s="78"/>
      <c r="BE367" s="78"/>
      <c r="BF367" s="78"/>
      <c r="BG367" s="78"/>
      <c r="BH367" s="78"/>
      <c r="BI367" s="78"/>
      <c r="BJ367" s="78"/>
      <c r="BK367" s="78"/>
      <c r="BL367" s="78"/>
      <c r="BM367" s="78"/>
      <c r="BN367" s="78"/>
      <c r="BO367" s="78"/>
      <c r="BP367" s="78"/>
      <c r="BQ367" s="78"/>
      <c r="BR367" s="78"/>
      <c r="BS367" s="78"/>
      <c r="BT367" s="78"/>
      <c r="BU367" s="78"/>
      <c r="BV367" s="78"/>
      <c r="BW367" s="78"/>
      <c r="BX367" s="78"/>
      <c r="BY367" s="78"/>
      <c r="BZ367" s="78"/>
      <c r="CA367" s="78"/>
      <c r="CB367" s="78"/>
      <c r="CC367" s="78"/>
      <c r="CD367" s="78"/>
      <c r="CE367" s="78"/>
      <c r="CF367" s="78"/>
      <c r="CG367" s="78"/>
      <c r="CH367" s="78"/>
      <c r="CI367" s="78"/>
      <c r="CJ367" s="78"/>
      <c r="CK367" s="78"/>
      <c r="CL367" s="78"/>
      <c r="CM367" s="78"/>
      <c r="CN367" s="78"/>
      <c r="CO367" s="78"/>
      <c r="CP367" s="78"/>
      <c r="CQ367" s="78"/>
      <c r="CR367" s="78"/>
      <c r="CS367" s="78"/>
      <c r="CT367" s="78"/>
      <c r="CU367" s="78"/>
      <c r="CV367" s="78"/>
      <c r="CW367" s="78"/>
      <c r="CX367" s="78"/>
      <c r="CY367" s="78"/>
      <c r="CZ367" s="78"/>
      <c r="DA367" s="78"/>
      <c r="DB367" s="78"/>
      <c r="DC367" s="78"/>
      <c r="DD367" s="78"/>
      <c r="DE367" s="78"/>
      <c r="DF367" s="78"/>
      <c r="DG367" s="78"/>
      <c r="DH367" s="78"/>
      <c r="DI367" s="78"/>
      <c r="DJ367" s="78"/>
      <c r="DK367" s="78"/>
      <c r="DL367" s="78"/>
      <c r="DM367" s="78"/>
      <c r="DN367" s="78"/>
      <c r="DO367" s="78"/>
      <c r="DP367" s="78"/>
      <c r="DQ367" s="78"/>
      <c r="DR367" s="78"/>
      <c r="DS367" s="78"/>
      <c r="DT367" s="78"/>
      <c r="DU367" s="78"/>
      <c r="DV367" s="78"/>
      <c r="DW367" s="78"/>
      <c r="DX367" s="78"/>
      <c r="DY367" s="78"/>
      <c r="DZ367" s="78"/>
      <c r="EA367" s="78"/>
      <c r="EB367" s="78"/>
      <c r="EC367" s="78"/>
      <c r="ED367" s="78"/>
      <c r="EE367" s="78"/>
      <c r="EF367" s="78"/>
      <c r="EG367" s="78"/>
      <c r="EH367" s="78"/>
      <c r="EI367" s="78"/>
      <c r="EJ367" s="78"/>
      <c r="EK367" s="78"/>
      <c r="EL367" s="78"/>
      <c r="EM367" s="78"/>
      <c r="EN367" s="78"/>
      <c r="EO367" s="78"/>
      <c r="EP367" s="78"/>
      <c r="EQ367" s="78"/>
      <c r="ER367" s="78"/>
      <c r="ES367" s="78"/>
      <c r="ET367" s="78"/>
      <c r="EU367" s="78"/>
      <c r="EV367" s="78"/>
      <c r="EW367" s="78"/>
      <c r="EX367" s="78"/>
      <c r="EY367" s="78"/>
      <c r="EZ367" s="78"/>
      <c r="FA367" s="78"/>
      <c r="FB367" s="78"/>
      <c r="FC367" s="78"/>
      <c r="FD367" s="78"/>
      <c r="FE367" s="78"/>
      <c r="FF367" s="78"/>
      <c r="FG367" s="78"/>
      <c r="FH367" s="78"/>
      <c r="FI367" s="78"/>
      <c r="FJ367" s="78"/>
      <c r="FK367" s="78"/>
      <c r="FL367" s="78"/>
      <c r="FM367" s="78"/>
      <c r="FN367" s="78"/>
      <c r="FO367" s="78"/>
      <c r="FP367" s="78"/>
      <c r="FQ367" s="78"/>
      <c r="FR367" s="78"/>
      <c r="FS367" s="78"/>
      <c r="FT367" s="78"/>
      <c r="FU367" s="78"/>
      <c r="FV367" s="78"/>
      <c r="FW367" s="78"/>
      <c r="FX367" s="78"/>
      <c r="FY367" s="78">
        <v>5</v>
      </c>
      <c r="FZ367" s="78">
        <v>0</v>
      </c>
    </row>
    <row r="368" spans="1:182" x14ac:dyDescent="0.2">
      <c r="A368" t="s">
        <v>186</v>
      </c>
      <c r="B368" s="35" t="s">
        <v>243</v>
      </c>
      <c r="C368" t="s">
        <v>194</v>
      </c>
      <c r="D368" t="s">
        <v>201</v>
      </c>
      <c r="E368" t="s">
        <v>204</v>
      </c>
      <c r="F368" t="s">
        <v>183</v>
      </c>
      <c r="G368" t="s">
        <v>1</v>
      </c>
      <c r="H368" s="78">
        <v>178</v>
      </c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78"/>
      <c r="AE368" s="78"/>
      <c r="AF368" s="78"/>
      <c r="AG368" s="78"/>
      <c r="AH368" s="78"/>
      <c r="AI368" s="78"/>
      <c r="AJ368" s="78"/>
      <c r="AK368" s="78"/>
      <c r="AL368" s="78"/>
      <c r="AM368" s="78"/>
      <c r="AN368" s="78"/>
      <c r="AO368" s="78"/>
      <c r="AP368" s="78"/>
      <c r="AQ368" s="78"/>
      <c r="AR368" s="78"/>
      <c r="AS368" s="78"/>
      <c r="AT368" s="78"/>
      <c r="AU368" s="78"/>
      <c r="AV368" s="78"/>
      <c r="AW368" s="78"/>
      <c r="AX368" s="78"/>
      <c r="AY368" s="78"/>
      <c r="AZ368" s="78"/>
      <c r="BA368" s="78"/>
      <c r="BB368" s="78"/>
      <c r="BC368" s="78"/>
      <c r="BD368" s="78"/>
      <c r="BE368" s="78"/>
      <c r="BF368" s="78"/>
      <c r="BG368" s="78"/>
      <c r="BH368" s="78"/>
      <c r="BI368" s="78"/>
      <c r="BJ368" s="78"/>
      <c r="BK368" s="78"/>
      <c r="BL368" s="78"/>
      <c r="BM368" s="78"/>
      <c r="BN368" s="78"/>
      <c r="BO368" s="78"/>
      <c r="BP368" s="78"/>
      <c r="BQ368" s="78"/>
      <c r="BR368" s="78"/>
      <c r="BS368" s="78"/>
      <c r="BT368" s="78"/>
      <c r="BU368" s="78"/>
      <c r="BV368" s="78"/>
      <c r="BW368" s="78"/>
      <c r="BX368" s="78"/>
      <c r="BY368" s="78"/>
      <c r="BZ368" s="78"/>
      <c r="CA368" s="78"/>
      <c r="CB368" s="78"/>
      <c r="CC368" s="78"/>
      <c r="CD368" s="78"/>
      <c r="CE368" s="78"/>
      <c r="CF368" s="78"/>
      <c r="CG368" s="78"/>
      <c r="CH368" s="78"/>
      <c r="CI368" s="78"/>
      <c r="CJ368" s="78"/>
      <c r="CK368" s="78"/>
      <c r="CL368" s="78"/>
      <c r="CM368" s="78"/>
      <c r="CN368" s="78"/>
      <c r="CO368" s="78"/>
      <c r="CP368" s="78"/>
      <c r="CQ368" s="78"/>
      <c r="CR368" s="78"/>
      <c r="CS368" s="78"/>
      <c r="CT368" s="78"/>
      <c r="CU368" s="78"/>
      <c r="CV368" s="78"/>
      <c r="CW368" s="78"/>
      <c r="CX368" s="78"/>
      <c r="CY368" s="78"/>
      <c r="CZ368" s="78"/>
      <c r="DA368" s="78"/>
      <c r="DB368" s="78"/>
      <c r="DC368" s="78"/>
      <c r="DD368" s="78"/>
      <c r="DE368" s="78"/>
      <c r="DF368" s="78"/>
      <c r="DG368" s="78"/>
      <c r="DH368" s="78"/>
      <c r="DI368" s="78"/>
      <c r="DJ368" s="78"/>
      <c r="DK368" s="78"/>
      <c r="DL368" s="78"/>
      <c r="DM368" s="78"/>
      <c r="DN368" s="78"/>
      <c r="DO368" s="78"/>
      <c r="DP368" s="78"/>
      <c r="DQ368" s="78"/>
      <c r="DR368" s="78"/>
      <c r="DS368" s="78"/>
      <c r="DT368" s="78"/>
      <c r="DU368" s="78"/>
      <c r="DV368" s="78"/>
      <c r="DW368" s="78"/>
      <c r="DX368" s="78"/>
      <c r="DY368" s="78"/>
      <c r="DZ368" s="78"/>
      <c r="EA368" s="78"/>
      <c r="EB368" s="78"/>
      <c r="EC368" s="78"/>
      <c r="ED368" s="78"/>
      <c r="EE368" s="78"/>
      <c r="EF368" s="78"/>
      <c r="EG368" s="78"/>
      <c r="EH368" s="78"/>
      <c r="EI368" s="78"/>
      <c r="EJ368" s="78"/>
      <c r="EK368" s="78"/>
      <c r="EL368" s="78"/>
      <c r="EM368" s="78"/>
      <c r="EN368" s="78"/>
      <c r="EO368" s="78"/>
      <c r="EP368" s="78"/>
      <c r="EQ368" s="78"/>
      <c r="ER368" s="78"/>
      <c r="ES368" s="78"/>
      <c r="ET368" s="78"/>
      <c r="EU368" s="78"/>
      <c r="EV368" s="78"/>
      <c r="EW368" s="78"/>
      <c r="EX368" s="78"/>
      <c r="EY368" s="78"/>
      <c r="EZ368" s="78"/>
      <c r="FA368" s="78"/>
      <c r="FB368" s="78"/>
      <c r="FC368" s="78"/>
      <c r="FD368" s="78"/>
      <c r="FE368" s="78"/>
      <c r="FF368" s="78"/>
      <c r="FG368" s="78"/>
      <c r="FH368" s="78"/>
      <c r="FI368" s="78"/>
      <c r="FJ368" s="78"/>
      <c r="FK368" s="78"/>
      <c r="FL368" s="78"/>
      <c r="FM368" s="78"/>
      <c r="FN368" s="78"/>
      <c r="FO368" s="78"/>
      <c r="FP368" s="78"/>
      <c r="FQ368" s="78"/>
      <c r="FR368" s="78"/>
      <c r="FS368" s="78"/>
      <c r="FT368" s="78"/>
      <c r="FU368" s="78"/>
      <c r="FV368" s="78"/>
      <c r="FW368" s="78"/>
      <c r="FX368" s="78"/>
      <c r="FY368" s="78">
        <v>10</v>
      </c>
      <c r="FZ368" s="78">
        <v>0</v>
      </c>
    </row>
    <row r="369" spans="1:182" x14ac:dyDescent="0.2">
      <c r="A369" t="s">
        <v>186</v>
      </c>
      <c r="B369" s="35" t="s">
        <v>243</v>
      </c>
      <c r="C369" t="s">
        <v>194</v>
      </c>
      <c r="D369" t="s">
        <v>201</v>
      </c>
      <c r="E369" t="s">
        <v>204</v>
      </c>
      <c r="F369" t="s">
        <v>184</v>
      </c>
      <c r="G369" t="s">
        <v>1</v>
      </c>
      <c r="H369" s="78">
        <v>114</v>
      </c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  <c r="AA369" s="78"/>
      <c r="AB369" s="78"/>
      <c r="AC369" s="78"/>
      <c r="AD369" s="78"/>
      <c r="AE369" s="78"/>
      <c r="AF369" s="78"/>
      <c r="AG369" s="78"/>
      <c r="AH369" s="78"/>
      <c r="AI369" s="78"/>
      <c r="AJ369" s="78"/>
      <c r="AK369" s="78"/>
      <c r="AL369" s="78"/>
      <c r="AM369" s="78"/>
      <c r="AN369" s="78"/>
      <c r="AO369" s="78"/>
      <c r="AP369" s="78"/>
      <c r="AQ369" s="78"/>
      <c r="AR369" s="78"/>
      <c r="AS369" s="78"/>
      <c r="AT369" s="78"/>
      <c r="AU369" s="78"/>
      <c r="AV369" s="78"/>
      <c r="AW369" s="78"/>
      <c r="AX369" s="78"/>
      <c r="AY369" s="78"/>
      <c r="AZ369" s="78"/>
      <c r="BA369" s="78"/>
      <c r="BB369" s="78"/>
      <c r="BC369" s="78"/>
      <c r="BD369" s="78"/>
      <c r="BE369" s="78"/>
      <c r="BF369" s="78"/>
      <c r="BG369" s="78"/>
      <c r="BH369" s="78"/>
      <c r="BI369" s="78"/>
      <c r="BJ369" s="78"/>
      <c r="BK369" s="78"/>
      <c r="BL369" s="78"/>
      <c r="BM369" s="78"/>
      <c r="BN369" s="78"/>
      <c r="BO369" s="78"/>
      <c r="BP369" s="78"/>
      <c r="BQ369" s="78"/>
      <c r="BR369" s="78"/>
      <c r="BS369" s="78"/>
      <c r="BT369" s="78"/>
      <c r="BU369" s="78"/>
      <c r="BV369" s="78"/>
      <c r="BW369" s="78"/>
      <c r="BX369" s="78"/>
      <c r="BY369" s="78"/>
      <c r="BZ369" s="78"/>
      <c r="CA369" s="78"/>
      <c r="CB369" s="78"/>
      <c r="CC369" s="78"/>
      <c r="CD369" s="78"/>
      <c r="CE369" s="78"/>
      <c r="CF369" s="78"/>
      <c r="CG369" s="78"/>
      <c r="CH369" s="78"/>
      <c r="CI369" s="78"/>
      <c r="CJ369" s="78"/>
      <c r="CK369" s="78"/>
      <c r="CL369" s="78"/>
      <c r="CM369" s="78"/>
      <c r="CN369" s="78"/>
      <c r="CO369" s="78"/>
      <c r="CP369" s="78"/>
      <c r="CQ369" s="78"/>
      <c r="CR369" s="78"/>
      <c r="CS369" s="78"/>
      <c r="CT369" s="78"/>
      <c r="CU369" s="78"/>
      <c r="CV369" s="78"/>
      <c r="CW369" s="78"/>
      <c r="CX369" s="78"/>
      <c r="CY369" s="78"/>
      <c r="CZ369" s="78"/>
      <c r="DA369" s="78"/>
      <c r="DB369" s="78"/>
      <c r="DC369" s="78"/>
      <c r="DD369" s="78"/>
      <c r="DE369" s="78"/>
      <c r="DF369" s="78"/>
      <c r="DG369" s="78"/>
      <c r="DH369" s="78"/>
      <c r="DI369" s="78"/>
      <c r="DJ369" s="78"/>
      <c r="DK369" s="78"/>
      <c r="DL369" s="78"/>
      <c r="DM369" s="78"/>
      <c r="DN369" s="78"/>
      <c r="DO369" s="78"/>
      <c r="DP369" s="78"/>
      <c r="DQ369" s="78"/>
      <c r="DR369" s="78"/>
      <c r="DS369" s="78"/>
      <c r="DT369" s="78"/>
      <c r="DU369" s="78"/>
      <c r="DV369" s="78"/>
      <c r="DW369" s="78"/>
      <c r="DX369" s="78"/>
      <c r="DY369" s="78"/>
      <c r="DZ369" s="78"/>
      <c r="EA369" s="78"/>
      <c r="EB369" s="78"/>
      <c r="EC369" s="78"/>
      <c r="ED369" s="78"/>
      <c r="EE369" s="78"/>
      <c r="EF369" s="78"/>
      <c r="EG369" s="78"/>
      <c r="EH369" s="78"/>
      <c r="EI369" s="78"/>
      <c r="EJ369" s="78"/>
      <c r="EK369" s="78"/>
      <c r="EL369" s="78"/>
      <c r="EM369" s="78"/>
      <c r="EN369" s="78"/>
      <c r="EO369" s="78"/>
      <c r="EP369" s="78"/>
      <c r="EQ369" s="78"/>
      <c r="ER369" s="78"/>
      <c r="ES369" s="78"/>
      <c r="ET369" s="78"/>
      <c r="EU369" s="78"/>
      <c r="EV369" s="78"/>
      <c r="EW369" s="78"/>
      <c r="EX369" s="78"/>
      <c r="EY369" s="78"/>
      <c r="EZ369" s="78"/>
      <c r="FA369" s="78"/>
      <c r="FB369" s="78"/>
      <c r="FC369" s="78"/>
      <c r="FD369" s="78"/>
      <c r="FE369" s="78"/>
      <c r="FF369" s="78"/>
      <c r="FG369" s="78"/>
      <c r="FH369" s="78"/>
      <c r="FI369" s="78"/>
      <c r="FJ369" s="78"/>
      <c r="FK369" s="78"/>
      <c r="FL369" s="78"/>
      <c r="FM369" s="78"/>
      <c r="FN369" s="78"/>
      <c r="FO369" s="78"/>
      <c r="FP369" s="78"/>
      <c r="FQ369" s="78"/>
      <c r="FR369" s="78"/>
      <c r="FS369" s="78"/>
      <c r="FT369" s="78"/>
      <c r="FU369" s="78"/>
      <c r="FV369" s="78"/>
      <c r="FW369" s="78"/>
      <c r="FX369" s="78"/>
      <c r="FY369" s="78">
        <v>11</v>
      </c>
      <c r="FZ369" s="78">
        <v>0</v>
      </c>
    </row>
    <row r="370" spans="1:182" x14ac:dyDescent="0.2">
      <c r="A370" t="s">
        <v>186</v>
      </c>
      <c r="B370" s="35" t="s">
        <v>243</v>
      </c>
      <c r="C370" t="s">
        <v>194</v>
      </c>
      <c r="D370" t="s">
        <v>201</v>
      </c>
      <c r="E370" t="s">
        <v>204</v>
      </c>
      <c r="F370" t="s">
        <v>185</v>
      </c>
      <c r="G370" t="s">
        <v>1</v>
      </c>
      <c r="H370" s="78">
        <v>30</v>
      </c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  <c r="AA370" s="78"/>
      <c r="AB370" s="78"/>
      <c r="AC370" s="78"/>
      <c r="AD370" s="78"/>
      <c r="AE370" s="78"/>
      <c r="AF370" s="78"/>
      <c r="AG370" s="78"/>
      <c r="AH370" s="78"/>
      <c r="AI370" s="78"/>
      <c r="AJ370" s="78"/>
      <c r="AK370" s="78"/>
      <c r="AL370" s="78"/>
      <c r="AM370" s="78"/>
      <c r="AN370" s="78"/>
      <c r="AO370" s="78"/>
      <c r="AP370" s="78"/>
      <c r="AQ370" s="78"/>
      <c r="AR370" s="78"/>
      <c r="AS370" s="78"/>
      <c r="AT370" s="78"/>
      <c r="AU370" s="78"/>
      <c r="AV370" s="78"/>
      <c r="AW370" s="78"/>
      <c r="AX370" s="78"/>
      <c r="AY370" s="78"/>
      <c r="AZ370" s="78"/>
      <c r="BA370" s="78"/>
      <c r="BB370" s="78"/>
      <c r="BC370" s="78"/>
      <c r="BD370" s="78"/>
      <c r="BE370" s="78"/>
      <c r="BF370" s="78"/>
      <c r="BG370" s="78"/>
      <c r="BH370" s="78"/>
      <c r="BI370" s="78"/>
      <c r="BJ370" s="78"/>
      <c r="BK370" s="78"/>
      <c r="BL370" s="78"/>
      <c r="BM370" s="78"/>
      <c r="BN370" s="78"/>
      <c r="BO370" s="78"/>
      <c r="BP370" s="78"/>
      <c r="BQ370" s="78"/>
      <c r="BR370" s="78"/>
      <c r="BS370" s="78"/>
      <c r="BT370" s="78"/>
      <c r="BU370" s="78"/>
      <c r="BV370" s="78"/>
      <c r="BW370" s="78"/>
      <c r="BX370" s="78"/>
      <c r="BY370" s="78"/>
      <c r="BZ370" s="78"/>
      <c r="CA370" s="78"/>
      <c r="CB370" s="78"/>
      <c r="CC370" s="78"/>
      <c r="CD370" s="78"/>
      <c r="CE370" s="78"/>
      <c r="CF370" s="78"/>
      <c r="CG370" s="78"/>
      <c r="CH370" s="78"/>
      <c r="CI370" s="78"/>
      <c r="CJ370" s="78"/>
      <c r="CK370" s="78"/>
      <c r="CL370" s="78"/>
      <c r="CM370" s="78"/>
      <c r="CN370" s="78"/>
      <c r="CO370" s="78"/>
      <c r="CP370" s="78"/>
      <c r="CQ370" s="78"/>
      <c r="CR370" s="78"/>
      <c r="CS370" s="78"/>
      <c r="CT370" s="78"/>
      <c r="CU370" s="78"/>
      <c r="CV370" s="78"/>
      <c r="CW370" s="78"/>
      <c r="CX370" s="78"/>
      <c r="CY370" s="78"/>
      <c r="CZ370" s="78"/>
      <c r="DA370" s="78"/>
      <c r="DB370" s="78"/>
      <c r="DC370" s="78"/>
      <c r="DD370" s="78"/>
      <c r="DE370" s="78"/>
      <c r="DF370" s="78"/>
      <c r="DG370" s="78"/>
      <c r="DH370" s="78"/>
      <c r="DI370" s="78"/>
      <c r="DJ370" s="78"/>
      <c r="DK370" s="78"/>
      <c r="DL370" s="78"/>
      <c r="DM370" s="78"/>
      <c r="DN370" s="78"/>
      <c r="DO370" s="78"/>
      <c r="DP370" s="78"/>
      <c r="DQ370" s="78"/>
      <c r="DR370" s="78"/>
      <c r="DS370" s="78"/>
      <c r="DT370" s="78"/>
      <c r="DU370" s="78"/>
      <c r="DV370" s="78"/>
      <c r="DW370" s="78"/>
      <c r="DX370" s="78"/>
      <c r="DY370" s="78"/>
      <c r="DZ370" s="78"/>
      <c r="EA370" s="78"/>
      <c r="EB370" s="78"/>
      <c r="EC370" s="78"/>
      <c r="ED370" s="78"/>
      <c r="EE370" s="78"/>
      <c r="EF370" s="78"/>
      <c r="EG370" s="78"/>
      <c r="EH370" s="78"/>
      <c r="EI370" s="78"/>
      <c r="EJ370" s="78"/>
      <c r="EK370" s="78"/>
      <c r="EL370" s="78"/>
      <c r="EM370" s="78"/>
      <c r="EN370" s="78"/>
      <c r="EO370" s="78"/>
      <c r="EP370" s="78"/>
      <c r="EQ370" s="78"/>
      <c r="ER370" s="78"/>
      <c r="ES370" s="78"/>
      <c r="ET370" s="78"/>
      <c r="EU370" s="78"/>
      <c r="EV370" s="78"/>
      <c r="EW370" s="78"/>
      <c r="EX370" s="78"/>
      <c r="EY370" s="78"/>
      <c r="EZ370" s="78"/>
      <c r="FA370" s="78"/>
      <c r="FB370" s="78"/>
      <c r="FC370" s="78"/>
      <c r="FD370" s="78"/>
      <c r="FE370" s="78"/>
      <c r="FF370" s="78"/>
      <c r="FG370" s="78"/>
      <c r="FH370" s="78"/>
      <c r="FI370" s="78"/>
      <c r="FJ370" s="78"/>
      <c r="FK370" s="78"/>
      <c r="FL370" s="78"/>
      <c r="FM370" s="78"/>
      <c r="FN370" s="78"/>
      <c r="FO370" s="78"/>
      <c r="FP370" s="78"/>
      <c r="FQ370" s="78"/>
      <c r="FR370" s="78"/>
      <c r="FS370" s="78"/>
      <c r="FT370" s="78"/>
      <c r="FU370" s="78"/>
      <c r="FV370" s="78"/>
      <c r="FW370" s="78"/>
      <c r="FX370" s="78"/>
      <c r="FY370" s="78">
        <v>1</v>
      </c>
      <c r="FZ370" s="78">
        <v>0</v>
      </c>
    </row>
    <row r="371" spans="1:182" x14ac:dyDescent="0.2">
      <c r="A371" t="s">
        <v>186</v>
      </c>
      <c r="B371" s="35" t="s">
        <v>243</v>
      </c>
      <c r="C371" t="s">
        <v>194</v>
      </c>
      <c r="D371" t="s">
        <v>201</v>
      </c>
      <c r="E371" t="s">
        <v>205</v>
      </c>
      <c r="F371" t="s">
        <v>1</v>
      </c>
      <c r="G371" t="s">
        <v>1</v>
      </c>
      <c r="H371" s="78">
        <v>1084</v>
      </c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  <c r="AA371" s="78"/>
      <c r="AB371" s="78"/>
      <c r="AC371" s="78"/>
      <c r="AD371" s="78"/>
      <c r="AE371" s="78"/>
      <c r="AF371" s="78"/>
      <c r="AG371" s="78"/>
      <c r="AH371" s="78"/>
      <c r="AI371" s="78"/>
      <c r="AJ371" s="78"/>
      <c r="AK371" s="78"/>
      <c r="AL371" s="78"/>
      <c r="AM371" s="78"/>
      <c r="AN371" s="78"/>
      <c r="AO371" s="78"/>
      <c r="AP371" s="78"/>
      <c r="AQ371" s="78"/>
      <c r="AR371" s="78"/>
      <c r="AS371" s="78"/>
      <c r="AT371" s="78"/>
      <c r="AU371" s="78"/>
      <c r="AV371" s="78"/>
      <c r="AW371" s="78"/>
      <c r="AX371" s="78"/>
      <c r="AY371" s="78"/>
      <c r="AZ371" s="78"/>
      <c r="BA371" s="78"/>
      <c r="BB371" s="78"/>
      <c r="BC371" s="78"/>
      <c r="BD371" s="78"/>
      <c r="BE371" s="78"/>
      <c r="BF371" s="78"/>
      <c r="BG371" s="78"/>
      <c r="BH371" s="78"/>
      <c r="BI371" s="78"/>
      <c r="BJ371" s="78"/>
      <c r="BK371" s="78"/>
      <c r="BL371" s="78"/>
      <c r="BM371" s="78"/>
      <c r="BN371" s="78"/>
      <c r="BO371" s="78"/>
      <c r="BP371" s="78"/>
      <c r="BQ371" s="78"/>
      <c r="BR371" s="78"/>
      <c r="BS371" s="78"/>
      <c r="BT371" s="78"/>
      <c r="BU371" s="78"/>
      <c r="BV371" s="78"/>
      <c r="BW371" s="78"/>
      <c r="BX371" s="78"/>
      <c r="BY371" s="78"/>
      <c r="BZ371" s="78"/>
      <c r="CA371" s="78"/>
      <c r="CB371" s="78"/>
      <c r="CC371" s="78"/>
      <c r="CD371" s="78"/>
      <c r="CE371" s="78"/>
      <c r="CF371" s="78"/>
      <c r="CG371" s="78"/>
      <c r="CH371" s="78"/>
      <c r="CI371" s="78"/>
      <c r="CJ371" s="78"/>
      <c r="CK371" s="78"/>
      <c r="CL371" s="78"/>
      <c r="CM371" s="78"/>
      <c r="CN371" s="78"/>
      <c r="CO371" s="78"/>
      <c r="CP371" s="78"/>
      <c r="CQ371" s="78"/>
      <c r="CR371" s="78"/>
      <c r="CS371" s="78"/>
      <c r="CT371" s="78"/>
      <c r="CU371" s="78"/>
      <c r="CV371" s="78"/>
      <c r="CW371" s="78"/>
      <c r="CX371" s="78"/>
      <c r="CY371" s="78"/>
      <c r="CZ371" s="78"/>
      <c r="DA371" s="78"/>
      <c r="DB371" s="78"/>
      <c r="DC371" s="78"/>
      <c r="DD371" s="78"/>
      <c r="DE371" s="78"/>
      <c r="DF371" s="78"/>
      <c r="DG371" s="78"/>
      <c r="DH371" s="78"/>
      <c r="DI371" s="78"/>
      <c r="DJ371" s="78"/>
      <c r="DK371" s="78"/>
      <c r="DL371" s="78"/>
      <c r="DM371" s="78"/>
      <c r="DN371" s="78"/>
      <c r="DO371" s="78"/>
      <c r="DP371" s="78"/>
      <c r="DQ371" s="78"/>
      <c r="DR371" s="78"/>
      <c r="DS371" s="78"/>
      <c r="DT371" s="78"/>
      <c r="DU371" s="78"/>
      <c r="DV371" s="78"/>
      <c r="DW371" s="78"/>
      <c r="DX371" s="78"/>
      <c r="DY371" s="78"/>
      <c r="DZ371" s="78"/>
      <c r="EA371" s="78"/>
      <c r="EB371" s="78"/>
      <c r="EC371" s="78"/>
      <c r="ED371" s="78"/>
      <c r="EE371" s="78"/>
      <c r="EF371" s="78"/>
      <c r="EG371" s="78"/>
      <c r="EH371" s="78"/>
      <c r="EI371" s="78"/>
      <c r="EJ371" s="78"/>
      <c r="EK371" s="78"/>
      <c r="EL371" s="78"/>
      <c r="EM371" s="78"/>
      <c r="EN371" s="78"/>
      <c r="EO371" s="78"/>
      <c r="EP371" s="78"/>
      <c r="EQ371" s="78"/>
      <c r="ER371" s="78"/>
      <c r="ES371" s="78"/>
      <c r="ET371" s="78"/>
      <c r="EU371" s="78"/>
      <c r="EV371" s="78"/>
      <c r="EW371" s="78"/>
      <c r="EX371" s="78"/>
      <c r="EY371" s="78"/>
      <c r="EZ371" s="78"/>
      <c r="FA371" s="78"/>
      <c r="FB371" s="78"/>
      <c r="FC371" s="78"/>
      <c r="FD371" s="78"/>
      <c r="FE371" s="78"/>
      <c r="FF371" s="78"/>
      <c r="FG371" s="78"/>
      <c r="FH371" s="78"/>
      <c r="FI371" s="78"/>
      <c r="FJ371" s="78"/>
      <c r="FK371" s="78"/>
      <c r="FL371" s="78"/>
      <c r="FM371" s="78"/>
      <c r="FN371" s="78"/>
      <c r="FO371" s="78"/>
      <c r="FP371" s="78"/>
      <c r="FQ371" s="78"/>
      <c r="FR371" s="78"/>
      <c r="FS371" s="78"/>
      <c r="FT371" s="78"/>
      <c r="FU371" s="78"/>
      <c r="FV371" s="78"/>
      <c r="FW371" s="78"/>
      <c r="FX371" s="78"/>
      <c r="FY371" s="78">
        <v>80</v>
      </c>
      <c r="FZ371" s="78">
        <v>0</v>
      </c>
    </row>
    <row r="372" spans="1:182" x14ac:dyDescent="0.2">
      <c r="A372" t="s">
        <v>186</v>
      </c>
      <c r="B372" s="35" t="s">
        <v>243</v>
      </c>
      <c r="C372" t="s">
        <v>194</v>
      </c>
      <c r="D372" t="s">
        <v>201</v>
      </c>
      <c r="E372" t="s">
        <v>205</v>
      </c>
      <c r="F372" t="s">
        <v>178</v>
      </c>
      <c r="G372" t="s">
        <v>1</v>
      </c>
      <c r="H372" s="78">
        <v>318</v>
      </c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  <c r="AA372" s="78"/>
      <c r="AB372" s="78"/>
      <c r="AC372" s="78"/>
      <c r="AD372" s="78"/>
      <c r="AE372" s="78"/>
      <c r="AF372" s="78"/>
      <c r="AG372" s="78"/>
      <c r="AH372" s="78"/>
      <c r="AI372" s="78"/>
      <c r="AJ372" s="78"/>
      <c r="AK372" s="78"/>
      <c r="AL372" s="78"/>
      <c r="AM372" s="78"/>
      <c r="AN372" s="78"/>
      <c r="AO372" s="78"/>
      <c r="AP372" s="78"/>
      <c r="AQ372" s="78"/>
      <c r="AR372" s="78"/>
      <c r="AS372" s="78"/>
      <c r="AT372" s="78"/>
      <c r="AU372" s="78"/>
      <c r="AV372" s="78"/>
      <c r="AW372" s="78"/>
      <c r="AX372" s="78"/>
      <c r="AY372" s="78"/>
      <c r="AZ372" s="78"/>
      <c r="BA372" s="78"/>
      <c r="BB372" s="78"/>
      <c r="BC372" s="78"/>
      <c r="BD372" s="78"/>
      <c r="BE372" s="78"/>
      <c r="BF372" s="78"/>
      <c r="BG372" s="78"/>
      <c r="BH372" s="78"/>
      <c r="BI372" s="78"/>
      <c r="BJ372" s="78"/>
      <c r="BK372" s="78"/>
      <c r="BL372" s="78"/>
      <c r="BM372" s="78"/>
      <c r="BN372" s="78"/>
      <c r="BO372" s="78"/>
      <c r="BP372" s="78"/>
      <c r="BQ372" s="78"/>
      <c r="BR372" s="78"/>
      <c r="BS372" s="78"/>
      <c r="BT372" s="78"/>
      <c r="BU372" s="78"/>
      <c r="BV372" s="78"/>
      <c r="BW372" s="78"/>
      <c r="BX372" s="78"/>
      <c r="BY372" s="78"/>
      <c r="BZ372" s="78"/>
      <c r="CA372" s="78"/>
      <c r="CB372" s="78"/>
      <c r="CC372" s="78"/>
      <c r="CD372" s="78"/>
      <c r="CE372" s="78"/>
      <c r="CF372" s="78"/>
      <c r="CG372" s="78"/>
      <c r="CH372" s="78"/>
      <c r="CI372" s="78"/>
      <c r="CJ372" s="78"/>
      <c r="CK372" s="78"/>
      <c r="CL372" s="78"/>
      <c r="CM372" s="78"/>
      <c r="CN372" s="78"/>
      <c r="CO372" s="78"/>
      <c r="CP372" s="78"/>
      <c r="CQ372" s="78"/>
      <c r="CR372" s="78"/>
      <c r="CS372" s="78"/>
      <c r="CT372" s="78"/>
      <c r="CU372" s="78"/>
      <c r="CV372" s="78"/>
      <c r="CW372" s="78"/>
      <c r="CX372" s="78"/>
      <c r="CY372" s="78"/>
      <c r="CZ372" s="78"/>
      <c r="DA372" s="78"/>
      <c r="DB372" s="78"/>
      <c r="DC372" s="78"/>
      <c r="DD372" s="78"/>
      <c r="DE372" s="78"/>
      <c r="DF372" s="78"/>
      <c r="DG372" s="78"/>
      <c r="DH372" s="78"/>
      <c r="DI372" s="78"/>
      <c r="DJ372" s="78"/>
      <c r="DK372" s="78"/>
      <c r="DL372" s="78"/>
      <c r="DM372" s="78"/>
      <c r="DN372" s="78"/>
      <c r="DO372" s="78"/>
      <c r="DP372" s="78"/>
      <c r="DQ372" s="78"/>
      <c r="DR372" s="78"/>
      <c r="DS372" s="78"/>
      <c r="DT372" s="78"/>
      <c r="DU372" s="78"/>
      <c r="DV372" s="78"/>
      <c r="DW372" s="78"/>
      <c r="DX372" s="78"/>
      <c r="DY372" s="78"/>
      <c r="DZ372" s="78"/>
      <c r="EA372" s="78"/>
      <c r="EB372" s="78"/>
      <c r="EC372" s="78"/>
      <c r="ED372" s="78"/>
      <c r="EE372" s="78"/>
      <c r="EF372" s="78"/>
      <c r="EG372" s="78"/>
      <c r="EH372" s="78"/>
      <c r="EI372" s="78"/>
      <c r="EJ372" s="78"/>
      <c r="EK372" s="78"/>
      <c r="EL372" s="78"/>
      <c r="EM372" s="78"/>
      <c r="EN372" s="78"/>
      <c r="EO372" s="78"/>
      <c r="EP372" s="78"/>
      <c r="EQ372" s="78"/>
      <c r="ER372" s="78"/>
      <c r="ES372" s="78"/>
      <c r="ET372" s="78"/>
      <c r="EU372" s="78"/>
      <c r="EV372" s="78"/>
      <c r="EW372" s="78"/>
      <c r="EX372" s="78"/>
      <c r="EY372" s="78"/>
      <c r="EZ372" s="78"/>
      <c r="FA372" s="78"/>
      <c r="FB372" s="78"/>
      <c r="FC372" s="78"/>
      <c r="FD372" s="78"/>
      <c r="FE372" s="78"/>
      <c r="FF372" s="78"/>
      <c r="FG372" s="78"/>
      <c r="FH372" s="78"/>
      <c r="FI372" s="78"/>
      <c r="FJ372" s="78"/>
      <c r="FK372" s="78"/>
      <c r="FL372" s="78"/>
      <c r="FM372" s="78"/>
      <c r="FN372" s="78"/>
      <c r="FO372" s="78"/>
      <c r="FP372" s="78"/>
      <c r="FQ372" s="78"/>
      <c r="FR372" s="78"/>
      <c r="FS372" s="78"/>
      <c r="FT372" s="78"/>
      <c r="FU372" s="78"/>
      <c r="FV372" s="78"/>
      <c r="FW372" s="78"/>
      <c r="FX372" s="78"/>
      <c r="FY372" s="78">
        <v>33</v>
      </c>
      <c r="FZ372" s="78">
        <v>0</v>
      </c>
    </row>
    <row r="373" spans="1:182" x14ac:dyDescent="0.2">
      <c r="A373" t="s">
        <v>186</v>
      </c>
      <c r="B373" s="35" t="s">
        <v>243</v>
      </c>
      <c r="C373" t="s">
        <v>194</v>
      </c>
      <c r="D373" t="s">
        <v>201</v>
      </c>
      <c r="E373" t="s">
        <v>205</v>
      </c>
      <c r="F373" t="s">
        <v>179</v>
      </c>
      <c r="G373" t="s">
        <v>1</v>
      </c>
      <c r="H373" s="78">
        <v>204</v>
      </c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  <c r="AA373" s="78"/>
      <c r="AB373" s="78"/>
      <c r="AC373" s="78"/>
      <c r="AD373" s="78"/>
      <c r="AE373" s="78"/>
      <c r="AF373" s="78"/>
      <c r="AG373" s="78"/>
      <c r="AH373" s="78"/>
      <c r="AI373" s="78"/>
      <c r="AJ373" s="78"/>
      <c r="AK373" s="78"/>
      <c r="AL373" s="78"/>
      <c r="AM373" s="78"/>
      <c r="AN373" s="78"/>
      <c r="AO373" s="78"/>
      <c r="AP373" s="78"/>
      <c r="AQ373" s="78"/>
      <c r="AR373" s="78"/>
      <c r="AS373" s="78"/>
      <c r="AT373" s="78"/>
      <c r="AU373" s="78"/>
      <c r="AV373" s="78"/>
      <c r="AW373" s="78"/>
      <c r="AX373" s="78"/>
      <c r="AY373" s="78"/>
      <c r="AZ373" s="78"/>
      <c r="BA373" s="78"/>
      <c r="BB373" s="78"/>
      <c r="BC373" s="78"/>
      <c r="BD373" s="78"/>
      <c r="BE373" s="78"/>
      <c r="BF373" s="78"/>
      <c r="BG373" s="78"/>
      <c r="BH373" s="78"/>
      <c r="BI373" s="78"/>
      <c r="BJ373" s="78"/>
      <c r="BK373" s="78"/>
      <c r="BL373" s="78"/>
      <c r="BM373" s="78"/>
      <c r="BN373" s="78"/>
      <c r="BO373" s="78"/>
      <c r="BP373" s="78"/>
      <c r="BQ373" s="78"/>
      <c r="BR373" s="78"/>
      <c r="BS373" s="78"/>
      <c r="BT373" s="78"/>
      <c r="BU373" s="78"/>
      <c r="BV373" s="78"/>
      <c r="BW373" s="78"/>
      <c r="BX373" s="78"/>
      <c r="BY373" s="78"/>
      <c r="BZ373" s="78"/>
      <c r="CA373" s="78"/>
      <c r="CB373" s="78"/>
      <c r="CC373" s="78"/>
      <c r="CD373" s="78"/>
      <c r="CE373" s="78"/>
      <c r="CF373" s="78"/>
      <c r="CG373" s="78"/>
      <c r="CH373" s="78"/>
      <c r="CI373" s="78"/>
      <c r="CJ373" s="78"/>
      <c r="CK373" s="78"/>
      <c r="CL373" s="78"/>
      <c r="CM373" s="78"/>
      <c r="CN373" s="78"/>
      <c r="CO373" s="78"/>
      <c r="CP373" s="78"/>
      <c r="CQ373" s="78"/>
      <c r="CR373" s="78"/>
      <c r="CS373" s="78"/>
      <c r="CT373" s="78"/>
      <c r="CU373" s="78"/>
      <c r="CV373" s="78"/>
      <c r="CW373" s="78"/>
      <c r="CX373" s="78"/>
      <c r="CY373" s="78"/>
      <c r="CZ373" s="78"/>
      <c r="DA373" s="78"/>
      <c r="DB373" s="78"/>
      <c r="DC373" s="78"/>
      <c r="DD373" s="78"/>
      <c r="DE373" s="78"/>
      <c r="DF373" s="78"/>
      <c r="DG373" s="78"/>
      <c r="DH373" s="78"/>
      <c r="DI373" s="78"/>
      <c r="DJ373" s="78"/>
      <c r="DK373" s="78"/>
      <c r="DL373" s="78"/>
      <c r="DM373" s="78"/>
      <c r="DN373" s="78"/>
      <c r="DO373" s="78"/>
      <c r="DP373" s="78"/>
      <c r="DQ373" s="78"/>
      <c r="DR373" s="78"/>
      <c r="DS373" s="78"/>
      <c r="DT373" s="78"/>
      <c r="DU373" s="78"/>
      <c r="DV373" s="78"/>
      <c r="DW373" s="78"/>
      <c r="DX373" s="78"/>
      <c r="DY373" s="78"/>
      <c r="DZ373" s="78"/>
      <c r="EA373" s="78"/>
      <c r="EB373" s="78"/>
      <c r="EC373" s="78"/>
      <c r="ED373" s="78"/>
      <c r="EE373" s="78"/>
      <c r="EF373" s="78"/>
      <c r="EG373" s="78"/>
      <c r="EH373" s="78"/>
      <c r="EI373" s="78"/>
      <c r="EJ373" s="78"/>
      <c r="EK373" s="78"/>
      <c r="EL373" s="78"/>
      <c r="EM373" s="78"/>
      <c r="EN373" s="78"/>
      <c r="EO373" s="78"/>
      <c r="EP373" s="78"/>
      <c r="EQ373" s="78"/>
      <c r="ER373" s="78"/>
      <c r="ES373" s="78"/>
      <c r="ET373" s="78"/>
      <c r="EU373" s="78"/>
      <c r="EV373" s="78"/>
      <c r="EW373" s="78"/>
      <c r="EX373" s="78"/>
      <c r="EY373" s="78"/>
      <c r="EZ373" s="78"/>
      <c r="FA373" s="78"/>
      <c r="FB373" s="78"/>
      <c r="FC373" s="78"/>
      <c r="FD373" s="78"/>
      <c r="FE373" s="78"/>
      <c r="FF373" s="78"/>
      <c r="FG373" s="78"/>
      <c r="FH373" s="78"/>
      <c r="FI373" s="78"/>
      <c r="FJ373" s="78"/>
      <c r="FK373" s="78"/>
      <c r="FL373" s="78"/>
      <c r="FM373" s="78"/>
      <c r="FN373" s="78"/>
      <c r="FO373" s="78"/>
      <c r="FP373" s="78"/>
      <c r="FQ373" s="78"/>
      <c r="FR373" s="78"/>
      <c r="FS373" s="78"/>
      <c r="FT373" s="78"/>
      <c r="FU373" s="78"/>
      <c r="FV373" s="78"/>
      <c r="FW373" s="78"/>
      <c r="FX373" s="78"/>
      <c r="FY373" s="78">
        <v>16</v>
      </c>
      <c r="FZ373" s="78">
        <v>0</v>
      </c>
    </row>
    <row r="374" spans="1:182" x14ac:dyDescent="0.2">
      <c r="A374" t="s">
        <v>186</v>
      </c>
      <c r="B374" s="35" t="s">
        <v>243</v>
      </c>
      <c r="C374" t="s">
        <v>194</v>
      </c>
      <c r="D374" t="s">
        <v>201</v>
      </c>
      <c r="E374" t="s">
        <v>205</v>
      </c>
      <c r="F374" t="s">
        <v>180</v>
      </c>
      <c r="G374" t="s">
        <v>1</v>
      </c>
      <c r="H374" s="78">
        <v>3</v>
      </c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  <c r="AB374" s="78"/>
      <c r="AC374" s="78"/>
      <c r="AD374" s="78"/>
      <c r="AE374" s="78"/>
      <c r="AF374" s="78"/>
      <c r="AG374" s="78"/>
      <c r="AH374" s="78"/>
      <c r="AI374" s="78"/>
      <c r="AJ374" s="78"/>
      <c r="AK374" s="78"/>
      <c r="AL374" s="78"/>
      <c r="AM374" s="78"/>
      <c r="AN374" s="78"/>
      <c r="AO374" s="78"/>
      <c r="AP374" s="78"/>
      <c r="AQ374" s="78"/>
      <c r="AR374" s="78"/>
      <c r="AS374" s="78"/>
      <c r="AT374" s="78"/>
      <c r="AU374" s="78"/>
      <c r="AV374" s="78"/>
      <c r="AW374" s="78"/>
      <c r="AX374" s="78"/>
      <c r="AY374" s="78"/>
      <c r="AZ374" s="78"/>
      <c r="BA374" s="78"/>
      <c r="BB374" s="78"/>
      <c r="BC374" s="78"/>
      <c r="BD374" s="78"/>
      <c r="BE374" s="78"/>
      <c r="BF374" s="78"/>
      <c r="BG374" s="78"/>
      <c r="BH374" s="78"/>
      <c r="BI374" s="78"/>
      <c r="BJ374" s="78"/>
      <c r="BK374" s="78"/>
      <c r="BL374" s="78"/>
      <c r="BM374" s="78"/>
      <c r="BN374" s="78"/>
      <c r="BO374" s="78"/>
      <c r="BP374" s="78"/>
      <c r="BQ374" s="78"/>
      <c r="BR374" s="78"/>
      <c r="BS374" s="78"/>
      <c r="BT374" s="78"/>
      <c r="BU374" s="78"/>
      <c r="BV374" s="78"/>
      <c r="BW374" s="78"/>
      <c r="BX374" s="78"/>
      <c r="BY374" s="78"/>
      <c r="BZ374" s="78"/>
      <c r="CA374" s="78"/>
      <c r="CB374" s="78"/>
      <c r="CC374" s="78"/>
      <c r="CD374" s="78"/>
      <c r="CE374" s="78"/>
      <c r="CF374" s="78"/>
      <c r="CG374" s="78"/>
      <c r="CH374" s="78"/>
      <c r="CI374" s="78"/>
      <c r="CJ374" s="78"/>
      <c r="CK374" s="78"/>
      <c r="CL374" s="78"/>
      <c r="CM374" s="78"/>
      <c r="CN374" s="78"/>
      <c r="CO374" s="78"/>
      <c r="CP374" s="78"/>
      <c r="CQ374" s="78"/>
      <c r="CR374" s="78"/>
      <c r="CS374" s="78"/>
      <c r="CT374" s="78"/>
      <c r="CU374" s="78"/>
      <c r="CV374" s="78"/>
      <c r="CW374" s="78"/>
      <c r="CX374" s="78"/>
      <c r="CY374" s="78"/>
      <c r="CZ374" s="78"/>
      <c r="DA374" s="78"/>
      <c r="DB374" s="78"/>
      <c r="DC374" s="78"/>
      <c r="DD374" s="78"/>
      <c r="DE374" s="78"/>
      <c r="DF374" s="78"/>
      <c r="DG374" s="78"/>
      <c r="DH374" s="78"/>
      <c r="DI374" s="78"/>
      <c r="DJ374" s="78"/>
      <c r="DK374" s="78"/>
      <c r="DL374" s="78"/>
      <c r="DM374" s="78"/>
      <c r="DN374" s="78"/>
      <c r="DO374" s="78"/>
      <c r="DP374" s="78"/>
      <c r="DQ374" s="78"/>
      <c r="DR374" s="78"/>
      <c r="DS374" s="78"/>
      <c r="DT374" s="78"/>
      <c r="DU374" s="78"/>
      <c r="DV374" s="78"/>
      <c r="DW374" s="78"/>
      <c r="DX374" s="78"/>
      <c r="DY374" s="78"/>
      <c r="DZ374" s="78"/>
      <c r="EA374" s="78"/>
      <c r="EB374" s="78"/>
      <c r="EC374" s="78"/>
      <c r="ED374" s="78"/>
      <c r="EE374" s="78"/>
      <c r="EF374" s="78"/>
      <c r="EG374" s="78"/>
      <c r="EH374" s="78"/>
      <c r="EI374" s="78"/>
      <c r="EJ374" s="78"/>
      <c r="EK374" s="78"/>
      <c r="EL374" s="78"/>
      <c r="EM374" s="78"/>
      <c r="EN374" s="78"/>
      <c r="EO374" s="78"/>
      <c r="EP374" s="78"/>
      <c r="EQ374" s="78"/>
      <c r="ER374" s="78"/>
      <c r="ES374" s="78"/>
      <c r="ET374" s="78"/>
      <c r="EU374" s="78"/>
      <c r="EV374" s="78"/>
      <c r="EW374" s="78"/>
      <c r="EX374" s="78"/>
      <c r="EY374" s="78"/>
      <c r="EZ374" s="78"/>
      <c r="FA374" s="78"/>
      <c r="FB374" s="78"/>
      <c r="FC374" s="78"/>
      <c r="FD374" s="78"/>
      <c r="FE374" s="78"/>
      <c r="FF374" s="78"/>
      <c r="FG374" s="78"/>
      <c r="FH374" s="78"/>
      <c r="FI374" s="78"/>
      <c r="FJ374" s="78"/>
      <c r="FK374" s="78"/>
      <c r="FL374" s="78"/>
      <c r="FM374" s="78"/>
      <c r="FN374" s="78"/>
      <c r="FO374" s="78"/>
      <c r="FP374" s="78"/>
      <c r="FQ374" s="78"/>
      <c r="FR374" s="78"/>
      <c r="FS374" s="78"/>
      <c r="FT374" s="78"/>
      <c r="FU374" s="78"/>
      <c r="FV374" s="78"/>
      <c r="FW374" s="78"/>
      <c r="FX374" s="78"/>
      <c r="FY374" s="78">
        <v>0</v>
      </c>
      <c r="FZ374" s="78">
        <v>0</v>
      </c>
    </row>
    <row r="375" spans="1:182" x14ac:dyDescent="0.2">
      <c r="A375" t="s">
        <v>186</v>
      </c>
      <c r="B375" s="35" t="s">
        <v>243</v>
      </c>
      <c r="C375" t="s">
        <v>194</v>
      </c>
      <c r="D375" t="s">
        <v>201</v>
      </c>
      <c r="E375" t="s">
        <v>205</v>
      </c>
      <c r="F375" t="s">
        <v>181</v>
      </c>
      <c r="G375" t="s">
        <v>1</v>
      </c>
      <c r="H375" s="78">
        <v>65</v>
      </c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  <c r="AA375" s="78"/>
      <c r="AB375" s="78"/>
      <c r="AC375" s="78"/>
      <c r="AD375" s="78"/>
      <c r="AE375" s="78"/>
      <c r="AF375" s="78"/>
      <c r="AG375" s="78"/>
      <c r="AH375" s="78"/>
      <c r="AI375" s="78"/>
      <c r="AJ375" s="78"/>
      <c r="AK375" s="78"/>
      <c r="AL375" s="78"/>
      <c r="AM375" s="78"/>
      <c r="AN375" s="78"/>
      <c r="AO375" s="78"/>
      <c r="AP375" s="78"/>
      <c r="AQ375" s="78"/>
      <c r="AR375" s="78"/>
      <c r="AS375" s="78"/>
      <c r="AT375" s="78"/>
      <c r="AU375" s="78"/>
      <c r="AV375" s="78"/>
      <c r="AW375" s="78"/>
      <c r="AX375" s="78"/>
      <c r="AY375" s="78"/>
      <c r="AZ375" s="78"/>
      <c r="BA375" s="78"/>
      <c r="BB375" s="78"/>
      <c r="BC375" s="78"/>
      <c r="BD375" s="78"/>
      <c r="BE375" s="78"/>
      <c r="BF375" s="78"/>
      <c r="BG375" s="78"/>
      <c r="BH375" s="78"/>
      <c r="BI375" s="78"/>
      <c r="BJ375" s="78"/>
      <c r="BK375" s="78"/>
      <c r="BL375" s="78"/>
      <c r="BM375" s="78"/>
      <c r="BN375" s="78"/>
      <c r="BO375" s="78"/>
      <c r="BP375" s="78"/>
      <c r="BQ375" s="78"/>
      <c r="BR375" s="78"/>
      <c r="BS375" s="78"/>
      <c r="BT375" s="78"/>
      <c r="BU375" s="78"/>
      <c r="BV375" s="78"/>
      <c r="BW375" s="78"/>
      <c r="BX375" s="78"/>
      <c r="BY375" s="78"/>
      <c r="BZ375" s="78"/>
      <c r="CA375" s="78"/>
      <c r="CB375" s="78"/>
      <c r="CC375" s="78"/>
      <c r="CD375" s="78"/>
      <c r="CE375" s="78"/>
      <c r="CF375" s="78"/>
      <c r="CG375" s="78"/>
      <c r="CH375" s="78"/>
      <c r="CI375" s="78"/>
      <c r="CJ375" s="78"/>
      <c r="CK375" s="78"/>
      <c r="CL375" s="78"/>
      <c r="CM375" s="78"/>
      <c r="CN375" s="78"/>
      <c r="CO375" s="78"/>
      <c r="CP375" s="78"/>
      <c r="CQ375" s="78"/>
      <c r="CR375" s="78"/>
      <c r="CS375" s="78"/>
      <c r="CT375" s="78"/>
      <c r="CU375" s="78"/>
      <c r="CV375" s="78"/>
      <c r="CW375" s="78"/>
      <c r="CX375" s="78"/>
      <c r="CY375" s="78"/>
      <c r="CZ375" s="78"/>
      <c r="DA375" s="78"/>
      <c r="DB375" s="78"/>
      <c r="DC375" s="78"/>
      <c r="DD375" s="78"/>
      <c r="DE375" s="78"/>
      <c r="DF375" s="78"/>
      <c r="DG375" s="78"/>
      <c r="DH375" s="78"/>
      <c r="DI375" s="78"/>
      <c r="DJ375" s="78"/>
      <c r="DK375" s="78"/>
      <c r="DL375" s="78"/>
      <c r="DM375" s="78"/>
      <c r="DN375" s="78"/>
      <c r="DO375" s="78"/>
      <c r="DP375" s="78"/>
      <c r="DQ375" s="78"/>
      <c r="DR375" s="78"/>
      <c r="DS375" s="78"/>
      <c r="DT375" s="78"/>
      <c r="DU375" s="78"/>
      <c r="DV375" s="78"/>
      <c r="DW375" s="78"/>
      <c r="DX375" s="78"/>
      <c r="DY375" s="78"/>
      <c r="DZ375" s="78"/>
      <c r="EA375" s="78"/>
      <c r="EB375" s="78"/>
      <c r="EC375" s="78"/>
      <c r="ED375" s="78"/>
      <c r="EE375" s="78"/>
      <c r="EF375" s="78"/>
      <c r="EG375" s="78"/>
      <c r="EH375" s="78"/>
      <c r="EI375" s="78"/>
      <c r="EJ375" s="78"/>
      <c r="EK375" s="78"/>
      <c r="EL375" s="78"/>
      <c r="EM375" s="78"/>
      <c r="EN375" s="78"/>
      <c r="EO375" s="78"/>
      <c r="EP375" s="78"/>
      <c r="EQ375" s="78"/>
      <c r="ER375" s="78"/>
      <c r="ES375" s="78"/>
      <c r="ET375" s="78"/>
      <c r="EU375" s="78"/>
      <c r="EV375" s="78"/>
      <c r="EW375" s="78"/>
      <c r="EX375" s="78"/>
      <c r="EY375" s="78"/>
      <c r="EZ375" s="78"/>
      <c r="FA375" s="78"/>
      <c r="FB375" s="78"/>
      <c r="FC375" s="78"/>
      <c r="FD375" s="78"/>
      <c r="FE375" s="78"/>
      <c r="FF375" s="78"/>
      <c r="FG375" s="78"/>
      <c r="FH375" s="78"/>
      <c r="FI375" s="78"/>
      <c r="FJ375" s="78"/>
      <c r="FK375" s="78"/>
      <c r="FL375" s="78"/>
      <c r="FM375" s="78"/>
      <c r="FN375" s="78"/>
      <c r="FO375" s="78"/>
      <c r="FP375" s="78"/>
      <c r="FQ375" s="78"/>
      <c r="FR375" s="78"/>
      <c r="FS375" s="78"/>
      <c r="FT375" s="78"/>
      <c r="FU375" s="78"/>
      <c r="FV375" s="78"/>
      <c r="FW375" s="78"/>
      <c r="FX375" s="78"/>
      <c r="FY375" s="78">
        <v>2</v>
      </c>
      <c r="FZ375" s="78">
        <v>0</v>
      </c>
    </row>
    <row r="376" spans="1:182" x14ac:dyDescent="0.2">
      <c r="A376" t="s">
        <v>186</v>
      </c>
      <c r="B376" s="35" t="s">
        <v>243</v>
      </c>
      <c r="C376" t="s">
        <v>194</v>
      </c>
      <c r="D376" t="s">
        <v>201</v>
      </c>
      <c r="E376" t="s">
        <v>205</v>
      </c>
      <c r="F376" t="s">
        <v>182</v>
      </c>
      <c r="G376" t="s">
        <v>1</v>
      </c>
      <c r="H376" s="78">
        <v>80</v>
      </c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  <c r="AB376" s="78"/>
      <c r="AC376" s="78"/>
      <c r="AD376" s="78"/>
      <c r="AE376" s="78"/>
      <c r="AF376" s="78"/>
      <c r="AG376" s="78"/>
      <c r="AH376" s="78"/>
      <c r="AI376" s="78"/>
      <c r="AJ376" s="78"/>
      <c r="AK376" s="78"/>
      <c r="AL376" s="78"/>
      <c r="AM376" s="78"/>
      <c r="AN376" s="78"/>
      <c r="AO376" s="78"/>
      <c r="AP376" s="78"/>
      <c r="AQ376" s="78"/>
      <c r="AR376" s="78"/>
      <c r="AS376" s="78"/>
      <c r="AT376" s="78"/>
      <c r="AU376" s="78"/>
      <c r="AV376" s="78"/>
      <c r="AW376" s="78"/>
      <c r="AX376" s="78"/>
      <c r="AY376" s="78"/>
      <c r="AZ376" s="78"/>
      <c r="BA376" s="78"/>
      <c r="BB376" s="78"/>
      <c r="BC376" s="78"/>
      <c r="BD376" s="78"/>
      <c r="BE376" s="78"/>
      <c r="BF376" s="78"/>
      <c r="BG376" s="78"/>
      <c r="BH376" s="78"/>
      <c r="BI376" s="78"/>
      <c r="BJ376" s="78"/>
      <c r="BK376" s="78"/>
      <c r="BL376" s="78"/>
      <c r="BM376" s="78"/>
      <c r="BN376" s="78"/>
      <c r="BO376" s="78"/>
      <c r="BP376" s="78"/>
      <c r="BQ376" s="78"/>
      <c r="BR376" s="78"/>
      <c r="BS376" s="78"/>
      <c r="BT376" s="78"/>
      <c r="BU376" s="78"/>
      <c r="BV376" s="78"/>
      <c r="BW376" s="78"/>
      <c r="BX376" s="78"/>
      <c r="BY376" s="78"/>
      <c r="BZ376" s="78"/>
      <c r="CA376" s="78"/>
      <c r="CB376" s="78"/>
      <c r="CC376" s="78"/>
      <c r="CD376" s="78"/>
      <c r="CE376" s="78"/>
      <c r="CF376" s="78"/>
      <c r="CG376" s="78"/>
      <c r="CH376" s="78"/>
      <c r="CI376" s="78"/>
      <c r="CJ376" s="78"/>
      <c r="CK376" s="78"/>
      <c r="CL376" s="78"/>
      <c r="CM376" s="78"/>
      <c r="CN376" s="78"/>
      <c r="CO376" s="78"/>
      <c r="CP376" s="78"/>
      <c r="CQ376" s="78"/>
      <c r="CR376" s="78"/>
      <c r="CS376" s="78"/>
      <c r="CT376" s="78"/>
      <c r="CU376" s="78"/>
      <c r="CV376" s="78"/>
      <c r="CW376" s="78"/>
      <c r="CX376" s="78"/>
      <c r="CY376" s="78"/>
      <c r="CZ376" s="78"/>
      <c r="DA376" s="78"/>
      <c r="DB376" s="78"/>
      <c r="DC376" s="78"/>
      <c r="DD376" s="78"/>
      <c r="DE376" s="78"/>
      <c r="DF376" s="78"/>
      <c r="DG376" s="78"/>
      <c r="DH376" s="78"/>
      <c r="DI376" s="78"/>
      <c r="DJ376" s="78"/>
      <c r="DK376" s="78"/>
      <c r="DL376" s="78"/>
      <c r="DM376" s="78"/>
      <c r="DN376" s="78"/>
      <c r="DO376" s="78"/>
      <c r="DP376" s="78"/>
      <c r="DQ376" s="78"/>
      <c r="DR376" s="78"/>
      <c r="DS376" s="78"/>
      <c r="DT376" s="78"/>
      <c r="DU376" s="78"/>
      <c r="DV376" s="78"/>
      <c r="DW376" s="78"/>
      <c r="DX376" s="78"/>
      <c r="DY376" s="78"/>
      <c r="DZ376" s="78"/>
      <c r="EA376" s="78"/>
      <c r="EB376" s="78"/>
      <c r="EC376" s="78"/>
      <c r="ED376" s="78"/>
      <c r="EE376" s="78"/>
      <c r="EF376" s="78"/>
      <c r="EG376" s="78"/>
      <c r="EH376" s="78"/>
      <c r="EI376" s="78"/>
      <c r="EJ376" s="78"/>
      <c r="EK376" s="78"/>
      <c r="EL376" s="78"/>
      <c r="EM376" s="78"/>
      <c r="EN376" s="78"/>
      <c r="EO376" s="78"/>
      <c r="EP376" s="78"/>
      <c r="EQ376" s="78"/>
      <c r="ER376" s="78"/>
      <c r="ES376" s="78"/>
      <c r="ET376" s="78"/>
      <c r="EU376" s="78"/>
      <c r="EV376" s="78"/>
      <c r="EW376" s="78"/>
      <c r="EX376" s="78"/>
      <c r="EY376" s="78"/>
      <c r="EZ376" s="78"/>
      <c r="FA376" s="78"/>
      <c r="FB376" s="78"/>
      <c r="FC376" s="78"/>
      <c r="FD376" s="78"/>
      <c r="FE376" s="78"/>
      <c r="FF376" s="78"/>
      <c r="FG376" s="78"/>
      <c r="FH376" s="78"/>
      <c r="FI376" s="78"/>
      <c r="FJ376" s="78"/>
      <c r="FK376" s="78"/>
      <c r="FL376" s="78"/>
      <c r="FM376" s="78"/>
      <c r="FN376" s="78"/>
      <c r="FO376" s="78"/>
      <c r="FP376" s="78"/>
      <c r="FQ376" s="78"/>
      <c r="FR376" s="78"/>
      <c r="FS376" s="78"/>
      <c r="FT376" s="78"/>
      <c r="FU376" s="78"/>
      <c r="FV376" s="78"/>
      <c r="FW376" s="78"/>
      <c r="FX376" s="78"/>
      <c r="FY376" s="78">
        <v>5</v>
      </c>
      <c r="FZ376" s="78">
        <v>0</v>
      </c>
    </row>
    <row r="377" spans="1:182" x14ac:dyDescent="0.2">
      <c r="A377" t="s">
        <v>186</v>
      </c>
      <c r="B377" s="35" t="s">
        <v>243</v>
      </c>
      <c r="C377" t="s">
        <v>194</v>
      </c>
      <c r="D377" t="s">
        <v>201</v>
      </c>
      <c r="E377" t="s">
        <v>205</v>
      </c>
      <c r="F377" t="s">
        <v>183</v>
      </c>
      <c r="G377" t="s">
        <v>1</v>
      </c>
      <c r="H377" s="78">
        <v>230</v>
      </c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  <c r="AA377" s="78"/>
      <c r="AB377" s="78"/>
      <c r="AC377" s="78"/>
      <c r="AD377" s="78"/>
      <c r="AE377" s="78"/>
      <c r="AF377" s="78"/>
      <c r="AG377" s="78"/>
      <c r="AH377" s="78"/>
      <c r="AI377" s="78"/>
      <c r="AJ377" s="78"/>
      <c r="AK377" s="78"/>
      <c r="AL377" s="78"/>
      <c r="AM377" s="78"/>
      <c r="AN377" s="78"/>
      <c r="AO377" s="78"/>
      <c r="AP377" s="78"/>
      <c r="AQ377" s="78"/>
      <c r="AR377" s="78"/>
      <c r="AS377" s="78"/>
      <c r="AT377" s="78"/>
      <c r="AU377" s="78"/>
      <c r="AV377" s="78"/>
      <c r="AW377" s="78"/>
      <c r="AX377" s="78"/>
      <c r="AY377" s="78"/>
      <c r="AZ377" s="78"/>
      <c r="BA377" s="78"/>
      <c r="BB377" s="78"/>
      <c r="BC377" s="78"/>
      <c r="BD377" s="78"/>
      <c r="BE377" s="78"/>
      <c r="BF377" s="78"/>
      <c r="BG377" s="78"/>
      <c r="BH377" s="78"/>
      <c r="BI377" s="78"/>
      <c r="BJ377" s="78"/>
      <c r="BK377" s="78"/>
      <c r="BL377" s="78"/>
      <c r="BM377" s="78"/>
      <c r="BN377" s="78"/>
      <c r="BO377" s="78"/>
      <c r="BP377" s="78"/>
      <c r="BQ377" s="78"/>
      <c r="BR377" s="78"/>
      <c r="BS377" s="78"/>
      <c r="BT377" s="78"/>
      <c r="BU377" s="78"/>
      <c r="BV377" s="78"/>
      <c r="BW377" s="78"/>
      <c r="BX377" s="78"/>
      <c r="BY377" s="78"/>
      <c r="BZ377" s="78"/>
      <c r="CA377" s="78"/>
      <c r="CB377" s="78"/>
      <c r="CC377" s="78"/>
      <c r="CD377" s="78"/>
      <c r="CE377" s="78"/>
      <c r="CF377" s="78"/>
      <c r="CG377" s="78"/>
      <c r="CH377" s="78"/>
      <c r="CI377" s="78"/>
      <c r="CJ377" s="78"/>
      <c r="CK377" s="78"/>
      <c r="CL377" s="78"/>
      <c r="CM377" s="78"/>
      <c r="CN377" s="78"/>
      <c r="CO377" s="78"/>
      <c r="CP377" s="78"/>
      <c r="CQ377" s="78"/>
      <c r="CR377" s="78"/>
      <c r="CS377" s="78"/>
      <c r="CT377" s="78"/>
      <c r="CU377" s="78"/>
      <c r="CV377" s="78"/>
      <c r="CW377" s="78"/>
      <c r="CX377" s="78"/>
      <c r="CY377" s="78"/>
      <c r="CZ377" s="78"/>
      <c r="DA377" s="78"/>
      <c r="DB377" s="78"/>
      <c r="DC377" s="78"/>
      <c r="DD377" s="78"/>
      <c r="DE377" s="78"/>
      <c r="DF377" s="78"/>
      <c r="DG377" s="78"/>
      <c r="DH377" s="78"/>
      <c r="DI377" s="78"/>
      <c r="DJ377" s="78"/>
      <c r="DK377" s="78"/>
      <c r="DL377" s="78"/>
      <c r="DM377" s="78"/>
      <c r="DN377" s="78"/>
      <c r="DO377" s="78"/>
      <c r="DP377" s="78"/>
      <c r="DQ377" s="78"/>
      <c r="DR377" s="78"/>
      <c r="DS377" s="78"/>
      <c r="DT377" s="78"/>
      <c r="DU377" s="78"/>
      <c r="DV377" s="78"/>
      <c r="DW377" s="78"/>
      <c r="DX377" s="78"/>
      <c r="DY377" s="78"/>
      <c r="DZ377" s="78"/>
      <c r="EA377" s="78"/>
      <c r="EB377" s="78"/>
      <c r="EC377" s="78"/>
      <c r="ED377" s="78"/>
      <c r="EE377" s="78"/>
      <c r="EF377" s="78"/>
      <c r="EG377" s="78"/>
      <c r="EH377" s="78"/>
      <c r="EI377" s="78"/>
      <c r="EJ377" s="78"/>
      <c r="EK377" s="78"/>
      <c r="EL377" s="78"/>
      <c r="EM377" s="78"/>
      <c r="EN377" s="78"/>
      <c r="EO377" s="78"/>
      <c r="EP377" s="78"/>
      <c r="EQ377" s="78"/>
      <c r="ER377" s="78"/>
      <c r="ES377" s="78"/>
      <c r="ET377" s="78"/>
      <c r="EU377" s="78"/>
      <c r="EV377" s="78"/>
      <c r="EW377" s="78"/>
      <c r="EX377" s="78"/>
      <c r="EY377" s="78"/>
      <c r="EZ377" s="78"/>
      <c r="FA377" s="78"/>
      <c r="FB377" s="78"/>
      <c r="FC377" s="78"/>
      <c r="FD377" s="78"/>
      <c r="FE377" s="78"/>
      <c r="FF377" s="78"/>
      <c r="FG377" s="78"/>
      <c r="FH377" s="78"/>
      <c r="FI377" s="78"/>
      <c r="FJ377" s="78"/>
      <c r="FK377" s="78"/>
      <c r="FL377" s="78"/>
      <c r="FM377" s="78"/>
      <c r="FN377" s="78"/>
      <c r="FO377" s="78"/>
      <c r="FP377" s="78"/>
      <c r="FQ377" s="78"/>
      <c r="FR377" s="78"/>
      <c r="FS377" s="78"/>
      <c r="FT377" s="78"/>
      <c r="FU377" s="78"/>
      <c r="FV377" s="78"/>
      <c r="FW377" s="78"/>
      <c r="FX377" s="78"/>
      <c r="FY377" s="78">
        <v>12</v>
      </c>
      <c r="FZ377" s="78">
        <v>0</v>
      </c>
    </row>
    <row r="378" spans="1:182" x14ac:dyDescent="0.2">
      <c r="A378" t="s">
        <v>186</v>
      </c>
      <c r="B378" s="35" t="s">
        <v>243</v>
      </c>
      <c r="C378" t="s">
        <v>194</v>
      </c>
      <c r="D378" t="s">
        <v>201</v>
      </c>
      <c r="E378" t="s">
        <v>205</v>
      </c>
      <c r="F378" t="s">
        <v>184</v>
      </c>
      <c r="G378" t="s">
        <v>1</v>
      </c>
      <c r="H378" s="78">
        <v>140</v>
      </c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  <c r="AB378" s="78"/>
      <c r="AC378" s="78"/>
      <c r="AD378" s="78"/>
      <c r="AE378" s="78"/>
      <c r="AF378" s="78"/>
      <c r="AG378" s="78"/>
      <c r="AH378" s="78"/>
      <c r="AI378" s="78"/>
      <c r="AJ378" s="78"/>
      <c r="AK378" s="78"/>
      <c r="AL378" s="78"/>
      <c r="AM378" s="78"/>
      <c r="AN378" s="78"/>
      <c r="AO378" s="78"/>
      <c r="AP378" s="78"/>
      <c r="AQ378" s="78"/>
      <c r="AR378" s="78"/>
      <c r="AS378" s="78"/>
      <c r="AT378" s="78"/>
      <c r="AU378" s="78"/>
      <c r="AV378" s="78"/>
      <c r="AW378" s="78"/>
      <c r="AX378" s="78"/>
      <c r="AY378" s="78"/>
      <c r="AZ378" s="78"/>
      <c r="BA378" s="78"/>
      <c r="BB378" s="78"/>
      <c r="BC378" s="78"/>
      <c r="BD378" s="78"/>
      <c r="BE378" s="78"/>
      <c r="BF378" s="78"/>
      <c r="BG378" s="78"/>
      <c r="BH378" s="78"/>
      <c r="BI378" s="78"/>
      <c r="BJ378" s="78"/>
      <c r="BK378" s="78"/>
      <c r="BL378" s="78"/>
      <c r="BM378" s="78"/>
      <c r="BN378" s="78"/>
      <c r="BO378" s="78"/>
      <c r="BP378" s="78"/>
      <c r="BQ378" s="78"/>
      <c r="BR378" s="78"/>
      <c r="BS378" s="78"/>
      <c r="BT378" s="78"/>
      <c r="BU378" s="78"/>
      <c r="BV378" s="78"/>
      <c r="BW378" s="78"/>
      <c r="BX378" s="78"/>
      <c r="BY378" s="78"/>
      <c r="BZ378" s="78"/>
      <c r="CA378" s="78"/>
      <c r="CB378" s="78"/>
      <c r="CC378" s="78"/>
      <c r="CD378" s="78"/>
      <c r="CE378" s="78"/>
      <c r="CF378" s="78"/>
      <c r="CG378" s="78"/>
      <c r="CH378" s="78"/>
      <c r="CI378" s="78"/>
      <c r="CJ378" s="78"/>
      <c r="CK378" s="78"/>
      <c r="CL378" s="78"/>
      <c r="CM378" s="78"/>
      <c r="CN378" s="78"/>
      <c r="CO378" s="78"/>
      <c r="CP378" s="78"/>
      <c r="CQ378" s="78"/>
      <c r="CR378" s="78"/>
      <c r="CS378" s="78"/>
      <c r="CT378" s="78"/>
      <c r="CU378" s="78"/>
      <c r="CV378" s="78"/>
      <c r="CW378" s="78"/>
      <c r="CX378" s="78"/>
      <c r="CY378" s="78"/>
      <c r="CZ378" s="78"/>
      <c r="DA378" s="78"/>
      <c r="DB378" s="78"/>
      <c r="DC378" s="78"/>
      <c r="DD378" s="78"/>
      <c r="DE378" s="78"/>
      <c r="DF378" s="78"/>
      <c r="DG378" s="78"/>
      <c r="DH378" s="78"/>
      <c r="DI378" s="78"/>
      <c r="DJ378" s="78"/>
      <c r="DK378" s="78"/>
      <c r="DL378" s="78"/>
      <c r="DM378" s="78"/>
      <c r="DN378" s="78"/>
      <c r="DO378" s="78"/>
      <c r="DP378" s="78"/>
      <c r="DQ378" s="78"/>
      <c r="DR378" s="78"/>
      <c r="DS378" s="78"/>
      <c r="DT378" s="78"/>
      <c r="DU378" s="78"/>
      <c r="DV378" s="78"/>
      <c r="DW378" s="78"/>
      <c r="DX378" s="78"/>
      <c r="DY378" s="78"/>
      <c r="DZ378" s="78"/>
      <c r="EA378" s="78"/>
      <c r="EB378" s="78"/>
      <c r="EC378" s="78"/>
      <c r="ED378" s="78"/>
      <c r="EE378" s="78"/>
      <c r="EF378" s="78"/>
      <c r="EG378" s="78"/>
      <c r="EH378" s="78"/>
      <c r="EI378" s="78"/>
      <c r="EJ378" s="78"/>
      <c r="EK378" s="78"/>
      <c r="EL378" s="78"/>
      <c r="EM378" s="78"/>
      <c r="EN378" s="78"/>
      <c r="EO378" s="78"/>
      <c r="EP378" s="78"/>
      <c r="EQ378" s="78"/>
      <c r="ER378" s="78"/>
      <c r="ES378" s="78"/>
      <c r="ET378" s="78"/>
      <c r="EU378" s="78"/>
      <c r="EV378" s="78"/>
      <c r="EW378" s="78"/>
      <c r="EX378" s="78"/>
      <c r="EY378" s="78"/>
      <c r="EZ378" s="78"/>
      <c r="FA378" s="78"/>
      <c r="FB378" s="78"/>
      <c r="FC378" s="78"/>
      <c r="FD378" s="78"/>
      <c r="FE378" s="78"/>
      <c r="FF378" s="78"/>
      <c r="FG378" s="78"/>
      <c r="FH378" s="78"/>
      <c r="FI378" s="78"/>
      <c r="FJ378" s="78"/>
      <c r="FK378" s="78"/>
      <c r="FL378" s="78"/>
      <c r="FM378" s="78"/>
      <c r="FN378" s="78"/>
      <c r="FO378" s="78"/>
      <c r="FP378" s="78"/>
      <c r="FQ378" s="78"/>
      <c r="FR378" s="78"/>
      <c r="FS378" s="78"/>
      <c r="FT378" s="78"/>
      <c r="FU378" s="78"/>
      <c r="FV378" s="78"/>
      <c r="FW378" s="78"/>
      <c r="FX378" s="78"/>
      <c r="FY378" s="78">
        <v>11</v>
      </c>
      <c r="FZ378" s="78">
        <v>0</v>
      </c>
    </row>
    <row r="379" spans="1:182" x14ac:dyDescent="0.2">
      <c r="A379" t="s">
        <v>186</v>
      </c>
      <c r="B379" s="35" t="s">
        <v>243</v>
      </c>
      <c r="C379" t="s">
        <v>194</v>
      </c>
      <c r="D379" t="s">
        <v>201</v>
      </c>
      <c r="E379" t="s">
        <v>205</v>
      </c>
      <c r="F379" t="s">
        <v>185</v>
      </c>
      <c r="G379" t="s">
        <v>1</v>
      </c>
      <c r="H379" s="78">
        <v>44</v>
      </c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  <c r="AB379" s="78"/>
      <c r="AC379" s="78"/>
      <c r="AD379" s="78"/>
      <c r="AE379" s="78"/>
      <c r="AF379" s="78"/>
      <c r="AG379" s="78"/>
      <c r="AH379" s="78"/>
      <c r="AI379" s="78"/>
      <c r="AJ379" s="78"/>
      <c r="AK379" s="78"/>
      <c r="AL379" s="78"/>
      <c r="AM379" s="78"/>
      <c r="AN379" s="78"/>
      <c r="AO379" s="78"/>
      <c r="AP379" s="78"/>
      <c r="AQ379" s="78"/>
      <c r="AR379" s="78"/>
      <c r="AS379" s="78"/>
      <c r="AT379" s="78"/>
      <c r="AU379" s="78"/>
      <c r="AV379" s="78"/>
      <c r="AW379" s="78"/>
      <c r="AX379" s="78"/>
      <c r="AY379" s="78"/>
      <c r="AZ379" s="78"/>
      <c r="BA379" s="78"/>
      <c r="BB379" s="78"/>
      <c r="BC379" s="78"/>
      <c r="BD379" s="78"/>
      <c r="BE379" s="78"/>
      <c r="BF379" s="78"/>
      <c r="BG379" s="78"/>
      <c r="BH379" s="78"/>
      <c r="BI379" s="78"/>
      <c r="BJ379" s="78"/>
      <c r="BK379" s="78"/>
      <c r="BL379" s="78"/>
      <c r="BM379" s="78"/>
      <c r="BN379" s="78"/>
      <c r="BO379" s="78"/>
      <c r="BP379" s="78"/>
      <c r="BQ379" s="78"/>
      <c r="BR379" s="78"/>
      <c r="BS379" s="78"/>
      <c r="BT379" s="78"/>
      <c r="BU379" s="78"/>
      <c r="BV379" s="78"/>
      <c r="BW379" s="78"/>
      <c r="BX379" s="78"/>
      <c r="BY379" s="78"/>
      <c r="BZ379" s="78"/>
      <c r="CA379" s="78"/>
      <c r="CB379" s="78"/>
      <c r="CC379" s="78"/>
      <c r="CD379" s="78"/>
      <c r="CE379" s="78"/>
      <c r="CF379" s="78"/>
      <c r="CG379" s="78"/>
      <c r="CH379" s="78"/>
      <c r="CI379" s="78"/>
      <c r="CJ379" s="78"/>
      <c r="CK379" s="78"/>
      <c r="CL379" s="78"/>
      <c r="CM379" s="78"/>
      <c r="CN379" s="78"/>
      <c r="CO379" s="78"/>
      <c r="CP379" s="78"/>
      <c r="CQ379" s="78"/>
      <c r="CR379" s="78"/>
      <c r="CS379" s="78"/>
      <c r="CT379" s="78"/>
      <c r="CU379" s="78"/>
      <c r="CV379" s="78"/>
      <c r="CW379" s="78"/>
      <c r="CX379" s="78"/>
      <c r="CY379" s="78"/>
      <c r="CZ379" s="78"/>
      <c r="DA379" s="78"/>
      <c r="DB379" s="78"/>
      <c r="DC379" s="78"/>
      <c r="DD379" s="78"/>
      <c r="DE379" s="78"/>
      <c r="DF379" s="78"/>
      <c r="DG379" s="78"/>
      <c r="DH379" s="78"/>
      <c r="DI379" s="78"/>
      <c r="DJ379" s="78"/>
      <c r="DK379" s="78"/>
      <c r="DL379" s="78"/>
      <c r="DM379" s="78"/>
      <c r="DN379" s="78"/>
      <c r="DO379" s="78"/>
      <c r="DP379" s="78"/>
      <c r="DQ379" s="78"/>
      <c r="DR379" s="78"/>
      <c r="DS379" s="78"/>
      <c r="DT379" s="78"/>
      <c r="DU379" s="78"/>
      <c r="DV379" s="78"/>
      <c r="DW379" s="78"/>
      <c r="DX379" s="78"/>
      <c r="DY379" s="78"/>
      <c r="DZ379" s="78"/>
      <c r="EA379" s="78"/>
      <c r="EB379" s="78"/>
      <c r="EC379" s="78"/>
      <c r="ED379" s="78"/>
      <c r="EE379" s="78"/>
      <c r="EF379" s="78"/>
      <c r="EG379" s="78"/>
      <c r="EH379" s="78"/>
      <c r="EI379" s="78"/>
      <c r="EJ379" s="78"/>
      <c r="EK379" s="78"/>
      <c r="EL379" s="78"/>
      <c r="EM379" s="78"/>
      <c r="EN379" s="78"/>
      <c r="EO379" s="78"/>
      <c r="EP379" s="78"/>
      <c r="EQ379" s="78"/>
      <c r="ER379" s="78"/>
      <c r="ES379" s="78"/>
      <c r="ET379" s="78"/>
      <c r="EU379" s="78"/>
      <c r="EV379" s="78"/>
      <c r="EW379" s="78"/>
      <c r="EX379" s="78"/>
      <c r="EY379" s="78"/>
      <c r="EZ379" s="78"/>
      <c r="FA379" s="78"/>
      <c r="FB379" s="78"/>
      <c r="FC379" s="78"/>
      <c r="FD379" s="78"/>
      <c r="FE379" s="78"/>
      <c r="FF379" s="78"/>
      <c r="FG379" s="78"/>
      <c r="FH379" s="78"/>
      <c r="FI379" s="78"/>
      <c r="FJ379" s="78"/>
      <c r="FK379" s="78"/>
      <c r="FL379" s="78"/>
      <c r="FM379" s="78"/>
      <c r="FN379" s="78"/>
      <c r="FO379" s="78"/>
      <c r="FP379" s="78"/>
      <c r="FQ379" s="78"/>
      <c r="FR379" s="78"/>
      <c r="FS379" s="78"/>
      <c r="FT379" s="78"/>
      <c r="FU379" s="78"/>
      <c r="FV379" s="78"/>
      <c r="FW379" s="78"/>
      <c r="FX379" s="78"/>
      <c r="FY379" s="78">
        <v>1</v>
      </c>
      <c r="FZ379" s="78">
        <v>0</v>
      </c>
    </row>
    <row r="380" spans="1:182" x14ac:dyDescent="0.2">
      <c r="A380" t="s">
        <v>186</v>
      </c>
      <c r="B380" s="35" t="s">
        <v>243</v>
      </c>
      <c r="C380" t="s">
        <v>194</v>
      </c>
      <c r="D380" t="s">
        <v>201</v>
      </c>
      <c r="E380" t="s">
        <v>206</v>
      </c>
      <c r="F380" t="s">
        <v>1</v>
      </c>
      <c r="G380" t="s">
        <v>1</v>
      </c>
      <c r="H380" s="78">
        <v>1264</v>
      </c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  <c r="AB380" s="78"/>
      <c r="AC380" s="78"/>
      <c r="AD380" s="78"/>
      <c r="AE380" s="78"/>
      <c r="AF380" s="78"/>
      <c r="AG380" s="78"/>
      <c r="AH380" s="78"/>
      <c r="AI380" s="78"/>
      <c r="AJ380" s="78"/>
      <c r="AK380" s="78"/>
      <c r="AL380" s="78"/>
      <c r="AM380" s="78"/>
      <c r="AN380" s="78"/>
      <c r="AO380" s="78"/>
      <c r="AP380" s="78"/>
      <c r="AQ380" s="78"/>
      <c r="AR380" s="78"/>
      <c r="AS380" s="78"/>
      <c r="AT380" s="78"/>
      <c r="AU380" s="78"/>
      <c r="AV380" s="78"/>
      <c r="AW380" s="78"/>
      <c r="AX380" s="78"/>
      <c r="AY380" s="78"/>
      <c r="AZ380" s="78"/>
      <c r="BA380" s="78"/>
      <c r="BB380" s="78"/>
      <c r="BC380" s="78"/>
      <c r="BD380" s="78"/>
      <c r="BE380" s="78"/>
      <c r="BF380" s="78"/>
      <c r="BG380" s="78"/>
      <c r="BH380" s="78"/>
      <c r="BI380" s="78"/>
      <c r="BJ380" s="78"/>
      <c r="BK380" s="78"/>
      <c r="BL380" s="78"/>
      <c r="BM380" s="78"/>
      <c r="BN380" s="78"/>
      <c r="BO380" s="78"/>
      <c r="BP380" s="78"/>
      <c r="BQ380" s="78"/>
      <c r="BR380" s="78"/>
      <c r="BS380" s="78"/>
      <c r="BT380" s="78"/>
      <c r="BU380" s="78"/>
      <c r="BV380" s="78"/>
      <c r="BW380" s="78"/>
      <c r="BX380" s="78"/>
      <c r="BY380" s="78"/>
      <c r="BZ380" s="78"/>
      <c r="CA380" s="78"/>
      <c r="CB380" s="78"/>
      <c r="CC380" s="78"/>
      <c r="CD380" s="78"/>
      <c r="CE380" s="78"/>
      <c r="CF380" s="78"/>
      <c r="CG380" s="78"/>
      <c r="CH380" s="78"/>
      <c r="CI380" s="78"/>
      <c r="CJ380" s="78"/>
      <c r="CK380" s="78"/>
      <c r="CL380" s="78"/>
      <c r="CM380" s="78"/>
      <c r="CN380" s="78"/>
      <c r="CO380" s="78"/>
      <c r="CP380" s="78"/>
      <c r="CQ380" s="78"/>
      <c r="CR380" s="78"/>
      <c r="CS380" s="78"/>
      <c r="CT380" s="78"/>
      <c r="CU380" s="78"/>
      <c r="CV380" s="78"/>
      <c r="CW380" s="78"/>
      <c r="CX380" s="78"/>
      <c r="CY380" s="78"/>
      <c r="CZ380" s="78"/>
      <c r="DA380" s="78"/>
      <c r="DB380" s="78"/>
      <c r="DC380" s="78"/>
      <c r="DD380" s="78"/>
      <c r="DE380" s="78"/>
      <c r="DF380" s="78"/>
      <c r="DG380" s="78"/>
      <c r="DH380" s="78"/>
      <c r="DI380" s="78"/>
      <c r="DJ380" s="78"/>
      <c r="DK380" s="78"/>
      <c r="DL380" s="78"/>
      <c r="DM380" s="78"/>
      <c r="DN380" s="78"/>
      <c r="DO380" s="78"/>
      <c r="DP380" s="78"/>
      <c r="DQ380" s="78"/>
      <c r="DR380" s="78"/>
      <c r="DS380" s="78"/>
      <c r="DT380" s="78"/>
      <c r="DU380" s="78"/>
      <c r="DV380" s="78"/>
      <c r="DW380" s="78"/>
      <c r="DX380" s="78"/>
      <c r="DY380" s="78"/>
      <c r="DZ380" s="78"/>
      <c r="EA380" s="78"/>
      <c r="EB380" s="78"/>
      <c r="EC380" s="78"/>
      <c r="ED380" s="78"/>
      <c r="EE380" s="78"/>
      <c r="EF380" s="78"/>
      <c r="EG380" s="78"/>
      <c r="EH380" s="78"/>
      <c r="EI380" s="78"/>
      <c r="EJ380" s="78"/>
      <c r="EK380" s="78"/>
      <c r="EL380" s="78"/>
      <c r="EM380" s="78"/>
      <c r="EN380" s="78"/>
      <c r="EO380" s="78"/>
      <c r="EP380" s="78"/>
      <c r="EQ380" s="78"/>
      <c r="ER380" s="78"/>
      <c r="ES380" s="78"/>
      <c r="ET380" s="78"/>
      <c r="EU380" s="78"/>
      <c r="EV380" s="78"/>
      <c r="EW380" s="78"/>
      <c r="EX380" s="78"/>
      <c r="EY380" s="78"/>
      <c r="EZ380" s="78"/>
      <c r="FA380" s="78"/>
      <c r="FB380" s="78"/>
      <c r="FC380" s="78"/>
      <c r="FD380" s="78"/>
      <c r="FE380" s="78"/>
      <c r="FF380" s="78"/>
      <c r="FG380" s="78"/>
      <c r="FH380" s="78"/>
      <c r="FI380" s="78"/>
      <c r="FJ380" s="78"/>
      <c r="FK380" s="78"/>
      <c r="FL380" s="78"/>
      <c r="FM380" s="78"/>
      <c r="FN380" s="78"/>
      <c r="FO380" s="78"/>
      <c r="FP380" s="78"/>
      <c r="FQ380" s="78"/>
      <c r="FR380" s="78"/>
      <c r="FS380" s="78"/>
      <c r="FT380" s="78"/>
      <c r="FU380" s="78"/>
      <c r="FV380" s="78"/>
      <c r="FW380" s="78"/>
      <c r="FX380" s="78"/>
      <c r="FY380" s="78">
        <v>94</v>
      </c>
      <c r="FZ380" s="78">
        <v>0</v>
      </c>
    </row>
    <row r="381" spans="1:182" x14ac:dyDescent="0.2">
      <c r="A381" t="s">
        <v>186</v>
      </c>
      <c r="B381" s="35" t="s">
        <v>243</v>
      </c>
      <c r="C381" t="s">
        <v>194</v>
      </c>
      <c r="D381" t="s">
        <v>201</v>
      </c>
      <c r="E381" t="s">
        <v>206</v>
      </c>
      <c r="F381" t="s">
        <v>178</v>
      </c>
      <c r="G381" t="s">
        <v>1</v>
      </c>
      <c r="H381" s="78">
        <v>366</v>
      </c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  <c r="AB381" s="78"/>
      <c r="AC381" s="78"/>
      <c r="AD381" s="78"/>
      <c r="AE381" s="78"/>
      <c r="AF381" s="78"/>
      <c r="AG381" s="78"/>
      <c r="AH381" s="78"/>
      <c r="AI381" s="78"/>
      <c r="AJ381" s="78"/>
      <c r="AK381" s="78"/>
      <c r="AL381" s="78"/>
      <c r="AM381" s="78"/>
      <c r="AN381" s="78"/>
      <c r="AO381" s="78"/>
      <c r="AP381" s="78"/>
      <c r="AQ381" s="78"/>
      <c r="AR381" s="78"/>
      <c r="AS381" s="78"/>
      <c r="AT381" s="78"/>
      <c r="AU381" s="78"/>
      <c r="AV381" s="78"/>
      <c r="AW381" s="78"/>
      <c r="AX381" s="78"/>
      <c r="AY381" s="78"/>
      <c r="AZ381" s="78"/>
      <c r="BA381" s="78"/>
      <c r="BB381" s="78"/>
      <c r="BC381" s="78"/>
      <c r="BD381" s="78"/>
      <c r="BE381" s="78"/>
      <c r="BF381" s="78"/>
      <c r="BG381" s="78"/>
      <c r="BH381" s="78"/>
      <c r="BI381" s="78"/>
      <c r="BJ381" s="78"/>
      <c r="BK381" s="78"/>
      <c r="BL381" s="78"/>
      <c r="BM381" s="78"/>
      <c r="BN381" s="78"/>
      <c r="BO381" s="78"/>
      <c r="BP381" s="78"/>
      <c r="BQ381" s="78"/>
      <c r="BR381" s="78"/>
      <c r="BS381" s="78"/>
      <c r="BT381" s="78"/>
      <c r="BU381" s="78"/>
      <c r="BV381" s="78"/>
      <c r="BW381" s="78"/>
      <c r="BX381" s="78"/>
      <c r="BY381" s="78"/>
      <c r="BZ381" s="78"/>
      <c r="CA381" s="78"/>
      <c r="CB381" s="78"/>
      <c r="CC381" s="78"/>
      <c r="CD381" s="78"/>
      <c r="CE381" s="78"/>
      <c r="CF381" s="78"/>
      <c r="CG381" s="78"/>
      <c r="CH381" s="78"/>
      <c r="CI381" s="78"/>
      <c r="CJ381" s="78"/>
      <c r="CK381" s="78"/>
      <c r="CL381" s="78"/>
      <c r="CM381" s="78"/>
      <c r="CN381" s="78"/>
      <c r="CO381" s="78"/>
      <c r="CP381" s="78"/>
      <c r="CQ381" s="78"/>
      <c r="CR381" s="78"/>
      <c r="CS381" s="78"/>
      <c r="CT381" s="78"/>
      <c r="CU381" s="78"/>
      <c r="CV381" s="78"/>
      <c r="CW381" s="78"/>
      <c r="CX381" s="78"/>
      <c r="CY381" s="78"/>
      <c r="CZ381" s="78"/>
      <c r="DA381" s="78"/>
      <c r="DB381" s="78"/>
      <c r="DC381" s="78"/>
      <c r="DD381" s="78"/>
      <c r="DE381" s="78"/>
      <c r="DF381" s="78"/>
      <c r="DG381" s="78"/>
      <c r="DH381" s="78"/>
      <c r="DI381" s="78"/>
      <c r="DJ381" s="78"/>
      <c r="DK381" s="78"/>
      <c r="DL381" s="78"/>
      <c r="DM381" s="78"/>
      <c r="DN381" s="78"/>
      <c r="DO381" s="78"/>
      <c r="DP381" s="78"/>
      <c r="DQ381" s="78"/>
      <c r="DR381" s="78"/>
      <c r="DS381" s="78"/>
      <c r="DT381" s="78"/>
      <c r="DU381" s="78"/>
      <c r="DV381" s="78"/>
      <c r="DW381" s="78"/>
      <c r="DX381" s="78"/>
      <c r="DY381" s="78"/>
      <c r="DZ381" s="78"/>
      <c r="EA381" s="78"/>
      <c r="EB381" s="78"/>
      <c r="EC381" s="78"/>
      <c r="ED381" s="78"/>
      <c r="EE381" s="78"/>
      <c r="EF381" s="78"/>
      <c r="EG381" s="78"/>
      <c r="EH381" s="78"/>
      <c r="EI381" s="78"/>
      <c r="EJ381" s="78"/>
      <c r="EK381" s="78"/>
      <c r="EL381" s="78"/>
      <c r="EM381" s="78"/>
      <c r="EN381" s="78"/>
      <c r="EO381" s="78"/>
      <c r="EP381" s="78"/>
      <c r="EQ381" s="78"/>
      <c r="ER381" s="78"/>
      <c r="ES381" s="78"/>
      <c r="ET381" s="78"/>
      <c r="EU381" s="78"/>
      <c r="EV381" s="78"/>
      <c r="EW381" s="78"/>
      <c r="EX381" s="78"/>
      <c r="EY381" s="78"/>
      <c r="EZ381" s="78"/>
      <c r="FA381" s="78"/>
      <c r="FB381" s="78"/>
      <c r="FC381" s="78"/>
      <c r="FD381" s="78"/>
      <c r="FE381" s="78"/>
      <c r="FF381" s="78"/>
      <c r="FG381" s="78"/>
      <c r="FH381" s="78"/>
      <c r="FI381" s="78"/>
      <c r="FJ381" s="78"/>
      <c r="FK381" s="78"/>
      <c r="FL381" s="78"/>
      <c r="FM381" s="78"/>
      <c r="FN381" s="78"/>
      <c r="FO381" s="78"/>
      <c r="FP381" s="78"/>
      <c r="FQ381" s="78"/>
      <c r="FR381" s="78"/>
      <c r="FS381" s="78"/>
      <c r="FT381" s="78"/>
      <c r="FU381" s="78"/>
      <c r="FV381" s="78"/>
      <c r="FW381" s="78"/>
      <c r="FX381" s="78"/>
      <c r="FY381" s="78">
        <v>40</v>
      </c>
      <c r="FZ381" s="78">
        <v>0</v>
      </c>
    </row>
    <row r="382" spans="1:182" x14ac:dyDescent="0.2">
      <c r="A382" t="s">
        <v>186</v>
      </c>
      <c r="B382" s="35" t="s">
        <v>243</v>
      </c>
      <c r="C382" t="s">
        <v>194</v>
      </c>
      <c r="D382" t="s">
        <v>201</v>
      </c>
      <c r="E382" t="s">
        <v>206</v>
      </c>
      <c r="F382" t="s">
        <v>179</v>
      </c>
      <c r="G382" t="s">
        <v>1</v>
      </c>
      <c r="H382" s="78">
        <v>234</v>
      </c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  <c r="AB382" s="78"/>
      <c r="AC382" s="78"/>
      <c r="AD382" s="78"/>
      <c r="AE382" s="78"/>
      <c r="AF382" s="78"/>
      <c r="AG382" s="78"/>
      <c r="AH382" s="78"/>
      <c r="AI382" s="78"/>
      <c r="AJ382" s="78"/>
      <c r="AK382" s="78"/>
      <c r="AL382" s="78"/>
      <c r="AM382" s="78"/>
      <c r="AN382" s="78"/>
      <c r="AO382" s="78"/>
      <c r="AP382" s="78"/>
      <c r="AQ382" s="78"/>
      <c r="AR382" s="78"/>
      <c r="AS382" s="78"/>
      <c r="AT382" s="78"/>
      <c r="AU382" s="78"/>
      <c r="AV382" s="78"/>
      <c r="AW382" s="78"/>
      <c r="AX382" s="78"/>
      <c r="AY382" s="78"/>
      <c r="AZ382" s="78"/>
      <c r="BA382" s="78"/>
      <c r="BB382" s="78"/>
      <c r="BC382" s="78"/>
      <c r="BD382" s="78"/>
      <c r="BE382" s="78"/>
      <c r="BF382" s="78"/>
      <c r="BG382" s="78"/>
      <c r="BH382" s="78"/>
      <c r="BI382" s="78"/>
      <c r="BJ382" s="78"/>
      <c r="BK382" s="78"/>
      <c r="BL382" s="78"/>
      <c r="BM382" s="78"/>
      <c r="BN382" s="78"/>
      <c r="BO382" s="78"/>
      <c r="BP382" s="78"/>
      <c r="BQ382" s="78"/>
      <c r="BR382" s="78"/>
      <c r="BS382" s="78"/>
      <c r="BT382" s="78"/>
      <c r="BU382" s="78"/>
      <c r="BV382" s="78"/>
      <c r="BW382" s="78"/>
      <c r="BX382" s="78"/>
      <c r="BY382" s="78"/>
      <c r="BZ382" s="78"/>
      <c r="CA382" s="78"/>
      <c r="CB382" s="78"/>
      <c r="CC382" s="78"/>
      <c r="CD382" s="78"/>
      <c r="CE382" s="78"/>
      <c r="CF382" s="78"/>
      <c r="CG382" s="78"/>
      <c r="CH382" s="78"/>
      <c r="CI382" s="78"/>
      <c r="CJ382" s="78"/>
      <c r="CK382" s="78"/>
      <c r="CL382" s="78"/>
      <c r="CM382" s="78"/>
      <c r="CN382" s="78"/>
      <c r="CO382" s="78"/>
      <c r="CP382" s="78"/>
      <c r="CQ382" s="78"/>
      <c r="CR382" s="78"/>
      <c r="CS382" s="78"/>
      <c r="CT382" s="78"/>
      <c r="CU382" s="78"/>
      <c r="CV382" s="78"/>
      <c r="CW382" s="78"/>
      <c r="CX382" s="78"/>
      <c r="CY382" s="78"/>
      <c r="CZ382" s="78"/>
      <c r="DA382" s="78"/>
      <c r="DB382" s="78"/>
      <c r="DC382" s="78"/>
      <c r="DD382" s="78"/>
      <c r="DE382" s="78"/>
      <c r="DF382" s="78"/>
      <c r="DG382" s="78"/>
      <c r="DH382" s="78"/>
      <c r="DI382" s="78"/>
      <c r="DJ382" s="78"/>
      <c r="DK382" s="78"/>
      <c r="DL382" s="78"/>
      <c r="DM382" s="78"/>
      <c r="DN382" s="78"/>
      <c r="DO382" s="78"/>
      <c r="DP382" s="78"/>
      <c r="DQ382" s="78"/>
      <c r="DR382" s="78"/>
      <c r="DS382" s="78"/>
      <c r="DT382" s="78"/>
      <c r="DU382" s="78"/>
      <c r="DV382" s="78"/>
      <c r="DW382" s="78"/>
      <c r="DX382" s="78"/>
      <c r="DY382" s="78"/>
      <c r="DZ382" s="78"/>
      <c r="EA382" s="78"/>
      <c r="EB382" s="78"/>
      <c r="EC382" s="78"/>
      <c r="ED382" s="78"/>
      <c r="EE382" s="78"/>
      <c r="EF382" s="78"/>
      <c r="EG382" s="78"/>
      <c r="EH382" s="78"/>
      <c r="EI382" s="78"/>
      <c r="EJ382" s="78"/>
      <c r="EK382" s="78"/>
      <c r="EL382" s="78"/>
      <c r="EM382" s="78"/>
      <c r="EN382" s="78"/>
      <c r="EO382" s="78"/>
      <c r="EP382" s="78"/>
      <c r="EQ382" s="78"/>
      <c r="ER382" s="78"/>
      <c r="ES382" s="78"/>
      <c r="ET382" s="78"/>
      <c r="EU382" s="78"/>
      <c r="EV382" s="78"/>
      <c r="EW382" s="78"/>
      <c r="EX382" s="78"/>
      <c r="EY382" s="78"/>
      <c r="EZ382" s="78"/>
      <c r="FA382" s="78"/>
      <c r="FB382" s="78"/>
      <c r="FC382" s="78"/>
      <c r="FD382" s="78"/>
      <c r="FE382" s="78"/>
      <c r="FF382" s="78"/>
      <c r="FG382" s="78"/>
      <c r="FH382" s="78"/>
      <c r="FI382" s="78"/>
      <c r="FJ382" s="78"/>
      <c r="FK382" s="78"/>
      <c r="FL382" s="78"/>
      <c r="FM382" s="78"/>
      <c r="FN382" s="78"/>
      <c r="FO382" s="78"/>
      <c r="FP382" s="78"/>
      <c r="FQ382" s="78"/>
      <c r="FR382" s="78"/>
      <c r="FS382" s="78"/>
      <c r="FT382" s="78"/>
      <c r="FU382" s="78"/>
      <c r="FV382" s="78"/>
      <c r="FW382" s="78"/>
      <c r="FX382" s="78"/>
      <c r="FY382" s="78">
        <v>19</v>
      </c>
      <c r="FZ382" s="78">
        <v>0</v>
      </c>
    </row>
    <row r="383" spans="1:182" x14ac:dyDescent="0.2">
      <c r="A383" t="s">
        <v>186</v>
      </c>
      <c r="B383" s="35" t="s">
        <v>243</v>
      </c>
      <c r="C383" t="s">
        <v>194</v>
      </c>
      <c r="D383" t="s">
        <v>201</v>
      </c>
      <c r="E383" t="s">
        <v>206</v>
      </c>
      <c r="F383" t="s">
        <v>180</v>
      </c>
      <c r="G383" t="s">
        <v>1</v>
      </c>
      <c r="H383" s="78">
        <v>4</v>
      </c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  <c r="AB383" s="78"/>
      <c r="AC383" s="78"/>
      <c r="AD383" s="78"/>
      <c r="AE383" s="78"/>
      <c r="AF383" s="78"/>
      <c r="AG383" s="78"/>
      <c r="AH383" s="78"/>
      <c r="AI383" s="78"/>
      <c r="AJ383" s="78"/>
      <c r="AK383" s="78"/>
      <c r="AL383" s="78"/>
      <c r="AM383" s="78"/>
      <c r="AN383" s="78"/>
      <c r="AO383" s="78"/>
      <c r="AP383" s="78"/>
      <c r="AQ383" s="78"/>
      <c r="AR383" s="78"/>
      <c r="AS383" s="78"/>
      <c r="AT383" s="78"/>
      <c r="AU383" s="78"/>
      <c r="AV383" s="78"/>
      <c r="AW383" s="78"/>
      <c r="AX383" s="78"/>
      <c r="AY383" s="78"/>
      <c r="AZ383" s="78"/>
      <c r="BA383" s="78"/>
      <c r="BB383" s="78"/>
      <c r="BC383" s="78"/>
      <c r="BD383" s="78"/>
      <c r="BE383" s="78"/>
      <c r="BF383" s="78"/>
      <c r="BG383" s="78"/>
      <c r="BH383" s="78"/>
      <c r="BI383" s="78"/>
      <c r="BJ383" s="78"/>
      <c r="BK383" s="78"/>
      <c r="BL383" s="78"/>
      <c r="BM383" s="78"/>
      <c r="BN383" s="78"/>
      <c r="BO383" s="78"/>
      <c r="BP383" s="78"/>
      <c r="BQ383" s="78"/>
      <c r="BR383" s="78"/>
      <c r="BS383" s="78"/>
      <c r="BT383" s="78"/>
      <c r="BU383" s="78"/>
      <c r="BV383" s="78"/>
      <c r="BW383" s="78"/>
      <c r="BX383" s="78"/>
      <c r="BY383" s="78"/>
      <c r="BZ383" s="78"/>
      <c r="CA383" s="78"/>
      <c r="CB383" s="78"/>
      <c r="CC383" s="78"/>
      <c r="CD383" s="78"/>
      <c r="CE383" s="78"/>
      <c r="CF383" s="78"/>
      <c r="CG383" s="78"/>
      <c r="CH383" s="78"/>
      <c r="CI383" s="78"/>
      <c r="CJ383" s="78"/>
      <c r="CK383" s="78"/>
      <c r="CL383" s="78"/>
      <c r="CM383" s="78"/>
      <c r="CN383" s="78"/>
      <c r="CO383" s="78"/>
      <c r="CP383" s="78"/>
      <c r="CQ383" s="78"/>
      <c r="CR383" s="78"/>
      <c r="CS383" s="78"/>
      <c r="CT383" s="78"/>
      <c r="CU383" s="78"/>
      <c r="CV383" s="78"/>
      <c r="CW383" s="78"/>
      <c r="CX383" s="78"/>
      <c r="CY383" s="78"/>
      <c r="CZ383" s="78"/>
      <c r="DA383" s="78"/>
      <c r="DB383" s="78"/>
      <c r="DC383" s="78"/>
      <c r="DD383" s="78"/>
      <c r="DE383" s="78"/>
      <c r="DF383" s="78"/>
      <c r="DG383" s="78"/>
      <c r="DH383" s="78"/>
      <c r="DI383" s="78"/>
      <c r="DJ383" s="78"/>
      <c r="DK383" s="78"/>
      <c r="DL383" s="78"/>
      <c r="DM383" s="78"/>
      <c r="DN383" s="78"/>
      <c r="DO383" s="78"/>
      <c r="DP383" s="78"/>
      <c r="DQ383" s="78"/>
      <c r="DR383" s="78"/>
      <c r="DS383" s="78"/>
      <c r="DT383" s="78"/>
      <c r="DU383" s="78"/>
      <c r="DV383" s="78"/>
      <c r="DW383" s="78"/>
      <c r="DX383" s="78"/>
      <c r="DY383" s="78"/>
      <c r="DZ383" s="78"/>
      <c r="EA383" s="78"/>
      <c r="EB383" s="78"/>
      <c r="EC383" s="78"/>
      <c r="ED383" s="78"/>
      <c r="EE383" s="78"/>
      <c r="EF383" s="78"/>
      <c r="EG383" s="78"/>
      <c r="EH383" s="78"/>
      <c r="EI383" s="78"/>
      <c r="EJ383" s="78"/>
      <c r="EK383" s="78"/>
      <c r="EL383" s="78"/>
      <c r="EM383" s="78"/>
      <c r="EN383" s="78"/>
      <c r="EO383" s="78"/>
      <c r="EP383" s="78"/>
      <c r="EQ383" s="78"/>
      <c r="ER383" s="78"/>
      <c r="ES383" s="78"/>
      <c r="ET383" s="78"/>
      <c r="EU383" s="78"/>
      <c r="EV383" s="78"/>
      <c r="EW383" s="78"/>
      <c r="EX383" s="78"/>
      <c r="EY383" s="78"/>
      <c r="EZ383" s="78"/>
      <c r="FA383" s="78"/>
      <c r="FB383" s="78"/>
      <c r="FC383" s="78"/>
      <c r="FD383" s="78"/>
      <c r="FE383" s="78"/>
      <c r="FF383" s="78"/>
      <c r="FG383" s="78"/>
      <c r="FH383" s="78"/>
      <c r="FI383" s="78"/>
      <c r="FJ383" s="78"/>
      <c r="FK383" s="78"/>
      <c r="FL383" s="78"/>
      <c r="FM383" s="78"/>
      <c r="FN383" s="78"/>
      <c r="FO383" s="78"/>
      <c r="FP383" s="78"/>
      <c r="FQ383" s="78"/>
      <c r="FR383" s="78"/>
      <c r="FS383" s="78"/>
      <c r="FT383" s="78"/>
      <c r="FU383" s="78"/>
      <c r="FV383" s="78"/>
      <c r="FW383" s="78"/>
      <c r="FX383" s="78"/>
      <c r="FY383" s="78">
        <v>1</v>
      </c>
      <c r="FZ383" s="78">
        <v>0</v>
      </c>
    </row>
    <row r="384" spans="1:182" x14ac:dyDescent="0.2">
      <c r="A384" t="s">
        <v>186</v>
      </c>
      <c r="B384" s="35" t="s">
        <v>243</v>
      </c>
      <c r="C384" t="s">
        <v>194</v>
      </c>
      <c r="D384" t="s">
        <v>201</v>
      </c>
      <c r="E384" t="s">
        <v>206</v>
      </c>
      <c r="F384" t="s">
        <v>181</v>
      </c>
      <c r="G384" t="s">
        <v>1</v>
      </c>
      <c r="H384" s="78">
        <v>87</v>
      </c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  <c r="AB384" s="78"/>
      <c r="AC384" s="78"/>
      <c r="AD384" s="78"/>
      <c r="AE384" s="78"/>
      <c r="AF384" s="78"/>
      <c r="AG384" s="78"/>
      <c r="AH384" s="78"/>
      <c r="AI384" s="78"/>
      <c r="AJ384" s="78"/>
      <c r="AK384" s="78"/>
      <c r="AL384" s="78"/>
      <c r="AM384" s="78"/>
      <c r="AN384" s="78"/>
      <c r="AO384" s="78"/>
      <c r="AP384" s="78"/>
      <c r="AQ384" s="78"/>
      <c r="AR384" s="78"/>
      <c r="AS384" s="78"/>
      <c r="AT384" s="78"/>
      <c r="AU384" s="78"/>
      <c r="AV384" s="78"/>
      <c r="AW384" s="78"/>
      <c r="AX384" s="78"/>
      <c r="AY384" s="78"/>
      <c r="AZ384" s="78"/>
      <c r="BA384" s="78"/>
      <c r="BB384" s="78"/>
      <c r="BC384" s="78"/>
      <c r="BD384" s="78"/>
      <c r="BE384" s="78"/>
      <c r="BF384" s="78"/>
      <c r="BG384" s="78"/>
      <c r="BH384" s="78"/>
      <c r="BI384" s="78"/>
      <c r="BJ384" s="78"/>
      <c r="BK384" s="78"/>
      <c r="BL384" s="78"/>
      <c r="BM384" s="78"/>
      <c r="BN384" s="78"/>
      <c r="BO384" s="78"/>
      <c r="BP384" s="78"/>
      <c r="BQ384" s="78"/>
      <c r="BR384" s="78"/>
      <c r="BS384" s="78"/>
      <c r="BT384" s="78"/>
      <c r="BU384" s="78"/>
      <c r="BV384" s="78"/>
      <c r="BW384" s="78"/>
      <c r="BX384" s="78"/>
      <c r="BY384" s="78"/>
      <c r="BZ384" s="78"/>
      <c r="CA384" s="78"/>
      <c r="CB384" s="78"/>
      <c r="CC384" s="78"/>
      <c r="CD384" s="78"/>
      <c r="CE384" s="78"/>
      <c r="CF384" s="78"/>
      <c r="CG384" s="78"/>
      <c r="CH384" s="78"/>
      <c r="CI384" s="78"/>
      <c r="CJ384" s="78"/>
      <c r="CK384" s="78"/>
      <c r="CL384" s="78"/>
      <c r="CM384" s="78"/>
      <c r="CN384" s="78"/>
      <c r="CO384" s="78"/>
      <c r="CP384" s="78"/>
      <c r="CQ384" s="78"/>
      <c r="CR384" s="78"/>
      <c r="CS384" s="78"/>
      <c r="CT384" s="78"/>
      <c r="CU384" s="78"/>
      <c r="CV384" s="78"/>
      <c r="CW384" s="78"/>
      <c r="CX384" s="78"/>
      <c r="CY384" s="78"/>
      <c r="CZ384" s="78"/>
      <c r="DA384" s="78"/>
      <c r="DB384" s="78"/>
      <c r="DC384" s="78"/>
      <c r="DD384" s="78"/>
      <c r="DE384" s="78"/>
      <c r="DF384" s="78"/>
      <c r="DG384" s="78"/>
      <c r="DH384" s="78"/>
      <c r="DI384" s="78"/>
      <c r="DJ384" s="78"/>
      <c r="DK384" s="78"/>
      <c r="DL384" s="78"/>
      <c r="DM384" s="78"/>
      <c r="DN384" s="78"/>
      <c r="DO384" s="78"/>
      <c r="DP384" s="78"/>
      <c r="DQ384" s="78"/>
      <c r="DR384" s="78"/>
      <c r="DS384" s="78"/>
      <c r="DT384" s="78"/>
      <c r="DU384" s="78"/>
      <c r="DV384" s="78"/>
      <c r="DW384" s="78"/>
      <c r="DX384" s="78"/>
      <c r="DY384" s="78"/>
      <c r="DZ384" s="78"/>
      <c r="EA384" s="78"/>
      <c r="EB384" s="78"/>
      <c r="EC384" s="78"/>
      <c r="ED384" s="78"/>
      <c r="EE384" s="78"/>
      <c r="EF384" s="78"/>
      <c r="EG384" s="78"/>
      <c r="EH384" s="78"/>
      <c r="EI384" s="78"/>
      <c r="EJ384" s="78"/>
      <c r="EK384" s="78"/>
      <c r="EL384" s="78"/>
      <c r="EM384" s="78"/>
      <c r="EN384" s="78"/>
      <c r="EO384" s="78"/>
      <c r="EP384" s="78"/>
      <c r="EQ384" s="78"/>
      <c r="ER384" s="78"/>
      <c r="ES384" s="78"/>
      <c r="ET384" s="78"/>
      <c r="EU384" s="78"/>
      <c r="EV384" s="78"/>
      <c r="EW384" s="78"/>
      <c r="EX384" s="78"/>
      <c r="EY384" s="78"/>
      <c r="EZ384" s="78"/>
      <c r="FA384" s="78"/>
      <c r="FB384" s="78"/>
      <c r="FC384" s="78"/>
      <c r="FD384" s="78"/>
      <c r="FE384" s="78"/>
      <c r="FF384" s="78"/>
      <c r="FG384" s="78"/>
      <c r="FH384" s="78"/>
      <c r="FI384" s="78"/>
      <c r="FJ384" s="78"/>
      <c r="FK384" s="78"/>
      <c r="FL384" s="78"/>
      <c r="FM384" s="78"/>
      <c r="FN384" s="78"/>
      <c r="FO384" s="78"/>
      <c r="FP384" s="78"/>
      <c r="FQ384" s="78"/>
      <c r="FR384" s="78"/>
      <c r="FS384" s="78"/>
      <c r="FT384" s="78"/>
      <c r="FU384" s="78"/>
      <c r="FV384" s="78"/>
      <c r="FW384" s="78"/>
      <c r="FX384" s="78"/>
      <c r="FY384" s="78">
        <v>2</v>
      </c>
      <c r="FZ384" s="78">
        <v>0</v>
      </c>
    </row>
    <row r="385" spans="1:182" x14ac:dyDescent="0.2">
      <c r="A385" t="s">
        <v>186</v>
      </c>
      <c r="B385" s="35" t="s">
        <v>243</v>
      </c>
      <c r="C385" t="s">
        <v>194</v>
      </c>
      <c r="D385" t="s">
        <v>201</v>
      </c>
      <c r="E385" t="s">
        <v>206</v>
      </c>
      <c r="F385" t="s">
        <v>182</v>
      </c>
      <c r="G385" t="s">
        <v>1</v>
      </c>
      <c r="H385" s="78">
        <v>96</v>
      </c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  <c r="AB385" s="78"/>
      <c r="AC385" s="78"/>
      <c r="AD385" s="78"/>
      <c r="AE385" s="78"/>
      <c r="AF385" s="78"/>
      <c r="AG385" s="78"/>
      <c r="AH385" s="78"/>
      <c r="AI385" s="78"/>
      <c r="AJ385" s="78"/>
      <c r="AK385" s="78"/>
      <c r="AL385" s="78"/>
      <c r="AM385" s="78"/>
      <c r="AN385" s="78"/>
      <c r="AO385" s="78"/>
      <c r="AP385" s="78"/>
      <c r="AQ385" s="78"/>
      <c r="AR385" s="78"/>
      <c r="AS385" s="78"/>
      <c r="AT385" s="78"/>
      <c r="AU385" s="78"/>
      <c r="AV385" s="78"/>
      <c r="AW385" s="78"/>
      <c r="AX385" s="78"/>
      <c r="AY385" s="78"/>
      <c r="AZ385" s="78"/>
      <c r="BA385" s="78"/>
      <c r="BB385" s="78"/>
      <c r="BC385" s="78"/>
      <c r="BD385" s="78"/>
      <c r="BE385" s="78"/>
      <c r="BF385" s="78"/>
      <c r="BG385" s="78"/>
      <c r="BH385" s="78"/>
      <c r="BI385" s="78"/>
      <c r="BJ385" s="78"/>
      <c r="BK385" s="78"/>
      <c r="BL385" s="78"/>
      <c r="BM385" s="78"/>
      <c r="BN385" s="78"/>
      <c r="BO385" s="78"/>
      <c r="BP385" s="78"/>
      <c r="BQ385" s="78"/>
      <c r="BR385" s="78"/>
      <c r="BS385" s="78"/>
      <c r="BT385" s="78"/>
      <c r="BU385" s="78"/>
      <c r="BV385" s="78"/>
      <c r="BW385" s="78"/>
      <c r="BX385" s="78"/>
      <c r="BY385" s="78"/>
      <c r="BZ385" s="78"/>
      <c r="CA385" s="78"/>
      <c r="CB385" s="78"/>
      <c r="CC385" s="78"/>
      <c r="CD385" s="78"/>
      <c r="CE385" s="78"/>
      <c r="CF385" s="78"/>
      <c r="CG385" s="78"/>
      <c r="CH385" s="78"/>
      <c r="CI385" s="78"/>
      <c r="CJ385" s="78"/>
      <c r="CK385" s="78"/>
      <c r="CL385" s="78"/>
      <c r="CM385" s="78"/>
      <c r="CN385" s="78"/>
      <c r="CO385" s="78"/>
      <c r="CP385" s="78"/>
      <c r="CQ385" s="78"/>
      <c r="CR385" s="78"/>
      <c r="CS385" s="78"/>
      <c r="CT385" s="78"/>
      <c r="CU385" s="78"/>
      <c r="CV385" s="78"/>
      <c r="CW385" s="78"/>
      <c r="CX385" s="78"/>
      <c r="CY385" s="78"/>
      <c r="CZ385" s="78"/>
      <c r="DA385" s="78"/>
      <c r="DB385" s="78"/>
      <c r="DC385" s="78"/>
      <c r="DD385" s="78"/>
      <c r="DE385" s="78"/>
      <c r="DF385" s="78"/>
      <c r="DG385" s="78"/>
      <c r="DH385" s="78"/>
      <c r="DI385" s="78"/>
      <c r="DJ385" s="78"/>
      <c r="DK385" s="78"/>
      <c r="DL385" s="78"/>
      <c r="DM385" s="78"/>
      <c r="DN385" s="78"/>
      <c r="DO385" s="78"/>
      <c r="DP385" s="78"/>
      <c r="DQ385" s="78"/>
      <c r="DR385" s="78"/>
      <c r="DS385" s="78"/>
      <c r="DT385" s="78"/>
      <c r="DU385" s="78"/>
      <c r="DV385" s="78"/>
      <c r="DW385" s="78"/>
      <c r="DX385" s="78"/>
      <c r="DY385" s="78"/>
      <c r="DZ385" s="78"/>
      <c r="EA385" s="78"/>
      <c r="EB385" s="78"/>
      <c r="EC385" s="78"/>
      <c r="ED385" s="78"/>
      <c r="EE385" s="78"/>
      <c r="EF385" s="78"/>
      <c r="EG385" s="78"/>
      <c r="EH385" s="78"/>
      <c r="EI385" s="78"/>
      <c r="EJ385" s="78"/>
      <c r="EK385" s="78"/>
      <c r="EL385" s="78"/>
      <c r="EM385" s="78"/>
      <c r="EN385" s="78"/>
      <c r="EO385" s="78"/>
      <c r="EP385" s="78"/>
      <c r="EQ385" s="78"/>
      <c r="ER385" s="78"/>
      <c r="ES385" s="78"/>
      <c r="ET385" s="78"/>
      <c r="EU385" s="78"/>
      <c r="EV385" s="78"/>
      <c r="EW385" s="78"/>
      <c r="EX385" s="78"/>
      <c r="EY385" s="78"/>
      <c r="EZ385" s="78"/>
      <c r="FA385" s="78"/>
      <c r="FB385" s="78"/>
      <c r="FC385" s="78"/>
      <c r="FD385" s="78"/>
      <c r="FE385" s="78"/>
      <c r="FF385" s="78"/>
      <c r="FG385" s="78"/>
      <c r="FH385" s="78"/>
      <c r="FI385" s="78"/>
      <c r="FJ385" s="78"/>
      <c r="FK385" s="78"/>
      <c r="FL385" s="78"/>
      <c r="FM385" s="78"/>
      <c r="FN385" s="78"/>
      <c r="FO385" s="78"/>
      <c r="FP385" s="78"/>
      <c r="FQ385" s="78"/>
      <c r="FR385" s="78"/>
      <c r="FS385" s="78"/>
      <c r="FT385" s="78"/>
      <c r="FU385" s="78"/>
      <c r="FV385" s="78"/>
      <c r="FW385" s="78"/>
      <c r="FX385" s="78"/>
      <c r="FY385" s="78">
        <v>5</v>
      </c>
      <c r="FZ385" s="78">
        <v>0</v>
      </c>
    </row>
    <row r="386" spans="1:182" x14ac:dyDescent="0.2">
      <c r="A386" t="s">
        <v>186</v>
      </c>
      <c r="B386" s="35" t="s">
        <v>243</v>
      </c>
      <c r="C386" t="s">
        <v>194</v>
      </c>
      <c r="D386" t="s">
        <v>201</v>
      </c>
      <c r="E386" t="s">
        <v>206</v>
      </c>
      <c r="F386" t="s">
        <v>183</v>
      </c>
      <c r="G386" t="s">
        <v>1</v>
      </c>
      <c r="H386" s="78">
        <v>260</v>
      </c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  <c r="AB386" s="78"/>
      <c r="AC386" s="78"/>
      <c r="AD386" s="78"/>
      <c r="AE386" s="78"/>
      <c r="AF386" s="78"/>
      <c r="AG386" s="78"/>
      <c r="AH386" s="78"/>
      <c r="AI386" s="78"/>
      <c r="AJ386" s="78"/>
      <c r="AK386" s="78"/>
      <c r="AL386" s="78"/>
      <c r="AM386" s="78"/>
      <c r="AN386" s="78"/>
      <c r="AO386" s="78"/>
      <c r="AP386" s="78"/>
      <c r="AQ386" s="78"/>
      <c r="AR386" s="78"/>
      <c r="AS386" s="78"/>
      <c r="AT386" s="78"/>
      <c r="AU386" s="78"/>
      <c r="AV386" s="78"/>
      <c r="AW386" s="78"/>
      <c r="AX386" s="78"/>
      <c r="AY386" s="78"/>
      <c r="AZ386" s="78"/>
      <c r="BA386" s="78"/>
      <c r="BB386" s="78"/>
      <c r="BC386" s="78"/>
      <c r="BD386" s="78"/>
      <c r="BE386" s="78"/>
      <c r="BF386" s="78"/>
      <c r="BG386" s="78"/>
      <c r="BH386" s="78"/>
      <c r="BI386" s="78"/>
      <c r="BJ386" s="78"/>
      <c r="BK386" s="78"/>
      <c r="BL386" s="78"/>
      <c r="BM386" s="78"/>
      <c r="BN386" s="78"/>
      <c r="BO386" s="78"/>
      <c r="BP386" s="78"/>
      <c r="BQ386" s="78"/>
      <c r="BR386" s="78"/>
      <c r="BS386" s="78"/>
      <c r="BT386" s="78"/>
      <c r="BU386" s="78"/>
      <c r="BV386" s="78"/>
      <c r="BW386" s="78"/>
      <c r="BX386" s="78"/>
      <c r="BY386" s="78"/>
      <c r="BZ386" s="78"/>
      <c r="CA386" s="78"/>
      <c r="CB386" s="78"/>
      <c r="CC386" s="78"/>
      <c r="CD386" s="78"/>
      <c r="CE386" s="78"/>
      <c r="CF386" s="78"/>
      <c r="CG386" s="78"/>
      <c r="CH386" s="78"/>
      <c r="CI386" s="78"/>
      <c r="CJ386" s="78"/>
      <c r="CK386" s="78"/>
      <c r="CL386" s="78"/>
      <c r="CM386" s="78"/>
      <c r="CN386" s="78"/>
      <c r="CO386" s="78"/>
      <c r="CP386" s="78"/>
      <c r="CQ386" s="78"/>
      <c r="CR386" s="78"/>
      <c r="CS386" s="78"/>
      <c r="CT386" s="78"/>
      <c r="CU386" s="78"/>
      <c r="CV386" s="78"/>
      <c r="CW386" s="78"/>
      <c r="CX386" s="78"/>
      <c r="CY386" s="78"/>
      <c r="CZ386" s="78"/>
      <c r="DA386" s="78"/>
      <c r="DB386" s="78"/>
      <c r="DC386" s="78"/>
      <c r="DD386" s="78"/>
      <c r="DE386" s="78"/>
      <c r="DF386" s="78"/>
      <c r="DG386" s="78"/>
      <c r="DH386" s="78"/>
      <c r="DI386" s="78"/>
      <c r="DJ386" s="78"/>
      <c r="DK386" s="78"/>
      <c r="DL386" s="78"/>
      <c r="DM386" s="78"/>
      <c r="DN386" s="78"/>
      <c r="DO386" s="78"/>
      <c r="DP386" s="78"/>
      <c r="DQ386" s="78"/>
      <c r="DR386" s="78"/>
      <c r="DS386" s="78"/>
      <c r="DT386" s="78"/>
      <c r="DU386" s="78"/>
      <c r="DV386" s="78"/>
      <c r="DW386" s="78"/>
      <c r="DX386" s="78"/>
      <c r="DY386" s="78"/>
      <c r="DZ386" s="78"/>
      <c r="EA386" s="78"/>
      <c r="EB386" s="78"/>
      <c r="EC386" s="78"/>
      <c r="ED386" s="78"/>
      <c r="EE386" s="78"/>
      <c r="EF386" s="78"/>
      <c r="EG386" s="78"/>
      <c r="EH386" s="78"/>
      <c r="EI386" s="78"/>
      <c r="EJ386" s="78"/>
      <c r="EK386" s="78"/>
      <c r="EL386" s="78"/>
      <c r="EM386" s="78"/>
      <c r="EN386" s="78"/>
      <c r="EO386" s="78"/>
      <c r="EP386" s="78"/>
      <c r="EQ386" s="78"/>
      <c r="ER386" s="78"/>
      <c r="ES386" s="78"/>
      <c r="ET386" s="78"/>
      <c r="EU386" s="78"/>
      <c r="EV386" s="78"/>
      <c r="EW386" s="78"/>
      <c r="EX386" s="78"/>
      <c r="EY386" s="78"/>
      <c r="EZ386" s="78"/>
      <c r="FA386" s="78"/>
      <c r="FB386" s="78"/>
      <c r="FC386" s="78"/>
      <c r="FD386" s="78"/>
      <c r="FE386" s="78"/>
      <c r="FF386" s="78"/>
      <c r="FG386" s="78"/>
      <c r="FH386" s="78"/>
      <c r="FI386" s="78"/>
      <c r="FJ386" s="78"/>
      <c r="FK386" s="78"/>
      <c r="FL386" s="78"/>
      <c r="FM386" s="78"/>
      <c r="FN386" s="78"/>
      <c r="FO386" s="78"/>
      <c r="FP386" s="78"/>
      <c r="FQ386" s="78"/>
      <c r="FR386" s="78"/>
      <c r="FS386" s="78"/>
      <c r="FT386" s="78"/>
      <c r="FU386" s="78"/>
      <c r="FV386" s="78"/>
      <c r="FW386" s="78"/>
      <c r="FX386" s="78"/>
      <c r="FY386" s="78">
        <v>12</v>
      </c>
      <c r="FZ386" s="78">
        <v>0</v>
      </c>
    </row>
    <row r="387" spans="1:182" x14ac:dyDescent="0.2">
      <c r="A387" t="s">
        <v>186</v>
      </c>
      <c r="B387" s="35" t="s">
        <v>243</v>
      </c>
      <c r="C387" t="s">
        <v>194</v>
      </c>
      <c r="D387" t="s">
        <v>201</v>
      </c>
      <c r="E387" t="s">
        <v>206</v>
      </c>
      <c r="F387" t="s">
        <v>184</v>
      </c>
      <c r="G387" t="s">
        <v>1</v>
      </c>
      <c r="H387" s="78">
        <v>165</v>
      </c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  <c r="AB387" s="78"/>
      <c r="AC387" s="78"/>
      <c r="AD387" s="78"/>
      <c r="AE387" s="78"/>
      <c r="AF387" s="78"/>
      <c r="AG387" s="78"/>
      <c r="AH387" s="78"/>
      <c r="AI387" s="78"/>
      <c r="AJ387" s="78"/>
      <c r="AK387" s="78"/>
      <c r="AL387" s="78"/>
      <c r="AM387" s="78"/>
      <c r="AN387" s="78"/>
      <c r="AO387" s="78"/>
      <c r="AP387" s="78"/>
      <c r="AQ387" s="78"/>
      <c r="AR387" s="78"/>
      <c r="AS387" s="78"/>
      <c r="AT387" s="78"/>
      <c r="AU387" s="78"/>
      <c r="AV387" s="78"/>
      <c r="AW387" s="78"/>
      <c r="AX387" s="78"/>
      <c r="AY387" s="78"/>
      <c r="AZ387" s="78"/>
      <c r="BA387" s="78"/>
      <c r="BB387" s="78"/>
      <c r="BC387" s="78"/>
      <c r="BD387" s="78"/>
      <c r="BE387" s="78"/>
      <c r="BF387" s="78"/>
      <c r="BG387" s="78"/>
      <c r="BH387" s="78"/>
      <c r="BI387" s="78"/>
      <c r="BJ387" s="78"/>
      <c r="BK387" s="78"/>
      <c r="BL387" s="78"/>
      <c r="BM387" s="78"/>
      <c r="BN387" s="78"/>
      <c r="BO387" s="78"/>
      <c r="BP387" s="78"/>
      <c r="BQ387" s="78"/>
      <c r="BR387" s="78"/>
      <c r="BS387" s="78"/>
      <c r="BT387" s="78"/>
      <c r="BU387" s="78"/>
      <c r="BV387" s="78"/>
      <c r="BW387" s="78"/>
      <c r="BX387" s="78"/>
      <c r="BY387" s="78"/>
      <c r="BZ387" s="78"/>
      <c r="CA387" s="78"/>
      <c r="CB387" s="78"/>
      <c r="CC387" s="78"/>
      <c r="CD387" s="78"/>
      <c r="CE387" s="78"/>
      <c r="CF387" s="78"/>
      <c r="CG387" s="78"/>
      <c r="CH387" s="78"/>
      <c r="CI387" s="78"/>
      <c r="CJ387" s="78"/>
      <c r="CK387" s="78"/>
      <c r="CL387" s="78"/>
      <c r="CM387" s="78"/>
      <c r="CN387" s="78"/>
      <c r="CO387" s="78"/>
      <c r="CP387" s="78"/>
      <c r="CQ387" s="78"/>
      <c r="CR387" s="78"/>
      <c r="CS387" s="78"/>
      <c r="CT387" s="78"/>
      <c r="CU387" s="78"/>
      <c r="CV387" s="78"/>
      <c r="CW387" s="78"/>
      <c r="CX387" s="78"/>
      <c r="CY387" s="78"/>
      <c r="CZ387" s="78"/>
      <c r="DA387" s="78"/>
      <c r="DB387" s="78"/>
      <c r="DC387" s="78"/>
      <c r="DD387" s="78"/>
      <c r="DE387" s="78"/>
      <c r="DF387" s="78"/>
      <c r="DG387" s="78"/>
      <c r="DH387" s="78"/>
      <c r="DI387" s="78"/>
      <c r="DJ387" s="78"/>
      <c r="DK387" s="78"/>
      <c r="DL387" s="78"/>
      <c r="DM387" s="78"/>
      <c r="DN387" s="78"/>
      <c r="DO387" s="78"/>
      <c r="DP387" s="78"/>
      <c r="DQ387" s="78"/>
      <c r="DR387" s="78"/>
      <c r="DS387" s="78"/>
      <c r="DT387" s="78"/>
      <c r="DU387" s="78"/>
      <c r="DV387" s="78"/>
      <c r="DW387" s="78"/>
      <c r="DX387" s="78"/>
      <c r="DY387" s="78"/>
      <c r="DZ387" s="78"/>
      <c r="EA387" s="78"/>
      <c r="EB387" s="78"/>
      <c r="EC387" s="78"/>
      <c r="ED387" s="78"/>
      <c r="EE387" s="78"/>
      <c r="EF387" s="78"/>
      <c r="EG387" s="78"/>
      <c r="EH387" s="78"/>
      <c r="EI387" s="78"/>
      <c r="EJ387" s="78"/>
      <c r="EK387" s="78"/>
      <c r="EL387" s="78"/>
      <c r="EM387" s="78"/>
      <c r="EN387" s="78"/>
      <c r="EO387" s="78"/>
      <c r="EP387" s="78"/>
      <c r="EQ387" s="78"/>
      <c r="ER387" s="78"/>
      <c r="ES387" s="78"/>
      <c r="ET387" s="78"/>
      <c r="EU387" s="78"/>
      <c r="EV387" s="78"/>
      <c r="EW387" s="78"/>
      <c r="EX387" s="78"/>
      <c r="EY387" s="78"/>
      <c r="EZ387" s="78"/>
      <c r="FA387" s="78"/>
      <c r="FB387" s="78"/>
      <c r="FC387" s="78"/>
      <c r="FD387" s="78"/>
      <c r="FE387" s="78"/>
      <c r="FF387" s="78"/>
      <c r="FG387" s="78"/>
      <c r="FH387" s="78"/>
      <c r="FI387" s="78"/>
      <c r="FJ387" s="78"/>
      <c r="FK387" s="78"/>
      <c r="FL387" s="78"/>
      <c r="FM387" s="78"/>
      <c r="FN387" s="78"/>
      <c r="FO387" s="78"/>
      <c r="FP387" s="78"/>
      <c r="FQ387" s="78"/>
      <c r="FR387" s="78"/>
      <c r="FS387" s="78"/>
      <c r="FT387" s="78"/>
      <c r="FU387" s="78"/>
      <c r="FV387" s="78"/>
      <c r="FW387" s="78"/>
      <c r="FX387" s="78"/>
      <c r="FY387" s="78">
        <v>14</v>
      </c>
      <c r="FZ387" s="78">
        <v>0</v>
      </c>
    </row>
    <row r="388" spans="1:182" x14ac:dyDescent="0.2">
      <c r="A388" t="s">
        <v>186</v>
      </c>
      <c r="B388" s="35" t="s">
        <v>243</v>
      </c>
      <c r="C388" t="s">
        <v>194</v>
      </c>
      <c r="D388" t="s">
        <v>201</v>
      </c>
      <c r="E388" t="s">
        <v>206</v>
      </c>
      <c r="F388" t="s">
        <v>185</v>
      </c>
      <c r="G388" t="s">
        <v>1</v>
      </c>
      <c r="H388" s="78">
        <v>52</v>
      </c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  <c r="AB388" s="78"/>
      <c r="AC388" s="78"/>
      <c r="AD388" s="78"/>
      <c r="AE388" s="78"/>
      <c r="AF388" s="78"/>
      <c r="AG388" s="78"/>
      <c r="AH388" s="78"/>
      <c r="AI388" s="78"/>
      <c r="AJ388" s="78"/>
      <c r="AK388" s="78"/>
      <c r="AL388" s="78"/>
      <c r="AM388" s="78"/>
      <c r="AN388" s="78"/>
      <c r="AO388" s="78"/>
      <c r="AP388" s="78"/>
      <c r="AQ388" s="78"/>
      <c r="AR388" s="78"/>
      <c r="AS388" s="78"/>
      <c r="AT388" s="78"/>
      <c r="AU388" s="78"/>
      <c r="AV388" s="78"/>
      <c r="AW388" s="78"/>
      <c r="AX388" s="78"/>
      <c r="AY388" s="78"/>
      <c r="AZ388" s="78"/>
      <c r="BA388" s="78"/>
      <c r="BB388" s="78"/>
      <c r="BC388" s="78"/>
      <c r="BD388" s="78"/>
      <c r="BE388" s="78"/>
      <c r="BF388" s="78"/>
      <c r="BG388" s="78"/>
      <c r="BH388" s="78"/>
      <c r="BI388" s="78"/>
      <c r="BJ388" s="78"/>
      <c r="BK388" s="78"/>
      <c r="BL388" s="78"/>
      <c r="BM388" s="78"/>
      <c r="BN388" s="78"/>
      <c r="BO388" s="78"/>
      <c r="BP388" s="78"/>
      <c r="BQ388" s="78"/>
      <c r="BR388" s="78"/>
      <c r="BS388" s="78"/>
      <c r="BT388" s="78"/>
      <c r="BU388" s="78"/>
      <c r="BV388" s="78"/>
      <c r="BW388" s="78"/>
      <c r="BX388" s="78"/>
      <c r="BY388" s="78"/>
      <c r="BZ388" s="78"/>
      <c r="CA388" s="78"/>
      <c r="CB388" s="78"/>
      <c r="CC388" s="78"/>
      <c r="CD388" s="78"/>
      <c r="CE388" s="78"/>
      <c r="CF388" s="78"/>
      <c r="CG388" s="78"/>
      <c r="CH388" s="78"/>
      <c r="CI388" s="78"/>
      <c r="CJ388" s="78"/>
      <c r="CK388" s="78"/>
      <c r="CL388" s="78"/>
      <c r="CM388" s="78"/>
      <c r="CN388" s="78"/>
      <c r="CO388" s="78"/>
      <c r="CP388" s="78"/>
      <c r="CQ388" s="78"/>
      <c r="CR388" s="78"/>
      <c r="CS388" s="78"/>
      <c r="CT388" s="78"/>
      <c r="CU388" s="78"/>
      <c r="CV388" s="78"/>
      <c r="CW388" s="78"/>
      <c r="CX388" s="78"/>
      <c r="CY388" s="78"/>
      <c r="CZ388" s="78"/>
      <c r="DA388" s="78"/>
      <c r="DB388" s="78"/>
      <c r="DC388" s="78"/>
      <c r="DD388" s="78"/>
      <c r="DE388" s="78"/>
      <c r="DF388" s="78"/>
      <c r="DG388" s="78"/>
      <c r="DH388" s="78"/>
      <c r="DI388" s="78"/>
      <c r="DJ388" s="78"/>
      <c r="DK388" s="78"/>
      <c r="DL388" s="78"/>
      <c r="DM388" s="78"/>
      <c r="DN388" s="78"/>
      <c r="DO388" s="78"/>
      <c r="DP388" s="78"/>
      <c r="DQ388" s="78"/>
      <c r="DR388" s="78"/>
      <c r="DS388" s="78"/>
      <c r="DT388" s="78"/>
      <c r="DU388" s="78"/>
      <c r="DV388" s="78"/>
      <c r="DW388" s="78"/>
      <c r="DX388" s="78"/>
      <c r="DY388" s="78"/>
      <c r="DZ388" s="78"/>
      <c r="EA388" s="78"/>
      <c r="EB388" s="78"/>
      <c r="EC388" s="78"/>
      <c r="ED388" s="78"/>
      <c r="EE388" s="78"/>
      <c r="EF388" s="78"/>
      <c r="EG388" s="78"/>
      <c r="EH388" s="78"/>
      <c r="EI388" s="78"/>
      <c r="EJ388" s="78"/>
      <c r="EK388" s="78"/>
      <c r="EL388" s="78"/>
      <c r="EM388" s="78"/>
      <c r="EN388" s="78"/>
      <c r="EO388" s="78"/>
      <c r="EP388" s="78"/>
      <c r="EQ388" s="78"/>
      <c r="ER388" s="78"/>
      <c r="ES388" s="78"/>
      <c r="ET388" s="78"/>
      <c r="EU388" s="78"/>
      <c r="EV388" s="78"/>
      <c r="EW388" s="78"/>
      <c r="EX388" s="78"/>
      <c r="EY388" s="78"/>
      <c r="EZ388" s="78"/>
      <c r="FA388" s="78"/>
      <c r="FB388" s="78"/>
      <c r="FC388" s="78"/>
      <c r="FD388" s="78"/>
      <c r="FE388" s="78"/>
      <c r="FF388" s="78"/>
      <c r="FG388" s="78"/>
      <c r="FH388" s="78"/>
      <c r="FI388" s="78"/>
      <c r="FJ388" s="78"/>
      <c r="FK388" s="78"/>
      <c r="FL388" s="78"/>
      <c r="FM388" s="78"/>
      <c r="FN388" s="78"/>
      <c r="FO388" s="78"/>
      <c r="FP388" s="78"/>
      <c r="FQ388" s="78"/>
      <c r="FR388" s="78"/>
      <c r="FS388" s="78"/>
      <c r="FT388" s="78"/>
      <c r="FU388" s="78"/>
      <c r="FV388" s="78"/>
      <c r="FW388" s="78"/>
      <c r="FX388" s="78"/>
      <c r="FY388" s="78">
        <v>1</v>
      </c>
      <c r="FZ388" s="78">
        <v>0</v>
      </c>
    </row>
    <row r="389" spans="1:182" x14ac:dyDescent="0.2">
      <c r="A389" t="s">
        <v>186</v>
      </c>
      <c r="B389" s="35" t="s">
        <v>243</v>
      </c>
      <c r="C389" t="s">
        <v>194</v>
      </c>
      <c r="D389" t="s">
        <v>201</v>
      </c>
      <c r="E389" t="s">
        <v>207</v>
      </c>
      <c r="F389" t="s">
        <v>1</v>
      </c>
      <c r="G389" t="s">
        <v>1</v>
      </c>
      <c r="H389" s="78">
        <v>1451</v>
      </c>
      <c r="I389" s="78">
        <v>1.4800262</v>
      </c>
      <c r="J389" s="78">
        <v>1.3712580999999999</v>
      </c>
      <c r="K389" s="78">
        <v>1.2995350000000001</v>
      </c>
      <c r="L389" s="78">
        <v>1.2191228000000001</v>
      </c>
      <c r="M389" s="78">
        <v>1.1254358</v>
      </c>
      <c r="N389" s="78">
        <v>1.1048808000000001</v>
      </c>
      <c r="O389" s="78">
        <v>1.2044748999999999</v>
      </c>
      <c r="P389" s="78">
        <v>1.0352039</v>
      </c>
      <c r="Q389" s="78">
        <v>0.89188069000000003</v>
      </c>
      <c r="R389" s="78">
        <v>0.67895985000000003</v>
      </c>
      <c r="S389" s="78">
        <v>0.59394937999999997</v>
      </c>
      <c r="T389" s="78">
        <v>0.74716932000000003</v>
      </c>
      <c r="U389" s="78">
        <v>0.83242952999999997</v>
      </c>
      <c r="V389" s="78">
        <v>0.94499308000000004</v>
      </c>
      <c r="W389" s="78">
        <v>1.1540314</v>
      </c>
      <c r="X389" s="78">
        <v>1.4744742</v>
      </c>
      <c r="Y389" s="78">
        <v>2.0480075000000002</v>
      </c>
      <c r="Z389" s="78">
        <v>2.5039454000000001</v>
      </c>
      <c r="AA389" s="78">
        <v>2.6402372999999999</v>
      </c>
      <c r="AB389" s="78">
        <v>2.8490283000000001</v>
      </c>
      <c r="AC389" s="78">
        <v>2.7647575999999998</v>
      </c>
      <c r="AD389" s="78">
        <v>2.6767460999999999</v>
      </c>
      <c r="AE389" s="78">
        <v>2.3472271</v>
      </c>
      <c r="AF389" s="78">
        <v>1.8930874</v>
      </c>
      <c r="AG389" s="78">
        <v>-5.3060570000000001E-2</v>
      </c>
      <c r="AH389" s="78">
        <v>-6.3800770000000007E-2</v>
      </c>
      <c r="AI389" s="78">
        <v>-0.10774301</v>
      </c>
      <c r="AJ389" s="78">
        <v>-7.923152E-2</v>
      </c>
      <c r="AK389" s="78">
        <v>-8.6748519999999996E-2</v>
      </c>
      <c r="AL389" s="78">
        <v>-8.3384269999999996E-2</v>
      </c>
      <c r="AM389" s="78">
        <v>-1.16869E-3</v>
      </c>
      <c r="AN389" s="78">
        <v>1.9457820000000001E-2</v>
      </c>
      <c r="AO389" s="78">
        <v>8.6204370000000002E-2</v>
      </c>
      <c r="AP389" s="78">
        <v>0.15637781000000001</v>
      </c>
      <c r="AQ389" s="78">
        <v>0.16829074999999999</v>
      </c>
      <c r="AR389" s="78">
        <v>0.24954124999999999</v>
      </c>
      <c r="AS389" s="78">
        <v>0.35388797999999999</v>
      </c>
      <c r="AT389" s="78">
        <v>0.43455681000000002</v>
      </c>
      <c r="AU389" s="78">
        <v>0.40703291000000003</v>
      </c>
      <c r="AV389" s="78">
        <v>0.44790339000000001</v>
      </c>
      <c r="AW389" s="78">
        <v>0.46340355</v>
      </c>
      <c r="AX389" s="78">
        <v>0.42837377999999998</v>
      </c>
      <c r="AY389" s="78">
        <v>0.15525939999999999</v>
      </c>
      <c r="AZ389" s="78">
        <v>8.202719E-2</v>
      </c>
      <c r="BA389" s="78">
        <v>2.8402469999999999E-2</v>
      </c>
      <c r="BB389" s="78">
        <v>-4.1050910000000003E-2</v>
      </c>
      <c r="BC389" s="78">
        <v>-7.1420090000000006E-2</v>
      </c>
      <c r="BD389" s="78">
        <v>-8.7999040000000001E-2</v>
      </c>
      <c r="BE389" s="78">
        <v>-2.6118679999999998E-2</v>
      </c>
      <c r="BF389" s="78">
        <v>-3.4628319999999997E-2</v>
      </c>
      <c r="BG389" s="78">
        <v>-7.8691460000000005E-2</v>
      </c>
      <c r="BH389" s="78">
        <v>-5.4377549999999997E-2</v>
      </c>
      <c r="BI389" s="78">
        <v>-6.4606380000000005E-2</v>
      </c>
      <c r="BJ389" s="78">
        <v>-6.3732479999999994E-2</v>
      </c>
      <c r="BK389" s="78">
        <v>2.030678E-2</v>
      </c>
      <c r="BL389" s="78">
        <v>4.4009510000000002E-2</v>
      </c>
      <c r="BM389" s="78">
        <v>0.11243176000000001</v>
      </c>
      <c r="BN389" s="78">
        <v>0.1818022</v>
      </c>
      <c r="BO389" s="78">
        <v>0.19439899999999999</v>
      </c>
      <c r="BP389" s="78">
        <v>0.27574503</v>
      </c>
      <c r="BQ389" s="78">
        <v>0.38385066000000001</v>
      </c>
      <c r="BR389" s="78">
        <v>0.46955866000000002</v>
      </c>
      <c r="BS389" s="78">
        <v>0.44533782999999999</v>
      </c>
      <c r="BT389" s="78">
        <v>0.48392570000000001</v>
      </c>
      <c r="BU389" s="78">
        <v>0.50268005999999998</v>
      </c>
      <c r="BV389" s="78">
        <v>0.46966073000000003</v>
      </c>
      <c r="BW389" s="78">
        <v>0.1965373</v>
      </c>
      <c r="BX389" s="78">
        <v>0.12069496</v>
      </c>
      <c r="BY389" s="78">
        <v>6.2599450000000001E-2</v>
      </c>
      <c r="BZ389" s="78">
        <v>-7.8181899999999992E-3</v>
      </c>
      <c r="CA389" s="78">
        <v>-3.7382800000000001E-2</v>
      </c>
      <c r="CB389" s="78">
        <v>-5.4336910000000002E-2</v>
      </c>
      <c r="CC389" s="78">
        <v>-7.4588099999999997E-3</v>
      </c>
      <c r="CD389" s="78">
        <v>-1.442357E-2</v>
      </c>
      <c r="CE389" s="78">
        <v>-5.8570450000000003E-2</v>
      </c>
      <c r="CF389" s="78">
        <v>-3.7163759999999997E-2</v>
      </c>
      <c r="CG389" s="78">
        <v>-4.927082E-2</v>
      </c>
      <c r="CH389" s="78">
        <v>-5.012171E-2</v>
      </c>
      <c r="CI389" s="78">
        <v>3.5180629999999997E-2</v>
      </c>
      <c r="CJ389" s="78">
        <v>6.1013940000000003E-2</v>
      </c>
      <c r="CK389" s="78">
        <v>0.13059676000000001</v>
      </c>
      <c r="CL389" s="78">
        <v>0.19941105000000001</v>
      </c>
      <c r="CM389" s="78">
        <v>0.21248147000000001</v>
      </c>
      <c r="CN389" s="78">
        <v>0.29389368999999999</v>
      </c>
      <c r="CO389" s="78">
        <v>0.40460274000000002</v>
      </c>
      <c r="CP389" s="78">
        <v>0.49380085000000001</v>
      </c>
      <c r="CQ389" s="78">
        <v>0.47186768000000001</v>
      </c>
      <c r="CR389" s="78">
        <v>0.50887464999999998</v>
      </c>
      <c r="CS389" s="78">
        <v>0.52988290999999998</v>
      </c>
      <c r="CT389" s="78">
        <v>0.49825594000000001</v>
      </c>
      <c r="CU389" s="78">
        <v>0.22512624000000001</v>
      </c>
      <c r="CV389" s="78">
        <v>0.14747614000000001</v>
      </c>
      <c r="CW389" s="78">
        <v>8.6284169999999993E-2</v>
      </c>
      <c r="CX389" s="78">
        <v>1.5198690000000001E-2</v>
      </c>
      <c r="CY389" s="78">
        <v>-1.380869E-2</v>
      </c>
      <c r="CZ389" s="78">
        <v>-3.1022629999999999E-2</v>
      </c>
      <c r="DA389" s="78">
        <v>1.1201060000000001E-2</v>
      </c>
      <c r="DB389" s="78">
        <v>5.7811900000000003E-3</v>
      </c>
      <c r="DC389" s="78">
        <v>-3.844943E-2</v>
      </c>
      <c r="DD389" s="78">
        <v>-1.9949970000000001E-2</v>
      </c>
      <c r="DE389" s="78">
        <v>-3.393525E-2</v>
      </c>
      <c r="DF389" s="78">
        <v>-3.6510939999999999E-2</v>
      </c>
      <c r="DG389" s="78">
        <v>5.0054469999999997E-2</v>
      </c>
      <c r="DH389" s="78">
        <v>7.8018370000000004E-2</v>
      </c>
      <c r="DI389" s="78">
        <v>0.14876175</v>
      </c>
      <c r="DJ389" s="78">
        <v>0.21701992000000001</v>
      </c>
      <c r="DK389" s="78">
        <v>0.23056394</v>
      </c>
      <c r="DL389" s="78">
        <v>0.31204232999999998</v>
      </c>
      <c r="DM389" s="78">
        <v>0.42535481000000003</v>
      </c>
      <c r="DN389" s="78">
        <v>0.51804304000000001</v>
      </c>
      <c r="DO389" s="78">
        <v>0.49839749999999999</v>
      </c>
      <c r="DP389" s="78">
        <v>0.53382361</v>
      </c>
      <c r="DQ389" s="78">
        <v>0.55708575000000005</v>
      </c>
      <c r="DR389" s="78">
        <v>0.52685124000000005</v>
      </c>
      <c r="DS389" s="78">
        <v>0.25371518999999998</v>
      </c>
      <c r="DT389" s="78">
        <v>0.17425731999999999</v>
      </c>
      <c r="DU389" s="78">
        <v>0.10996889</v>
      </c>
      <c r="DV389" s="78">
        <v>3.8215569999999997E-2</v>
      </c>
      <c r="DW389" s="78">
        <v>9.7654300000000003E-3</v>
      </c>
      <c r="DX389" s="78">
        <v>-7.7083400000000002E-3</v>
      </c>
      <c r="DY389" s="78">
        <v>3.8142950000000002E-2</v>
      </c>
      <c r="DZ389" s="78">
        <v>3.4953650000000003E-2</v>
      </c>
      <c r="EA389" s="78">
        <v>-9.3978800000000008E-3</v>
      </c>
      <c r="EB389" s="78">
        <v>4.9040100000000003E-3</v>
      </c>
      <c r="EC389" s="78">
        <v>-1.1793120000000001E-2</v>
      </c>
      <c r="ED389" s="78">
        <v>-1.685915E-2</v>
      </c>
      <c r="EE389" s="78">
        <v>7.1529930000000005E-2</v>
      </c>
      <c r="EF389" s="78">
        <v>0.10257006</v>
      </c>
      <c r="EG389" s="78">
        <v>0.17498912999999999</v>
      </c>
      <c r="EH389" s="78">
        <v>0.24244429000000001</v>
      </c>
      <c r="EI389" s="78">
        <v>0.25667216999999998</v>
      </c>
      <c r="EJ389" s="78">
        <v>0.33824610999999999</v>
      </c>
      <c r="EK389" s="78">
        <v>0.45531749999999999</v>
      </c>
      <c r="EL389" s="78">
        <v>0.55304492000000005</v>
      </c>
      <c r="EM389" s="78">
        <v>0.53670245000000005</v>
      </c>
      <c r="EN389" s="78">
        <v>0.56984590999999996</v>
      </c>
      <c r="EO389" s="78">
        <v>0.59636228999999996</v>
      </c>
      <c r="EP389" s="78">
        <v>0.56813811999999997</v>
      </c>
      <c r="EQ389" s="78">
        <v>0.29499303999999998</v>
      </c>
      <c r="ER389" s="78">
        <v>0.21292507999999999</v>
      </c>
      <c r="ES389" s="78">
        <v>0.14416588999999999</v>
      </c>
      <c r="ET389" s="78">
        <v>7.1448289999999998E-2</v>
      </c>
      <c r="EU389" s="78">
        <v>4.3802720000000003E-2</v>
      </c>
      <c r="EV389" s="78">
        <v>2.5953790000000001E-2</v>
      </c>
      <c r="EW389" s="78">
        <v>78.184798999999998</v>
      </c>
      <c r="EX389" s="78">
        <v>76.686645999999996</v>
      </c>
      <c r="EY389" s="78">
        <v>75.788962999999995</v>
      </c>
      <c r="EZ389" s="78">
        <v>74.799339000000003</v>
      </c>
      <c r="FA389" s="78">
        <v>74.230468999999999</v>
      </c>
      <c r="FB389" s="78">
        <v>73.659828000000005</v>
      </c>
      <c r="FC389" s="78">
        <v>72.828345999999996</v>
      </c>
      <c r="FD389" s="78">
        <v>74.497580999999997</v>
      </c>
      <c r="FE389" s="78">
        <v>78.203522000000007</v>
      </c>
      <c r="FF389" s="78">
        <v>83.098670999999996</v>
      </c>
      <c r="FG389" s="78">
        <v>86.746864000000002</v>
      </c>
      <c r="FH389" s="78">
        <v>90.770401000000007</v>
      </c>
      <c r="FI389" s="78">
        <v>94.812988000000004</v>
      </c>
      <c r="FJ389" s="78">
        <v>98.212890999999999</v>
      </c>
      <c r="FK389" s="78">
        <v>100.97734</v>
      </c>
      <c r="FL389" s="78">
        <v>102.80201</v>
      </c>
      <c r="FM389" s="78">
        <v>103.56834000000001</v>
      </c>
      <c r="FN389" s="78">
        <v>103.03749999999999</v>
      </c>
      <c r="FO389" s="78">
        <v>101.83232</v>
      </c>
      <c r="FP389" s="78">
        <v>98.848770000000002</v>
      </c>
      <c r="FQ389" s="78">
        <v>94.817390000000003</v>
      </c>
      <c r="FR389" s="78">
        <v>90.631354999999999</v>
      </c>
      <c r="FS389" s="78">
        <v>87.865859999999998</v>
      </c>
      <c r="FT389" s="78">
        <v>85.833527000000004</v>
      </c>
      <c r="FU389" s="78">
        <v>2.2137759999999999E-2</v>
      </c>
      <c r="FV389" s="78">
        <v>4.5956820000000002E-2</v>
      </c>
      <c r="FW389" s="78">
        <v>2.2273149999999999E-2</v>
      </c>
      <c r="FX389" s="78">
        <v>0</v>
      </c>
      <c r="FY389" s="78">
        <v>112</v>
      </c>
      <c r="FZ389" s="78">
        <v>1</v>
      </c>
    </row>
    <row r="390" spans="1:182" x14ac:dyDescent="0.2">
      <c r="A390" t="s">
        <v>186</v>
      </c>
      <c r="B390" s="35" t="s">
        <v>243</v>
      </c>
      <c r="C390" t="s">
        <v>194</v>
      </c>
      <c r="D390" t="s">
        <v>201</v>
      </c>
      <c r="E390" t="s">
        <v>207</v>
      </c>
      <c r="F390" t="s">
        <v>178</v>
      </c>
      <c r="G390" t="s">
        <v>1</v>
      </c>
      <c r="H390" s="78">
        <v>441</v>
      </c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  <c r="AB390" s="78"/>
      <c r="AC390" s="78"/>
      <c r="AD390" s="78"/>
      <c r="AE390" s="78"/>
      <c r="AF390" s="78"/>
      <c r="AG390" s="78"/>
      <c r="AH390" s="78"/>
      <c r="AI390" s="78"/>
      <c r="AJ390" s="78"/>
      <c r="AK390" s="78"/>
      <c r="AL390" s="78"/>
      <c r="AM390" s="78"/>
      <c r="AN390" s="78"/>
      <c r="AO390" s="78"/>
      <c r="AP390" s="78"/>
      <c r="AQ390" s="78"/>
      <c r="AR390" s="78"/>
      <c r="AS390" s="78"/>
      <c r="AT390" s="78"/>
      <c r="AU390" s="78"/>
      <c r="AV390" s="78"/>
      <c r="AW390" s="78"/>
      <c r="AX390" s="78"/>
      <c r="AY390" s="78"/>
      <c r="AZ390" s="78"/>
      <c r="BA390" s="78"/>
      <c r="BB390" s="78"/>
      <c r="BC390" s="78"/>
      <c r="BD390" s="78"/>
      <c r="BE390" s="78"/>
      <c r="BF390" s="78"/>
      <c r="BG390" s="78"/>
      <c r="BH390" s="78"/>
      <c r="BI390" s="78"/>
      <c r="BJ390" s="78"/>
      <c r="BK390" s="78"/>
      <c r="BL390" s="78"/>
      <c r="BM390" s="78"/>
      <c r="BN390" s="78"/>
      <c r="BO390" s="78"/>
      <c r="BP390" s="78"/>
      <c r="BQ390" s="78"/>
      <c r="BR390" s="78"/>
      <c r="BS390" s="78"/>
      <c r="BT390" s="78"/>
      <c r="BU390" s="78"/>
      <c r="BV390" s="78"/>
      <c r="BW390" s="78"/>
      <c r="BX390" s="78"/>
      <c r="BY390" s="78"/>
      <c r="BZ390" s="78"/>
      <c r="CA390" s="78"/>
      <c r="CB390" s="78"/>
      <c r="CC390" s="78"/>
      <c r="CD390" s="78"/>
      <c r="CE390" s="78"/>
      <c r="CF390" s="78"/>
      <c r="CG390" s="78"/>
      <c r="CH390" s="78"/>
      <c r="CI390" s="78"/>
      <c r="CJ390" s="78"/>
      <c r="CK390" s="78"/>
      <c r="CL390" s="78"/>
      <c r="CM390" s="78"/>
      <c r="CN390" s="78"/>
      <c r="CO390" s="78"/>
      <c r="CP390" s="78"/>
      <c r="CQ390" s="78"/>
      <c r="CR390" s="78"/>
      <c r="CS390" s="78"/>
      <c r="CT390" s="78"/>
      <c r="CU390" s="78"/>
      <c r="CV390" s="78"/>
      <c r="CW390" s="78"/>
      <c r="CX390" s="78"/>
      <c r="CY390" s="78"/>
      <c r="CZ390" s="78"/>
      <c r="DA390" s="78"/>
      <c r="DB390" s="78"/>
      <c r="DC390" s="78"/>
      <c r="DD390" s="78"/>
      <c r="DE390" s="78"/>
      <c r="DF390" s="78"/>
      <c r="DG390" s="78"/>
      <c r="DH390" s="78"/>
      <c r="DI390" s="78"/>
      <c r="DJ390" s="78"/>
      <c r="DK390" s="78"/>
      <c r="DL390" s="78"/>
      <c r="DM390" s="78"/>
      <c r="DN390" s="78"/>
      <c r="DO390" s="78"/>
      <c r="DP390" s="78"/>
      <c r="DQ390" s="78"/>
      <c r="DR390" s="78"/>
      <c r="DS390" s="78"/>
      <c r="DT390" s="78"/>
      <c r="DU390" s="78"/>
      <c r="DV390" s="78"/>
      <c r="DW390" s="78"/>
      <c r="DX390" s="78"/>
      <c r="DY390" s="78"/>
      <c r="DZ390" s="78"/>
      <c r="EA390" s="78"/>
      <c r="EB390" s="78"/>
      <c r="EC390" s="78"/>
      <c r="ED390" s="78"/>
      <c r="EE390" s="78"/>
      <c r="EF390" s="78"/>
      <c r="EG390" s="78"/>
      <c r="EH390" s="78"/>
      <c r="EI390" s="78"/>
      <c r="EJ390" s="78"/>
      <c r="EK390" s="78"/>
      <c r="EL390" s="78"/>
      <c r="EM390" s="78"/>
      <c r="EN390" s="78"/>
      <c r="EO390" s="78"/>
      <c r="EP390" s="78"/>
      <c r="EQ390" s="78"/>
      <c r="ER390" s="78"/>
      <c r="ES390" s="78"/>
      <c r="ET390" s="78"/>
      <c r="EU390" s="78"/>
      <c r="EV390" s="78"/>
      <c r="EW390" s="78"/>
      <c r="EX390" s="78"/>
      <c r="EY390" s="78"/>
      <c r="EZ390" s="78"/>
      <c r="FA390" s="78"/>
      <c r="FB390" s="78"/>
      <c r="FC390" s="78"/>
      <c r="FD390" s="78"/>
      <c r="FE390" s="78"/>
      <c r="FF390" s="78"/>
      <c r="FG390" s="78"/>
      <c r="FH390" s="78"/>
      <c r="FI390" s="78"/>
      <c r="FJ390" s="78"/>
      <c r="FK390" s="78"/>
      <c r="FL390" s="78"/>
      <c r="FM390" s="78"/>
      <c r="FN390" s="78"/>
      <c r="FO390" s="78"/>
      <c r="FP390" s="78"/>
      <c r="FQ390" s="78"/>
      <c r="FR390" s="78"/>
      <c r="FS390" s="78"/>
      <c r="FT390" s="78"/>
      <c r="FU390" s="78"/>
      <c r="FV390" s="78"/>
      <c r="FW390" s="78"/>
      <c r="FX390" s="78"/>
      <c r="FY390" s="78">
        <v>49</v>
      </c>
      <c r="FZ390" s="78">
        <v>0</v>
      </c>
    </row>
    <row r="391" spans="1:182" x14ac:dyDescent="0.2">
      <c r="A391" t="s">
        <v>186</v>
      </c>
      <c r="B391" s="35" t="s">
        <v>243</v>
      </c>
      <c r="C391" t="s">
        <v>194</v>
      </c>
      <c r="D391" t="s">
        <v>201</v>
      </c>
      <c r="E391" t="s">
        <v>207</v>
      </c>
      <c r="F391" t="s">
        <v>179</v>
      </c>
      <c r="G391" t="s">
        <v>1</v>
      </c>
      <c r="H391" s="78">
        <v>253</v>
      </c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  <c r="AB391" s="78"/>
      <c r="AC391" s="78"/>
      <c r="AD391" s="78"/>
      <c r="AE391" s="78"/>
      <c r="AF391" s="78"/>
      <c r="AG391" s="78"/>
      <c r="AH391" s="78"/>
      <c r="AI391" s="78"/>
      <c r="AJ391" s="78"/>
      <c r="AK391" s="78"/>
      <c r="AL391" s="78"/>
      <c r="AM391" s="78"/>
      <c r="AN391" s="78"/>
      <c r="AO391" s="78"/>
      <c r="AP391" s="78"/>
      <c r="AQ391" s="78"/>
      <c r="AR391" s="78"/>
      <c r="AS391" s="78"/>
      <c r="AT391" s="78"/>
      <c r="AU391" s="78"/>
      <c r="AV391" s="78"/>
      <c r="AW391" s="78"/>
      <c r="AX391" s="78"/>
      <c r="AY391" s="78"/>
      <c r="AZ391" s="78"/>
      <c r="BA391" s="78"/>
      <c r="BB391" s="78"/>
      <c r="BC391" s="78"/>
      <c r="BD391" s="78"/>
      <c r="BE391" s="78"/>
      <c r="BF391" s="78"/>
      <c r="BG391" s="78"/>
      <c r="BH391" s="78"/>
      <c r="BI391" s="78"/>
      <c r="BJ391" s="78"/>
      <c r="BK391" s="78"/>
      <c r="BL391" s="78"/>
      <c r="BM391" s="78"/>
      <c r="BN391" s="78"/>
      <c r="BO391" s="78"/>
      <c r="BP391" s="78"/>
      <c r="BQ391" s="78"/>
      <c r="BR391" s="78"/>
      <c r="BS391" s="78"/>
      <c r="BT391" s="78"/>
      <c r="BU391" s="78"/>
      <c r="BV391" s="78"/>
      <c r="BW391" s="78"/>
      <c r="BX391" s="78"/>
      <c r="BY391" s="78"/>
      <c r="BZ391" s="78"/>
      <c r="CA391" s="78"/>
      <c r="CB391" s="78"/>
      <c r="CC391" s="78"/>
      <c r="CD391" s="78"/>
      <c r="CE391" s="78"/>
      <c r="CF391" s="78"/>
      <c r="CG391" s="78"/>
      <c r="CH391" s="78"/>
      <c r="CI391" s="78"/>
      <c r="CJ391" s="78"/>
      <c r="CK391" s="78"/>
      <c r="CL391" s="78"/>
      <c r="CM391" s="78"/>
      <c r="CN391" s="78"/>
      <c r="CO391" s="78"/>
      <c r="CP391" s="78"/>
      <c r="CQ391" s="78"/>
      <c r="CR391" s="78"/>
      <c r="CS391" s="78"/>
      <c r="CT391" s="78"/>
      <c r="CU391" s="78"/>
      <c r="CV391" s="78"/>
      <c r="CW391" s="78"/>
      <c r="CX391" s="78"/>
      <c r="CY391" s="78"/>
      <c r="CZ391" s="78"/>
      <c r="DA391" s="78"/>
      <c r="DB391" s="78"/>
      <c r="DC391" s="78"/>
      <c r="DD391" s="78"/>
      <c r="DE391" s="78"/>
      <c r="DF391" s="78"/>
      <c r="DG391" s="78"/>
      <c r="DH391" s="78"/>
      <c r="DI391" s="78"/>
      <c r="DJ391" s="78"/>
      <c r="DK391" s="78"/>
      <c r="DL391" s="78"/>
      <c r="DM391" s="78"/>
      <c r="DN391" s="78"/>
      <c r="DO391" s="78"/>
      <c r="DP391" s="78"/>
      <c r="DQ391" s="78"/>
      <c r="DR391" s="78"/>
      <c r="DS391" s="78"/>
      <c r="DT391" s="78"/>
      <c r="DU391" s="78"/>
      <c r="DV391" s="78"/>
      <c r="DW391" s="78"/>
      <c r="DX391" s="78"/>
      <c r="DY391" s="78"/>
      <c r="DZ391" s="78"/>
      <c r="EA391" s="78"/>
      <c r="EB391" s="78"/>
      <c r="EC391" s="78"/>
      <c r="ED391" s="78"/>
      <c r="EE391" s="78"/>
      <c r="EF391" s="78"/>
      <c r="EG391" s="78"/>
      <c r="EH391" s="78"/>
      <c r="EI391" s="78"/>
      <c r="EJ391" s="78"/>
      <c r="EK391" s="78"/>
      <c r="EL391" s="78"/>
      <c r="EM391" s="78"/>
      <c r="EN391" s="78"/>
      <c r="EO391" s="78"/>
      <c r="EP391" s="78"/>
      <c r="EQ391" s="78"/>
      <c r="ER391" s="78"/>
      <c r="ES391" s="78"/>
      <c r="ET391" s="78"/>
      <c r="EU391" s="78"/>
      <c r="EV391" s="78"/>
      <c r="EW391" s="78"/>
      <c r="EX391" s="78"/>
      <c r="EY391" s="78"/>
      <c r="EZ391" s="78"/>
      <c r="FA391" s="78"/>
      <c r="FB391" s="78"/>
      <c r="FC391" s="78"/>
      <c r="FD391" s="78"/>
      <c r="FE391" s="78"/>
      <c r="FF391" s="78"/>
      <c r="FG391" s="78"/>
      <c r="FH391" s="78"/>
      <c r="FI391" s="78"/>
      <c r="FJ391" s="78"/>
      <c r="FK391" s="78"/>
      <c r="FL391" s="78"/>
      <c r="FM391" s="78"/>
      <c r="FN391" s="78"/>
      <c r="FO391" s="78"/>
      <c r="FP391" s="78"/>
      <c r="FQ391" s="78"/>
      <c r="FR391" s="78"/>
      <c r="FS391" s="78"/>
      <c r="FT391" s="78"/>
      <c r="FU391" s="78"/>
      <c r="FV391" s="78"/>
      <c r="FW391" s="78"/>
      <c r="FX391" s="78"/>
      <c r="FY391" s="78">
        <v>19</v>
      </c>
      <c r="FZ391" s="78">
        <v>0</v>
      </c>
    </row>
    <row r="392" spans="1:182" x14ac:dyDescent="0.2">
      <c r="A392" t="s">
        <v>186</v>
      </c>
      <c r="B392" s="35" t="s">
        <v>243</v>
      </c>
      <c r="C392" t="s">
        <v>194</v>
      </c>
      <c r="D392" t="s">
        <v>201</v>
      </c>
      <c r="E392" t="s">
        <v>207</v>
      </c>
      <c r="F392" t="s">
        <v>180</v>
      </c>
      <c r="G392" t="s">
        <v>1</v>
      </c>
      <c r="H392" s="78">
        <v>4</v>
      </c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  <c r="AB392" s="78"/>
      <c r="AC392" s="78"/>
      <c r="AD392" s="78"/>
      <c r="AE392" s="78"/>
      <c r="AF392" s="78"/>
      <c r="AG392" s="78"/>
      <c r="AH392" s="78"/>
      <c r="AI392" s="78"/>
      <c r="AJ392" s="78"/>
      <c r="AK392" s="78"/>
      <c r="AL392" s="78"/>
      <c r="AM392" s="78"/>
      <c r="AN392" s="78"/>
      <c r="AO392" s="78"/>
      <c r="AP392" s="78"/>
      <c r="AQ392" s="78"/>
      <c r="AR392" s="78"/>
      <c r="AS392" s="78"/>
      <c r="AT392" s="78"/>
      <c r="AU392" s="78"/>
      <c r="AV392" s="78"/>
      <c r="AW392" s="78"/>
      <c r="AX392" s="78"/>
      <c r="AY392" s="78"/>
      <c r="AZ392" s="78"/>
      <c r="BA392" s="78"/>
      <c r="BB392" s="78"/>
      <c r="BC392" s="78"/>
      <c r="BD392" s="78"/>
      <c r="BE392" s="78"/>
      <c r="BF392" s="78"/>
      <c r="BG392" s="78"/>
      <c r="BH392" s="78"/>
      <c r="BI392" s="78"/>
      <c r="BJ392" s="78"/>
      <c r="BK392" s="78"/>
      <c r="BL392" s="78"/>
      <c r="BM392" s="78"/>
      <c r="BN392" s="78"/>
      <c r="BO392" s="78"/>
      <c r="BP392" s="78"/>
      <c r="BQ392" s="78"/>
      <c r="BR392" s="78"/>
      <c r="BS392" s="78"/>
      <c r="BT392" s="78"/>
      <c r="BU392" s="78"/>
      <c r="BV392" s="78"/>
      <c r="BW392" s="78"/>
      <c r="BX392" s="78"/>
      <c r="BY392" s="78"/>
      <c r="BZ392" s="78"/>
      <c r="CA392" s="78"/>
      <c r="CB392" s="78"/>
      <c r="CC392" s="78"/>
      <c r="CD392" s="78"/>
      <c r="CE392" s="78"/>
      <c r="CF392" s="78"/>
      <c r="CG392" s="78"/>
      <c r="CH392" s="78"/>
      <c r="CI392" s="78"/>
      <c r="CJ392" s="78"/>
      <c r="CK392" s="78"/>
      <c r="CL392" s="78"/>
      <c r="CM392" s="78"/>
      <c r="CN392" s="78"/>
      <c r="CO392" s="78"/>
      <c r="CP392" s="78"/>
      <c r="CQ392" s="78"/>
      <c r="CR392" s="78"/>
      <c r="CS392" s="78"/>
      <c r="CT392" s="78"/>
      <c r="CU392" s="78"/>
      <c r="CV392" s="78"/>
      <c r="CW392" s="78"/>
      <c r="CX392" s="78"/>
      <c r="CY392" s="78"/>
      <c r="CZ392" s="78"/>
      <c r="DA392" s="78"/>
      <c r="DB392" s="78"/>
      <c r="DC392" s="78"/>
      <c r="DD392" s="78"/>
      <c r="DE392" s="78"/>
      <c r="DF392" s="78"/>
      <c r="DG392" s="78"/>
      <c r="DH392" s="78"/>
      <c r="DI392" s="78"/>
      <c r="DJ392" s="78"/>
      <c r="DK392" s="78"/>
      <c r="DL392" s="78"/>
      <c r="DM392" s="78"/>
      <c r="DN392" s="78"/>
      <c r="DO392" s="78"/>
      <c r="DP392" s="78"/>
      <c r="DQ392" s="78"/>
      <c r="DR392" s="78"/>
      <c r="DS392" s="78"/>
      <c r="DT392" s="78"/>
      <c r="DU392" s="78"/>
      <c r="DV392" s="78"/>
      <c r="DW392" s="78"/>
      <c r="DX392" s="78"/>
      <c r="DY392" s="78"/>
      <c r="DZ392" s="78"/>
      <c r="EA392" s="78"/>
      <c r="EB392" s="78"/>
      <c r="EC392" s="78"/>
      <c r="ED392" s="78"/>
      <c r="EE392" s="78"/>
      <c r="EF392" s="78"/>
      <c r="EG392" s="78"/>
      <c r="EH392" s="78"/>
      <c r="EI392" s="78"/>
      <c r="EJ392" s="78"/>
      <c r="EK392" s="78"/>
      <c r="EL392" s="78"/>
      <c r="EM392" s="78"/>
      <c r="EN392" s="78"/>
      <c r="EO392" s="78"/>
      <c r="EP392" s="78"/>
      <c r="EQ392" s="78"/>
      <c r="ER392" s="78"/>
      <c r="ES392" s="78"/>
      <c r="ET392" s="78"/>
      <c r="EU392" s="78"/>
      <c r="EV392" s="78"/>
      <c r="EW392" s="78"/>
      <c r="EX392" s="78"/>
      <c r="EY392" s="78"/>
      <c r="EZ392" s="78"/>
      <c r="FA392" s="78"/>
      <c r="FB392" s="78"/>
      <c r="FC392" s="78"/>
      <c r="FD392" s="78"/>
      <c r="FE392" s="78"/>
      <c r="FF392" s="78"/>
      <c r="FG392" s="78"/>
      <c r="FH392" s="78"/>
      <c r="FI392" s="78"/>
      <c r="FJ392" s="78"/>
      <c r="FK392" s="78"/>
      <c r="FL392" s="78"/>
      <c r="FM392" s="78"/>
      <c r="FN392" s="78"/>
      <c r="FO392" s="78"/>
      <c r="FP392" s="78"/>
      <c r="FQ392" s="78"/>
      <c r="FR392" s="78"/>
      <c r="FS392" s="78"/>
      <c r="FT392" s="78"/>
      <c r="FU392" s="78"/>
      <c r="FV392" s="78"/>
      <c r="FW392" s="78"/>
      <c r="FX392" s="78"/>
      <c r="FY392" s="78">
        <v>1</v>
      </c>
      <c r="FZ392" s="78">
        <v>0</v>
      </c>
    </row>
    <row r="393" spans="1:182" x14ac:dyDescent="0.2">
      <c r="A393" t="s">
        <v>186</v>
      </c>
      <c r="B393" s="35" t="s">
        <v>243</v>
      </c>
      <c r="C393" t="s">
        <v>194</v>
      </c>
      <c r="D393" t="s">
        <v>201</v>
      </c>
      <c r="E393" t="s">
        <v>207</v>
      </c>
      <c r="F393" t="s">
        <v>181</v>
      </c>
      <c r="G393" t="s">
        <v>1</v>
      </c>
      <c r="H393" s="78">
        <v>105</v>
      </c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  <c r="AB393" s="78"/>
      <c r="AC393" s="78"/>
      <c r="AD393" s="78"/>
      <c r="AE393" s="78"/>
      <c r="AF393" s="78"/>
      <c r="AG393" s="78"/>
      <c r="AH393" s="78"/>
      <c r="AI393" s="78"/>
      <c r="AJ393" s="78"/>
      <c r="AK393" s="78"/>
      <c r="AL393" s="78"/>
      <c r="AM393" s="78"/>
      <c r="AN393" s="78"/>
      <c r="AO393" s="78"/>
      <c r="AP393" s="78"/>
      <c r="AQ393" s="78"/>
      <c r="AR393" s="78"/>
      <c r="AS393" s="78"/>
      <c r="AT393" s="78"/>
      <c r="AU393" s="78"/>
      <c r="AV393" s="78"/>
      <c r="AW393" s="78"/>
      <c r="AX393" s="78"/>
      <c r="AY393" s="78"/>
      <c r="AZ393" s="78"/>
      <c r="BA393" s="78"/>
      <c r="BB393" s="78"/>
      <c r="BC393" s="78"/>
      <c r="BD393" s="78"/>
      <c r="BE393" s="78"/>
      <c r="BF393" s="78"/>
      <c r="BG393" s="78"/>
      <c r="BH393" s="78"/>
      <c r="BI393" s="78"/>
      <c r="BJ393" s="78"/>
      <c r="BK393" s="78"/>
      <c r="BL393" s="78"/>
      <c r="BM393" s="78"/>
      <c r="BN393" s="78"/>
      <c r="BO393" s="78"/>
      <c r="BP393" s="78"/>
      <c r="BQ393" s="78"/>
      <c r="BR393" s="78"/>
      <c r="BS393" s="78"/>
      <c r="BT393" s="78"/>
      <c r="BU393" s="78"/>
      <c r="BV393" s="78"/>
      <c r="BW393" s="78"/>
      <c r="BX393" s="78"/>
      <c r="BY393" s="78"/>
      <c r="BZ393" s="78"/>
      <c r="CA393" s="78"/>
      <c r="CB393" s="78"/>
      <c r="CC393" s="78"/>
      <c r="CD393" s="78"/>
      <c r="CE393" s="78"/>
      <c r="CF393" s="78"/>
      <c r="CG393" s="78"/>
      <c r="CH393" s="78"/>
      <c r="CI393" s="78"/>
      <c r="CJ393" s="78"/>
      <c r="CK393" s="78"/>
      <c r="CL393" s="78"/>
      <c r="CM393" s="78"/>
      <c r="CN393" s="78"/>
      <c r="CO393" s="78"/>
      <c r="CP393" s="78"/>
      <c r="CQ393" s="78"/>
      <c r="CR393" s="78"/>
      <c r="CS393" s="78"/>
      <c r="CT393" s="78"/>
      <c r="CU393" s="78"/>
      <c r="CV393" s="78"/>
      <c r="CW393" s="78"/>
      <c r="CX393" s="78"/>
      <c r="CY393" s="78"/>
      <c r="CZ393" s="78"/>
      <c r="DA393" s="78"/>
      <c r="DB393" s="78"/>
      <c r="DC393" s="78"/>
      <c r="DD393" s="78"/>
      <c r="DE393" s="78"/>
      <c r="DF393" s="78"/>
      <c r="DG393" s="78"/>
      <c r="DH393" s="78"/>
      <c r="DI393" s="78"/>
      <c r="DJ393" s="78"/>
      <c r="DK393" s="78"/>
      <c r="DL393" s="78"/>
      <c r="DM393" s="78"/>
      <c r="DN393" s="78"/>
      <c r="DO393" s="78"/>
      <c r="DP393" s="78"/>
      <c r="DQ393" s="78"/>
      <c r="DR393" s="78"/>
      <c r="DS393" s="78"/>
      <c r="DT393" s="78"/>
      <c r="DU393" s="78"/>
      <c r="DV393" s="78"/>
      <c r="DW393" s="78"/>
      <c r="DX393" s="78"/>
      <c r="DY393" s="78"/>
      <c r="DZ393" s="78"/>
      <c r="EA393" s="78"/>
      <c r="EB393" s="78"/>
      <c r="EC393" s="78"/>
      <c r="ED393" s="78"/>
      <c r="EE393" s="78"/>
      <c r="EF393" s="78"/>
      <c r="EG393" s="78"/>
      <c r="EH393" s="78"/>
      <c r="EI393" s="78"/>
      <c r="EJ393" s="78"/>
      <c r="EK393" s="78"/>
      <c r="EL393" s="78"/>
      <c r="EM393" s="78"/>
      <c r="EN393" s="78"/>
      <c r="EO393" s="78"/>
      <c r="EP393" s="78"/>
      <c r="EQ393" s="78"/>
      <c r="ER393" s="78"/>
      <c r="ES393" s="78"/>
      <c r="ET393" s="78"/>
      <c r="EU393" s="78"/>
      <c r="EV393" s="78"/>
      <c r="EW393" s="78"/>
      <c r="EX393" s="78"/>
      <c r="EY393" s="78"/>
      <c r="EZ393" s="78"/>
      <c r="FA393" s="78"/>
      <c r="FB393" s="78"/>
      <c r="FC393" s="78"/>
      <c r="FD393" s="78"/>
      <c r="FE393" s="78"/>
      <c r="FF393" s="78"/>
      <c r="FG393" s="78"/>
      <c r="FH393" s="78"/>
      <c r="FI393" s="78"/>
      <c r="FJ393" s="78"/>
      <c r="FK393" s="78"/>
      <c r="FL393" s="78"/>
      <c r="FM393" s="78"/>
      <c r="FN393" s="78"/>
      <c r="FO393" s="78"/>
      <c r="FP393" s="78"/>
      <c r="FQ393" s="78"/>
      <c r="FR393" s="78"/>
      <c r="FS393" s="78"/>
      <c r="FT393" s="78"/>
      <c r="FU393" s="78"/>
      <c r="FV393" s="78"/>
      <c r="FW393" s="78"/>
      <c r="FX393" s="78"/>
      <c r="FY393" s="78">
        <v>4</v>
      </c>
      <c r="FZ393" s="78">
        <v>0</v>
      </c>
    </row>
    <row r="394" spans="1:182" x14ac:dyDescent="0.2">
      <c r="A394" t="s">
        <v>186</v>
      </c>
      <c r="B394" s="35" t="s">
        <v>243</v>
      </c>
      <c r="C394" t="s">
        <v>194</v>
      </c>
      <c r="D394" t="s">
        <v>201</v>
      </c>
      <c r="E394" t="s">
        <v>207</v>
      </c>
      <c r="F394" t="s">
        <v>182</v>
      </c>
      <c r="G394" t="s">
        <v>1</v>
      </c>
      <c r="H394" s="78">
        <v>108</v>
      </c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  <c r="AB394" s="78"/>
      <c r="AC394" s="78"/>
      <c r="AD394" s="78"/>
      <c r="AE394" s="78"/>
      <c r="AF394" s="78"/>
      <c r="AG394" s="78"/>
      <c r="AH394" s="78"/>
      <c r="AI394" s="78"/>
      <c r="AJ394" s="78"/>
      <c r="AK394" s="78"/>
      <c r="AL394" s="78"/>
      <c r="AM394" s="78"/>
      <c r="AN394" s="78"/>
      <c r="AO394" s="78"/>
      <c r="AP394" s="78"/>
      <c r="AQ394" s="78"/>
      <c r="AR394" s="78"/>
      <c r="AS394" s="78"/>
      <c r="AT394" s="78"/>
      <c r="AU394" s="78"/>
      <c r="AV394" s="78"/>
      <c r="AW394" s="78"/>
      <c r="AX394" s="78"/>
      <c r="AY394" s="78"/>
      <c r="AZ394" s="78"/>
      <c r="BA394" s="78"/>
      <c r="BB394" s="78"/>
      <c r="BC394" s="78"/>
      <c r="BD394" s="78"/>
      <c r="BE394" s="78"/>
      <c r="BF394" s="78"/>
      <c r="BG394" s="78"/>
      <c r="BH394" s="78"/>
      <c r="BI394" s="78"/>
      <c r="BJ394" s="78"/>
      <c r="BK394" s="78"/>
      <c r="BL394" s="78"/>
      <c r="BM394" s="78"/>
      <c r="BN394" s="78"/>
      <c r="BO394" s="78"/>
      <c r="BP394" s="78"/>
      <c r="BQ394" s="78"/>
      <c r="BR394" s="78"/>
      <c r="BS394" s="78"/>
      <c r="BT394" s="78"/>
      <c r="BU394" s="78"/>
      <c r="BV394" s="78"/>
      <c r="BW394" s="78"/>
      <c r="BX394" s="78"/>
      <c r="BY394" s="78"/>
      <c r="BZ394" s="78"/>
      <c r="CA394" s="78"/>
      <c r="CB394" s="78"/>
      <c r="CC394" s="78"/>
      <c r="CD394" s="78"/>
      <c r="CE394" s="78"/>
      <c r="CF394" s="78"/>
      <c r="CG394" s="78"/>
      <c r="CH394" s="78"/>
      <c r="CI394" s="78"/>
      <c r="CJ394" s="78"/>
      <c r="CK394" s="78"/>
      <c r="CL394" s="78"/>
      <c r="CM394" s="78"/>
      <c r="CN394" s="78"/>
      <c r="CO394" s="78"/>
      <c r="CP394" s="78"/>
      <c r="CQ394" s="78"/>
      <c r="CR394" s="78"/>
      <c r="CS394" s="78"/>
      <c r="CT394" s="78"/>
      <c r="CU394" s="78"/>
      <c r="CV394" s="78"/>
      <c r="CW394" s="78"/>
      <c r="CX394" s="78"/>
      <c r="CY394" s="78"/>
      <c r="CZ394" s="78"/>
      <c r="DA394" s="78"/>
      <c r="DB394" s="78"/>
      <c r="DC394" s="78"/>
      <c r="DD394" s="78"/>
      <c r="DE394" s="78"/>
      <c r="DF394" s="78"/>
      <c r="DG394" s="78"/>
      <c r="DH394" s="78"/>
      <c r="DI394" s="78"/>
      <c r="DJ394" s="78"/>
      <c r="DK394" s="78"/>
      <c r="DL394" s="78"/>
      <c r="DM394" s="78"/>
      <c r="DN394" s="78"/>
      <c r="DO394" s="78"/>
      <c r="DP394" s="78"/>
      <c r="DQ394" s="78"/>
      <c r="DR394" s="78"/>
      <c r="DS394" s="78"/>
      <c r="DT394" s="78"/>
      <c r="DU394" s="78"/>
      <c r="DV394" s="78"/>
      <c r="DW394" s="78"/>
      <c r="DX394" s="78"/>
      <c r="DY394" s="78"/>
      <c r="DZ394" s="78"/>
      <c r="EA394" s="78"/>
      <c r="EB394" s="78"/>
      <c r="EC394" s="78"/>
      <c r="ED394" s="78"/>
      <c r="EE394" s="78"/>
      <c r="EF394" s="78"/>
      <c r="EG394" s="78"/>
      <c r="EH394" s="78"/>
      <c r="EI394" s="78"/>
      <c r="EJ394" s="78"/>
      <c r="EK394" s="78"/>
      <c r="EL394" s="78"/>
      <c r="EM394" s="78"/>
      <c r="EN394" s="78"/>
      <c r="EO394" s="78"/>
      <c r="EP394" s="78"/>
      <c r="EQ394" s="78"/>
      <c r="ER394" s="78"/>
      <c r="ES394" s="78"/>
      <c r="ET394" s="78"/>
      <c r="EU394" s="78"/>
      <c r="EV394" s="78"/>
      <c r="EW394" s="78"/>
      <c r="EX394" s="78"/>
      <c r="EY394" s="78"/>
      <c r="EZ394" s="78"/>
      <c r="FA394" s="78"/>
      <c r="FB394" s="78"/>
      <c r="FC394" s="78"/>
      <c r="FD394" s="78"/>
      <c r="FE394" s="78"/>
      <c r="FF394" s="78"/>
      <c r="FG394" s="78"/>
      <c r="FH394" s="78"/>
      <c r="FI394" s="78"/>
      <c r="FJ394" s="78"/>
      <c r="FK394" s="78"/>
      <c r="FL394" s="78"/>
      <c r="FM394" s="78"/>
      <c r="FN394" s="78"/>
      <c r="FO394" s="78"/>
      <c r="FP394" s="78"/>
      <c r="FQ394" s="78"/>
      <c r="FR394" s="78"/>
      <c r="FS394" s="78"/>
      <c r="FT394" s="78"/>
      <c r="FU394" s="78"/>
      <c r="FV394" s="78"/>
      <c r="FW394" s="78"/>
      <c r="FX394" s="78"/>
      <c r="FY394" s="78">
        <v>7</v>
      </c>
      <c r="FZ394" s="78">
        <v>0</v>
      </c>
    </row>
    <row r="395" spans="1:182" x14ac:dyDescent="0.2">
      <c r="A395" t="s">
        <v>186</v>
      </c>
      <c r="B395" s="35" t="s">
        <v>243</v>
      </c>
      <c r="C395" t="s">
        <v>194</v>
      </c>
      <c r="D395" t="s">
        <v>201</v>
      </c>
      <c r="E395" t="s">
        <v>207</v>
      </c>
      <c r="F395" t="s">
        <v>183</v>
      </c>
      <c r="G395" t="s">
        <v>1</v>
      </c>
      <c r="H395" s="78">
        <v>296</v>
      </c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  <c r="AB395" s="78"/>
      <c r="AC395" s="78"/>
      <c r="AD395" s="78"/>
      <c r="AE395" s="78"/>
      <c r="AF395" s="78"/>
      <c r="AG395" s="78"/>
      <c r="AH395" s="78"/>
      <c r="AI395" s="78"/>
      <c r="AJ395" s="78"/>
      <c r="AK395" s="78"/>
      <c r="AL395" s="78"/>
      <c r="AM395" s="78"/>
      <c r="AN395" s="78"/>
      <c r="AO395" s="78"/>
      <c r="AP395" s="78"/>
      <c r="AQ395" s="78"/>
      <c r="AR395" s="78"/>
      <c r="AS395" s="78"/>
      <c r="AT395" s="78"/>
      <c r="AU395" s="78"/>
      <c r="AV395" s="78"/>
      <c r="AW395" s="78"/>
      <c r="AX395" s="78"/>
      <c r="AY395" s="78"/>
      <c r="AZ395" s="78"/>
      <c r="BA395" s="78"/>
      <c r="BB395" s="78"/>
      <c r="BC395" s="78"/>
      <c r="BD395" s="78"/>
      <c r="BE395" s="78"/>
      <c r="BF395" s="78"/>
      <c r="BG395" s="78"/>
      <c r="BH395" s="78"/>
      <c r="BI395" s="78"/>
      <c r="BJ395" s="78"/>
      <c r="BK395" s="78"/>
      <c r="BL395" s="78"/>
      <c r="BM395" s="78"/>
      <c r="BN395" s="78"/>
      <c r="BO395" s="78"/>
      <c r="BP395" s="78"/>
      <c r="BQ395" s="78"/>
      <c r="BR395" s="78"/>
      <c r="BS395" s="78"/>
      <c r="BT395" s="78"/>
      <c r="BU395" s="78"/>
      <c r="BV395" s="78"/>
      <c r="BW395" s="78"/>
      <c r="BX395" s="78"/>
      <c r="BY395" s="78"/>
      <c r="BZ395" s="78"/>
      <c r="CA395" s="78"/>
      <c r="CB395" s="78"/>
      <c r="CC395" s="78"/>
      <c r="CD395" s="78"/>
      <c r="CE395" s="78"/>
      <c r="CF395" s="78"/>
      <c r="CG395" s="78"/>
      <c r="CH395" s="78"/>
      <c r="CI395" s="78"/>
      <c r="CJ395" s="78"/>
      <c r="CK395" s="78"/>
      <c r="CL395" s="78"/>
      <c r="CM395" s="78"/>
      <c r="CN395" s="78"/>
      <c r="CO395" s="78"/>
      <c r="CP395" s="78"/>
      <c r="CQ395" s="78"/>
      <c r="CR395" s="78"/>
      <c r="CS395" s="78"/>
      <c r="CT395" s="78"/>
      <c r="CU395" s="78"/>
      <c r="CV395" s="78"/>
      <c r="CW395" s="78"/>
      <c r="CX395" s="78"/>
      <c r="CY395" s="78"/>
      <c r="CZ395" s="78"/>
      <c r="DA395" s="78"/>
      <c r="DB395" s="78"/>
      <c r="DC395" s="78"/>
      <c r="DD395" s="78"/>
      <c r="DE395" s="78"/>
      <c r="DF395" s="78"/>
      <c r="DG395" s="78"/>
      <c r="DH395" s="78"/>
      <c r="DI395" s="78"/>
      <c r="DJ395" s="78"/>
      <c r="DK395" s="78"/>
      <c r="DL395" s="78"/>
      <c r="DM395" s="78"/>
      <c r="DN395" s="78"/>
      <c r="DO395" s="78"/>
      <c r="DP395" s="78"/>
      <c r="DQ395" s="78"/>
      <c r="DR395" s="78"/>
      <c r="DS395" s="78"/>
      <c r="DT395" s="78"/>
      <c r="DU395" s="78"/>
      <c r="DV395" s="78"/>
      <c r="DW395" s="78"/>
      <c r="DX395" s="78"/>
      <c r="DY395" s="78"/>
      <c r="DZ395" s="78"/>
      <c r="EA395" s="78"/>
      <c r="EB395" s="78"/>
      <c r="EC395" s="78"/>
      <c r="ED395" s="78"/>
      <c r="EE395" s="78"/>
      <c r="EF395" s="78"/>
      <c r="EG395" s="78"/>
      <c r="EH395" s="78"/>
      <c r="EI395" s="78"/>
      <c r="EJ395" s="78"/>
      <c r="EK395" s="78"/>
      <c r="EL395" s="78"/>
      <c r="EM395" s="78"/>
      <c r="EN395" s="78"/>
      <c r="EO395" s="78"/>
      <c r="EP395" s="78"/>
      <c r="EQ395" s="78"/>
      <c r="ER395" s="78"/>
      <c r="ES395" s="78"/>
      <c r="ET395" s="78"/>
      <c r="EU395" s="78"/>
      <c r="EV395" s="78"/>
      <c r="EW395" s="78"/>
      <c r="EX395" s="78"/>
      <c r="EY395" s="78"/>
      <c r="EZ395" s="78"/>
      <c r="FA395" s="78"/>
      <c r="FB395" s="78"/>
      <c r="FC395" s="78"/>
      <c r="FD395" s="78"/>
      <c r="FE395" s="78"/>
      <c r="FF395" s="78"/>
      <c r="FG395" s="78"/>
      <c r="FH395" s="78"/>
      <c r="FI395" s="78"/>
      <c r="FJ395" s="78"/>
      <c r="FK395" s="78"/>
      <c r="FL395" s="78"/>
      <c r="FM395" s="78"/>
      <c r="FN395" s="78"/>
      <c r="FO395" s="78"/>
      <c r="FP395" s="78"/>
      <c r="FQ395" s="78"/>
      <c r="FR395" s="78"/>
      <c r="FS395" s="78"/>
      <c r="FT395" s="78"/>
      <c r="FU395" s="78"/>
      <c r="FV395" s="78"/>
      <c r="FW395" s="78"/>
      <c r="FX395" s="78"/>
      <c r="FY395" s="78">
        <v>15</v>
      </c>
      <c r="FZ395" s="78">
        <v>0</v>
      </c>
    </row>
    <row r="396" spans="1:182" x14ac:dyDescent="0.2">
      <c r="A396" t="s">
        <v>186</v>
      </c>
      <c r="B396" s="35" t="s">
        <v>243</v>
      </c>
      <c r="C396" t="s">
        <v>194</v>
      </c>
      <c r="D396" t="s">
        <v>201</v>
      </c>
      <c r="E396" t="s">
        <v>207</v>
      </c>
      <c r="F396" t="s">
        <v>184</v>
      </c>
      <c r="G396" t="s">
        <v>1</v>
      </c>
      <c r="H396" s="78">
        <v>183</v>
      </c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  <c r="AB396" s="78"/>
      <c r="AC396" s="78"/>
      <c r="AD396" s="78"/>
      <c r="AE396" s="78"/>
      <c r="AF396" s="78"/>
      <c r="AG396" s="78"/>
      <c r="AH396" s="78"/>
      <c r="AI396" s="78"/>
      <c r="AJ396" s="78"/>
      <c r="AK396" s="78"/>
      <c r="AL396" s="78"/>
      <c r="AM396" s="78"/>
      <c r="AN396" s="78"/>
      <c r="AO396" s="78"/>
      <c r="AP396" s="78"/>
      <c r="AQ396" s="78"/>
      <c r="AR396" s="78"/>
      <c r="AS396" s="78"/>
      <c r="AT396" s="78"/>
      <c r="AU396" s="78"/>
      <c r="AV396" s="78"/>
      <c r="AW396" s="78"/>
      <c r="AX396" s="78"/>
      <c r="AY396" s="78"/>
      <c r="AZ396" s="78"/>
      <c r="BA396" s="78"/>
      <c r="BB396" s="78"/>
      <c r="BC396" s="78"/>
      <c r="BD396" s="78"/>
      <c r="BE396" s="78"/>
      <c r="BF396" s="78"/>
      <c r="BG396" s="78"/>
      <c r="BH396" s="78"/>
      <c r="BI396" s="78"/>
      <c r="BJ396" s="78"/>
      <c r="BK396" s="78"/>
      <c r="BL396" s="78"/>
      <c r="BM396" s="78"/>
      <c r="BN396" s="78"/>
      <c r="BO396" s="78"/>
      <c r="BP396" s="78"/>
      <c r="BQ396" s="78"/>
      <c r="BR396" s="78"/>
      <c r="BS396" s="78"/>
      <c r="BT396" s="78"/>
      <c r="BU396" s="78"/>
      <c r="BV396" s="78"/>
      <c r="BW396" s="78"/>
      <c r="BX396" s="78"/>
      <c r="BY396" s="78"/>
      <c r="BZ396" s="78"/>
      <c r="CA396" s="78"/>
      <c r="CB396" s="78"/>
      <c r="CC396" s="78"/>
      <c r="CD396" s="78"/>
      <c r="CE396" s="78"/>
      <c r="CF396" s="78"/>
      <c r="CG396" s="78"/>
      <c r="CH396" s="78"/>
      <c r="CI396" s="78"/>
      <c r="CJ396" s="78"/>
      <c r="CK396" s="78"/>
      <c r="CL396" s="78"/>
      <c r="CM396" s="78"/>
      <c r="CN396" s="78"/>
      <c r="CO396" s="78"/>
      <c r="CP396" s="78"/>
      <c r="CQ396" s="78"/>
      <c r="CR396" s="78"/>
      <c r="CS396" s="78"/>
      <c r="CT396" s="78"/>
      <c r="CU396" s="78"/>
      <c r="CV396" s="78"/>
      <c r="CW396" s="78"/>
      <c r="CX396" s="78"/>
      <c r="CY396" s="78"/>
      <c r="CZ396" s="78"/>
      <c r="DA396" s="78"/>
      <c r="DB396" s="78"/>
      <c r="DC396" s="78"/>
      <c r="DD396" s="78"/>
      <c r="DE396" s="78"/>
      <c r="DF396" s="78"/>
      <c r="DG396" s="78"/>
      <c r="DH396" s="78"/>
      <c r="DI396" s="78"/>
      <c r="DJ396" s="78"/>
      <c r="DK396" s="78"/>
      <c r="DL396" s="78"/>
      <c r="DM396" s="78"/>
      <c r="DN396" s="78"/>
      <c r="DO396" s="78"/>
      <c r="DP396" s="78"/>
      <c r="DQ396" s="78"/>
      <c r="DR396" s="78"/>
      <c r="DS396" s="78"/>
      <c r="DT396" s="78"/>
      <c r="DU396" s="78"/>
      <c r="DV396" s="78"/>
      <c r="DW396" s="78"/>
      <c r="DX396" s="78"/>
      <c r="DY396" s="78"/>
      <c r="DZ396" s="78"/>
      <c r="EA396" s="78"/>
      <c r="EB396" s="78"/>
      <c r="EC396" s="78"/>
      <c r="ED396" s="78"/>
      <c r="EE396" s="78"/>
      <c r="EF396" s="78"/>
      <c r="EG396" s="78"/>
      <c r="EH396" s="78"/>
      <c r="EI396" s="78"/>
      <c r="EJ396" s="78"/>
      <c r="EK396" s="78"/>
      <c r="EL396" s="78"/>
      <c r="EM396" s="78"/>
      <c r="EN396" s="78"/>
      <c r="EO396" s="78"/>
      <c r="EP396" s="78"/>
      <c r="EQ396" s="78"/>
      <c r="ER396" s="78"/>
      <c r="ES396" s="78"/>
      <c r="ET396" s="78"/>
      <c r="EU396" s="78"/>
      <c r="EV396" s="78"/>
      <c r="EW396" s="78"/>
      <c r="EX396" s="78"/>
      <c r="EY396" s="78"/>
      <c r="EZ396" s="78"/>
      <c r="FA396" s="78"/>
      <c r="FB396" s="78"/>
      <c r="FC396" s="78"/>
      <c r="FD396" s="78"/>
      <c r="FE396" s="78"/>
      <c r="FF396" s="78"/>
      <c r="FG396" s="78"/>
      <c r="FH396" s="78"/>
      <c r="FI396" s="78"/>
      <c r="FJ396" s="78"/>
      <c r="FK396" s="78"/>
      <c r="FL396" s="78"/>
      <c r="FM396" s="78"/>
      <c r="FN396" s="78"/>
      <c r="FO396" s="78"/>
      <c r="FP396" s="78"/>
      <c r="FQ396" s="78"/>
      <c r="FR396" s="78"/>
      <c r="FS396" s="78"/>
      <c r="FT396" s="78"/>
      <c r="FU396" s="78"/>
      <c r="FV396" s="78"/>
      <c r="FW396" s="78"/>
      <c r="FX396" s="78"/>
      <c r="FY396" s="78">
        <v>15</v>
      </c>
      <c r="FZ396" s="78">
        <v>0</v>
      </c>
    </row>
    <row r="397" spans="1:182" x14ac:dyDescent="0.2">
      <c r="A397" t="s">
        <v>186</v>
      </c>
      <c r="B397" s="35" t="s">
        <v>243</v>
      </c>
      <c r="C397" t="s">
        <v>194</v>
      </c>
      <c r="D397" t="s">
        <v>201</v>
      </c>
      <c r="E397" t="s">
        <v>207</v>
      </c>
      <c r="F397" t="s">
        <v>185</v>
      </c>
      <c r="G397" t="s">
        <v>1</v>
      </c>
      <c r="H397" s="78">
        <v>61</v>
      </c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  <c r="AB397" s="78"/>
      <c r="AC397" s="78"/>
      <c r="AD397" s="78"/>
      <c r="AE397" s="78"/>
      <c r="AF397" s="78"/>
      <c r="AG397" s="78"/>
      <c r="AH397" s="78"/>
      <c r="AI397" s="78"/>
      <c r="AJ397" s="78"/>
      <c r="AK397" s="78"/>
      <c r="AL397" s="78"/>
      <c r="AM397" s="78"/>
      <c r="AN397" s="78"/>
      <c r="AO397" s="78"/>
      <c r="AP397" s="78"/>
      <c r="AQ397" s="78"/>
      <c r="AR397" s="78"/>
      <c r="AS397" s="78"/>
      <c r="AT397" s="78"/>
      <c r="AU397" s="78"/>
      <c r="AV397" s="78"/>
      <c r="AW397" s="78"/>
      <c r="AX397" s="78"/>
      <c r="AY397" s="78"/>
      <c r="AZ397" s="78"/>
      <c r="BA397" s="78"/>
      <c r="BB397" s="78"/>
      <c r="BC397" s="78"/>
      <c r="BD397" s="78"/>
      <c r="BE397" s="78"/>
      <c r="BF397" s="78"/>
      <c r="BG397" s="78"/>
      <c r="BH397" s="78"/>
      <c r="BI397" s="78"/>
      <c r="BJ397" s="78"/>
      <c r="BK397" s="78"/>
      <c r="BL397" s="78"/>
      <c r="BM397" s="78"/>
      <c r="BN397" s="78"/>
      <c r="BO397" s="78"/>
      <c r="BP397" s="78"/>
      <c r="BQ397" s="78"/>
      <c r="BR397" s="78"/>
      <c r="BS397" s="78"/>
      <c r="BT397" s="78"/>
      <c r="BU397" s="78"/>
      <c r="BV397" s="78"/>
      <c r="BW397" s="78"/>
      <c r="BX397" s="78"/>
      <c r="BY397" s="78"/>
      <c r="BZ397" s="78"/>
      <c r="CA397" s="78"/>
      <c r="CB397" s="78"/>
      <c r="CC397" s="78"/>
      <c r="CD397" s="78"/>
      <c r="CE397" s="78"/>
      <c r="CF397" s="78"/>
      <c r="CG397" s="78"/>
      <c r="CH397" s="78"/>
      <c r="CI397" s="78"/>
      <c r="CJ397" s="78"/>
      <c r="CK397" s="78"/>
      <c r="CL397" s="78"/>
      <c r="CM397" s="78"/>
      <c r="CN397" s="78"/>
      <c r="CO397" s="78"/>
      <c r="CP397" s="78"/>
      <c r="CQ397" s="78"/>
      <c r="CR397" s="78"/>
      <c r="CS397" s="78"/>
      <c r="CT397" s="78"/>
      <c r="CU397" s="78"/>
      <c r="CV397" s="78"/>
      <c r="CW397" s="78"/>
      <c r="CX397" s="78"/>
      <c r="CY397" s="78"/>
      <c r="CZ397" s="78"/>
      <c r="DA397" s="78"/>
      <c r="DB397" s="78"/>
      <c r="DC397" s="78"/>
      <c r="DD397" s="78"/>
      <c r="DE397" s="78"/>
      <c r="DF397" s="78"/>
      <c r="DG397" s="78"/>
      <c r="DH397" s="78"/>
      <c r="DI397" s="78"/>
      <c r="DJ397" s="78"/>
      <c r="DK397" s="78"/>
      <c r="DL397" s="78"/>
      <c r="DM397" s="78"/>
      <c r="DN397" s="78"/>
      <c r="DO397" s="78"/>
      <c r="DP397" s="78"/>
      <c r="DQ397" s="78"/>
      <c r="DR397" s="78"/>
      <c r="DS397" s="78"/>
      <c r="DT397" s="78"/>
      <c r="DU397" s="78"/>
      <c r="DV397" s="78"/>
      <c r="DW397" s="78"/>
      <c r="DX397" s="78"/>
      <c r="DY397" s="78"/>
      <c r="DZ397" s="78"/>
      <c r="EA397" s="78"/>
      <c r="EB397" s="78"/>
      <c r="EC397" s="78"/>
      <c r="ED397" s="78"/>
      <c r="EE397" s="78"/>
      <c r="EF397" s="78"/>
      <c r="EG397" s="78"/>
      <c r="EH397" s="78"/>
      <c r="EI397" s="78"/>
      <c r="EJ397" s="78"/>
      <c r="EK397" s="78"/>
      <c r="EL397" s="78"/>
      <c r="EM397" s="78"/>
      <c r="EN397" s="78"/>
      <c r="EO397" s="78"/>
      <c r="EP397" s="78"/>
      <c r="EQ397" s="78"/>
      <c r="ER397" s="78"/>
      <c r="ES397" s="78"/>
      <c r="ET397" s="78"/>
      <c r="EU397" s="78"/>
      <c r="EV397" s="78"/>
      <c r="EW397" s="78"/>
      <c r="EX397" s="78"/>
      <c r="EY397" s="78"/>
      <c r="EZ397" s="78"/>
      <c r="FA397" s="78"/>
      <c r="FB397" s="78"/>
      <c r="FC397" s="78"/>
      <c r="FD397" s="78"/>
      <c r="FE397" s="78"/>
      <c r="FF397" s="78"/>
      <c r="FG397" s="78"/>
      <c r="FH397" s="78"/>
      <c r="FI397" s="78"/>
      <c r="FJ397" s="78"/>
      <c r="FK397" s="78"/>
      <c r="FL397" s="78"/>
      <c r="FM397" s="78"/>
      <c r="FN397" s="78"/>
      <c r="FO397" s="78"/>
      <c r="FP397" s="78"/>
      <c r="FQ397" s="78"/>
      <c r="FR397" s="78"/>
      <c r="FS397" s="78"/>
      <c r="FT397" s="78"/>
      <c r="FU397" s="78"/>
      <c r="FV397" s="78"/>
      <c r="FW397" s="78"/>
      <c r="FX397" s="78"/>
      <c r="FY397" s="78">
        <v>2</v>
      </c>
      <c r="FZ397" s="78">
        <v>0</v>
      </c>
    </row>
    <row r="398" spans="1:182" x14ac:dyDescent="0.2">
      <c r="A398" t="s">
        <v>186</v>
      </c>
      <c r="B398" s="35" t="s">
        <v>243</v>
      </c>
      <c r="C398" t="s">
        <v>194</v>
      </c>
      <c r="D398" t="s">
        <v>201</v>
      </c>
      <c r="E398" t="s">
        <v>208</v>
      </c>
      <c r="F398" t="s">
        <v>1</v>
      </c>
      <c r="G398" t="s">
        <v>1</v>
      </c>
      <c r="H398" s="78">
        <v>1597</v>
      </c>
      <c r="I398" s="78">
        <v>1.7164794000000001</v>
      </c>
      <c r="J398" s="78">
        <v>1.5083599999999999</v>
      </c>
      <c r="K398" s="78">
        <v>1.4455465000000001</v>
      </c>
      <c r="L398" s="78">
        <v>1.3008655</v>
      </c>
      <c r="M398" s="78">
        <v>1.1803570000000001</v>
      </c>
      <c r="N398" s="78">
        <v>1.1000346000000001</v>
      </c>
      <c r="O398" s="78">
        <v>1.1888139</v>
      </c>
      <c r="P398" s="78">
        <v>1.0815021</v>
      </c>
      <c r="Q398" s="78">
        <v>1.0854409</v>
      </c>
      <c r="R398" s="78">
        <v>0.95591444000000003</v>
      </c>
      <c r="S398" s="78">
        <v>1.0203396</v>
      </c>
      <c r="T398" s="78">
        <v>0.91453558000000001</v>
      </c>
      <c r="U398" s="78">
        <v>1.0268588000000001</v>
      </c>
      <c r="V398" s="78">
        <v>1.3346051999999999</v>
      </c>
      <c r="W398" s="78">
        <v>1.6060817000000001</v>
      </c>
      <c r="X398" s="78">
        <v>2.0122588000000001</v>
      </c>
      <c r="Y398" s="78">
        <v>2.5066682999999998</v>
      </c>
      <c r="Z398" s="78">
        <v>3.0100386000000001</v>
      </c>
      <c r="AA398" s="78">
        <v>3.0252675999999998</v>
      </c>
      <c r="AB398" s="78">
        <v>2.8909793000000001</v>
      </c>
      <c r="AC398" s="78">
        <v>2.7491249999999998</v>
      </c>
      <c r="AD398" s="78">
        <v>2.4214932999999998</v>
      </c>
      <c r="AE398" s="78">
        <v>2.0837104000000002</v>
      </c>
      <c r="AF398" s="78">
        <v>1.7723821</v>
      </c>
      <c r="AG398" s="78">
        <v>-5.3351389999999999E-2</v>
      </c>
      <c r="AH398" s="78">
        <v>-6.4115679999999994E-2</v>
      </c>
      <c r="AI398" s="78">
        <v>-0.10805661</v>
      </c>
      <c r="AJ398" s="78">
        <v>-7.9499810000000004E-2</v>
      </c>
      <c r="AK398" s="78">
        <v>-8.6987529999999993E-2</v>
      </c>
      <c r="AL398" s="78">
        <v>-8.3596409999999996E-2</v>
      </c>
      <c r="AM398" s="78">
        <v>-1.4005000000000001E-3</v>
      </c>
      <c r="AN398" s="78">
        <v>1.9192799999999999E-2</v>
      </c>
      <c r="AO398" s="78">
        <v>8.5921269999999994E-2</v>
      </c>
      <c r="AP398" s="78">
        <v>0.15610339000000001</v>
      </c>
      <c r="AQ398" s="78">
        <v>0.16800892000000001</v>
      </c>
      <c r="AR398" s="78">
        <v>0.24925838</v>
      </c>
      <c r="AS398" s="78">
        <v>0.35356456000000003</v>
      </c>
      <c r="AT398" s="78">
        <v>0.43417897999999999</v>
      </c>
      <c r="AU398" s="78">
        <v>0.40661943</v>
      </c>
      <c r="AV398" s="78">
        <v>0.44751458999999999</v>
      </c>
      <c r="AW398" s="78">
        <v>0.46297958</v>
      </c>
      <c r="AX398" s="78">
        <v>0.42792808999999998</v>
      </c>
      <c r="AY398" s="78">
        <v>0.15481384000000001</v>
      </c>
      <c r="AZ398" s="78">
        <v>8.1609790000000001E-2</v>
      </c>
      <c r="BA398" s="78">
        <v>2.803332E-2</v>
      </c>
      <c r="BB398" s="78">
        <v>-4.1409630000000003E-2</v>
      </c>
      <c r="BC398" s="78">
        <v>-7.1787509999999999E-2</v>
      </c>
      <c r="BD398" s="78">
        <v>-8.8362410000000002E-2</v>
      </c>
      <c r="BE398" s="78">
        <v>-2.6237690000000001E-2</v>
      </c>
      <c r="BF398" s="78">
        <v>-3.4757179999999999E-2</v>
      </c>
      <c r="BG398" s="78">
        <v>-7.8819780000000006E-2</v>
      </c>
      <c r="BH398" s="78">
        <v>-5.448733E-2</v>
      </c>
      <c r="BI398" s="78">
        <v>-6.4704189999999995E-2</v>
      </c>
      <c r="BJ398" s="78">
        <v>-6.3819290000000001E-2</v>
      </c>
      <c r="BK398" s="78">
        <v>2.0211920000000001E-2</v>
      </c>
      <c r="BL398" s="78">
        <v>4.390107E-2</v>
      </c>
      <c r="BM398" s="78">
        <v>0.11231591</v>
      </c>
      <c r="BN398" s="78">
        <v>0.18168992</v>
      </c>
      <c r="BO398" s="78">
        <v>0.19428365</v>
      </c>
      <c r="BP398" s="78">
        <v>0.27562927999999998</v>
      </c>
      <c r="BQ398" s="78">
        <v>0.38371831000000001</v>
      </c>
      <c r="BR398" s="78">
        <v>0.46940404000000002</v>
      </c>
      <c r="BS398" s="78">
        <v>0.44516861000000002</v>
      </c>
      <c r="BT398" s="78">
        <v>0.48376665000000002</v>
      </c>
      <c r="BU398" s="78">
        <v>0.50250660999999996</v>
      </c>
      <c r="BV398" s="78">
        <v>0.46947840000000002</v>
      </c>
      <c r="BW398" s="78">
        <v>0.19635499000000001</v>
      </c>
      <c r="BX398" s="78">
        <v>0.12052416000000001</v>
      </c>
      <c r="BY398" s="78">
        <v>6.2448389999999999E-2</v>
      </c>
      <c r="BZ398" s="78">
        <v>-7.96497E-3</v>
      </c>
      <c r="CA398" s="78">
        <v>-3.7533150000000001E-2</v>
      </c>
      <c r="CB398" s="78">
        <v>-5.4485600000000002E-2</v>
      </c>
      <c r="CC398" s="78">
        <v>-7.4588099999999997E-3</v>
      </c>
      <c r="CD398" s="78">
        <v>-1.442357E-2</v>
      </c>
      <c r="CE398" s="78">
        <v>-5.8570450000000003E-2</v>
      </c>
      <c r="CF398" s="78">
        <v>-3.7163759999999997E-2</v>
      </c>
      <c r="CG398" s="78">
        <v>-4.927082E-2</v>
      </c>
      <c r="CH398" s="78">
        <v>-5.0121720000000002E-2</v>
      </c>
      <c r="CI398" s="78">
        <v>3.5180620000000003E-2</v>
      </c>
      <c r="CJ398" s="78">
        <v>6.1013940000000003E-2</v>
      </c>
      <c r="CK398" s="78">
        <v>0.13059676000000001</v>
      </c>
      <c r="CL398" s="78">
        <v>0.19941106</v>
      </c>
      <c r="CM398" s="78">
        <v>0.21248144999999999</v>
      </c>
      <c r="CN398" s="78">
        <v>0.29389368999999999</v>
      </c>
      <c r="CO398" s="78">
        <v>0.40460277</v>
      </c>
      <c r="CP398" s="78">
        <v>0.49380085000000001</v>
      </c>
      <c r="CQ398" s="78">
        <v>0.47186765000000003</v>
      </c>
      <c r="CR398" s="78">
        <v>0.50887464999999998</v>
      </c>
      <c r="CS398" s="78">
        <v>0.52988290999999998</v>
      </c>
      <c r="CT398" s="78">
        <v>0.49825599999999998</v>
      </c>
      <c r="CU398" s="78">
        <v>0.22512624000000001</v>
      </c>
      <c r="CV398" s="78">
        <v>0.14747614000000001</v>
      </c>
      <c r="CW398" s="78">
        <v>8.6284169999999993E-2</v>
      </c>
      <c r="CX398" s="78">
        <v>1.5198690000000001E-2</v>
      </c>
      <c r="CY398" s="78">
        <v>-1.380869E-2</v>
      </c>
      <c r="CZ398" s="78">
        <v>-3.1022629999999999E-2</v>
      </c>
      <c r="DA398" s="78">
        <v>1.132006E-2</v>
      </c>
      <c r="DB398" s="78">
        <v>5.9100400000000001E-3</v>
      </c>
      <c r="DC398" s="78">
        <v>-3.8321109999999999E-2</v>
      </c>
      <c r="DD398" s="78">
        <v>-1.9840190000000001E-2</v>
      </c>
      <c r="DE398" s="78">
        <v>-3.3837440000000003E-2</v>
      </c>
      <c r="DF398" s="78">
        <v>-3.6424150000000002E-2</v>
      </c>
      <c r="DG398" s="78">
        <v>5.0149329999999999E-2</v>
      </c>
      <c r="DH398" s="78">
        <v>7.812682E-2</v>
      </c>
      <c r="DI398" s="78">
        <v>0.14887759</v>
      </c>
      <c r="DJ398" s="78">
        <v>0.21713220999999999</v>
      </c>
      <c r="DK398" s="78">
        <v>0.23067924000000001</v>
      </c>
      <c r="DL398" s="78">
        <v>0.31215808</v>
      </c>
      <c r="DM398" s="78">
        <v>0.42548715999999998</v>
      </c>
      <c r="DN398" s="78">
        <v>0.51819766</v>
      </c>
      <c r="DO398" s="78">
        <v>0.49856672000000002</v>
      </c>
      <c r="DP398" s="78">
        <v>0.53398268999999998</v>
      </c>
      <c r="DQ398" s="78">
        <v>0.55725919999999995</v>
      </c>
      <c r="DR398" s="78">
        <v>0.52703356999999995</v>
      </c>
      <c r="DS398" s="78">
        <v>0.25389751999999999</v>
      </c>
      <c r="DT398" s="78">
        <v>0.17442811999999999</v>
      </c>
      <c r="DU398" s="78">
        <v>0.11011994999999999</v>
      </c>
      <c r="DV398" s="78">
        <v>3.8362359999999998E-2</v>
      </c>
      <c r="DW398" s="78">
        <v>9.9157800000000008E-3</v>
      </c>
      <c r="DX398" s="78">
        <v>-7.5596500000000002E-3</v>
      </c>
      <c r="DY398" s="78">
        <v>3.8433759999999997E-2</v>
      </c>
      <c r="DZ398" s="78">
        <v>3.5268550000000003E-2</v>
      </c>
      <c r="EA398" s="78">
        <v>-9.0842800000000001E-3</v>
      </c>
      <c r="EB398" s="78">
        <v>5.1723000000000003E-3</v>
      </c>
      <c r="EC398" s="78">
        <v>-1.1554099999999999E-2</v>
      </c>
      <c r="ED398" s="78">
        <v>-1.664703E-2</v>
      </c>
      <c r="EE398" s="78">
        <v>7.1761749999999999E-2</v>
      </c>
      <c r="EF398" s="78">
        <v>0.10283508</v>
      </c>
      <c r="EG398" s="78">
        <v>0.17527223</v>
      </c>
      <c r="EH398" s="78">
        <v>0.24271876000000001</v>
      </c>
      <c r="EI398" s="78">
        <v>0.25695398000000003</v>
      </c>
      <c r="EJ398" s="78">
        <v>0.33852895999999999</v>
      </c>
      <c r="EK398" s="78">
        <v>0.45564091000000001</v>
      </c>
      <c r="EL398" s="78">
        <v>0.55342274999999996</v>
      </c>
      <c r="EM398" s="78">
        <v>0.53711593000000002</v>
      </c>
      <c r="EN398" s="78">
        <v>0.57023478000000005</v>
      </c>
      <c r="EO398" s="78">
        <v>0.59678620000000004</v>
      </c>
      <c r="EP398" s="78">
        <v>0.56858385</v>
      </c>
      <c r="EQ398" s="78">
        <v>0.29543861999999999</v>
      </c>
      <c r="ER398" s="78">
        <v>0.21334249</v>
      </c>
      <c r="ES398" s="78">
        <v>0.14453501999999999</v>
      </c>
      <c r="ET398" s="78">
        <v>7.1807010000000004E-2</v>
      </c>
      <c r="EU398" s="78">
        <v>4.4170130000000002E-2</v>
      </c>
      <c r="EV398" s="78">
        <v>2.6317150000000001E-2</v>
      </c>
      <c r="EW398" s="78">
        <v>80.200394000000003</v>
      </c>
      <c r="EX398" s="78">
        <v>76.299316000000005</v>
      </c>
      <c r="EY398" s="78">
        <v>75.953377000000003</v>
      </c>
      <c r="EZ398" s="78">
        <v>74.380584999999996</v>
      </c>
      <c r="FA398" s="78">
        <v>73.030731000000003</v>
      </c>
      <c r="FB398" s="78">
        <v>72.433639999999997</v>
      </c>
      <c r="FC398" s="78">
        <v>71.731330999999997</v>
      </c>
      <c r="FD398" s="78">
        <v>71.918694000000002</v>
      </c>
      <c r="FE398" s="78">
        <v>76.895401000000007</v>
      </c>
      <c r="FF398" s="78">
        <v>82.188796999999994</v>
      </c>
      <c r="FG398" s="78">
        <v>85.985786000000004</v>
      </c>
      <c r="FH398" s="78">
        <v>92.680144999999996</v>
      </c>
      <c r="FI398" s="78">
        <v>96.728333000000006</v>
      </c>
      <c r="FJ398" s="78">
        <v>100.97857999999999</v>
      </c>
      <c r="FK398" s="78">
        <v>103.12929</v>
      </c>
      <c r="FL398" s="78">
        <v>104.08873</v>
      </c>
      <c r="FM398" s="78">
        <v>104.41172</v>
      </c>
      <c r="FN398" s="78">
        <v>102.65031</v>
      </c>
      <c r="FO398" s="78">
        <v>99.266921999999994</v>
      </c>
      <c r="FP398" s="78">
        <v>94.211380000000005</v>
      </c>
      <c r="FQ398" s="78">
        <v>90.224213000000006</v>
      </c>
      <c r="FR398" s="78">
        <v>85.969657999999995</v>
      </c>
      <c r="FS398" s="78">
        <v>81.527671999999995</v>
      </c>
      <c r="FT398" s="78">
        <v>78.196647999999996</v>
      </c>
      <c r="FU398" s="78">
        <v>2.2278949999999999E-2</v>
      </c>
      <c r="FV398" s="78">
        <v>4.6249909999999998E-2</v>
      </c>
      <c r="FW398" s="78">
        <v>2.2415190000000002E-2</v>
      </c>
      <c r="FX398" s="78">
        <v>0</v>
      </c>
      <c r="FY398" s="78">
        <v>123</v>
      </c>
      <c r="FZ398" s="78">
        <v>1</v>
      </c>
    </row>
    <row r="399" spans="1:182" x14ac:dyDescent="0.2">
      <c r="A399" t="s">
        <v>186</v>
      </c>
      <c r="B399" s="35" t="s">
        <v>243</v>
      </c>
      <c r="C399" t="s">
        <v>194</v>
      </c>
      <c r="D399" t="s">
        <v>201</v>
      </c>
      <c r="E399" t="s">
        <v>208</v>
      </c>
      <c r="F399" t="s">
        <v>178</v>
      </c>
      <c r="G399" t="s">
        <v>1</v>
      </c>
      <c r="H399" s="78">
        <v>504</v>
      </c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  <c r="AB399" s="78"/>
      <c r="AC399" s="78"/>
      <c r="AD399" s="78"/>
      <c r="AE399" s="78"/>
      <c r="AF399" s="78"/>
      <c r="AG399" s="78"/>
      <c r="AH399" s="78"/>
      <c r="AI399" s="78"/>
      <c r="AJ399" s="78"/>
      <c r="AK399" s="78"/>
      <c r="AL399" s="78"/>
      <c r="AM399" s="78"/>
      <c r="AN399" s="78"/>
      <c r="AO399" s="78"/>
      <c r="AP399" s="78"/>
      <c r="AQ399" s="78"/>
      <c r="AR399" s="78"/>
      <c r="AS399" s="78"/>
      <c r="AT399" s="78"/>
      <c r="AU399" s="78"/>
      <c r="AV399" s="78"/>
      <c r="AW399" s="78"/>
      <c r="AX399" s="78"/>
      <c r="AY399" s="78"/>
      <c r="AZ399" s="78"/>
      <c r="BA399" s="78"/>
      <c r="BB399" s="78"/>
      <c r="BC399" s="78"/>
      <c r="BD399" s="78"/>
      <c r="BE399" s="78"/>
      <c r="BF399" s="78"/>
      <c r="BG399" s="78"/>
      <c r="BH399" s="78"/>
      <c r="BI399" s="78"/>
      <c r="BJ399" s="78"/>
      <c r="BK399" s="78"/>
      <c r="BL399" s="78"/>
      <c r="BM399" s="78"/>
      <c r="BN399" s="78"/>
      <c r="BO399" s="78"/>
      <c r="BP399" s="78"/>
      <c r="BQ399" s="78"/>
      <c r="BR399" s="78"/>
      <c r="BS399" s="78"/>
      <c r="BT399" s="78"/>
      <c r="BU399" s="78"/>
      <c r="BV399" s="78"/>
      <c r="BW399" s="78"/>
      <c r="BX399" s="78"/>
      <c r="BY399" s="78"/>
      <c r="BZ399" s="78"/>
      <c r="CA399" s="78"/>
      <c r="CB399" s="78"/>
      <c r="CC399" s="78"/>
      <c r="CD399" s="78"/>
      <c r="CE399" s="78"/>
      <c r="CF399" s="78"/>
      <c r="CG399" s="78"/>
      <c r="CH399" s="78"/>
      <c r="CI399" s="78"/>
      <c r="CJ399" s="78"/>
      <c r="CK399" s="78"/>
      <c r="CL399" s="78"/>
      <c r="CM399" s="78"/>
      <c r="CN399" s="78"/>
      <c r="CO399" s="78"/>
      <c r="CP399" s="78"/>
      <c r="CQ399" s="78"/>
      <c r="CR399" s="78"/>
      <c r="CS399" s="78"/>
      <c r="CT399" s="78"/>
      <c r="CU399" s="78"/>
      <c r="CV399" s="78"/>
      <c r="CW399" s="78"/>
      <c r="CX399" s="78"/>
      <c r="CY399" s="78"/>
      <c r="CZ399" s="78"/>
      <c r="DA399" s="78"/>
      <c r="DB399" s="78"/>
      <c r="DC399" s="78"/>
      <c r="DD399" s="78"/>
      <c r="DE399" s="78"/>
      <c r="DF399" s="78"/>
      <c r="DG399" s="78"/>
      <c r="DH399" s="78"/>
      <c r="DI399" s="78"/>
      <c r="DJ399" s="78"/>
      <c r="DK399" s="78"/>
      <c r="DL399" s="78"/>
      <c r="DM399" s="78"/>
      <c r="DN399" s="78"/>
      <c r="DO399" s="78"/>
      <c r="DP399" s="78"/>
      <c r="DQ399" s="78"/>
      <c r="DR399" s="78"/>
      <c r="DS399" s="78"/>
      <c r="DT399" s="78"/>
      <c r="DU399" s="78"/>
      <c r="DV399" s="78"/>
      <c r="DW399" s="78"/>
      <c r="DX399" s="78"/>
      <c r="DY399" s="78"/>
      <c r="DZ399" s="78"/>
      <c r="EA399" s="78"/>
      <c r="EB399" s="78"/>
      <c r="EC399" s="78"/>
      <c r="ED399" s="78"/>
      <c r="EE399" s="78"/>
      <c r="EF399" s="78"/>
      <c r="EG399" s="78"/>
      <c r="EH399" s="78"/>
      <c r="EI399" s="78"/>
      <c r="EJ399" s="78"/>
      <c r="EK399" s="78"/>
      <c r="EL399" s="78"/>
      <c r="EM399" s="78"/>
      <c r="EN399" s="78"/>
      <c r="EO399" s="78"/>
      <c r="EP399" s="78"/>
      <c r="EQ399" s="78"/>
      <c r="ER399" s="78"/>
      <c r="ES399" s="78"/>
      <c r="ET399" s="78"/>
      <c r="EU399" s="78"/>
      <c r="EV399" s="78"/>
      <c r="EW399" s="78"/>
      <c r="EX399" s="78"/>
      <c r="EY399" s="78"/>
      <c r="EZ399" s="78"/>
      <c r="FA399" s="78"/>
      <c r="FB399" s="78"/>
      <c r="FC399" s="78"/>
      <c r="FD399" s="78"/>
      <c r="FE399" s="78"/>
      <c r="FF399" s="78"/>
      <c r="FG399" s="78"/>
      <c r="FH399" s="78"/>
      <c r="FI399" s="78"/>
      <c r="FJ399" s="78"/>
      <c r="FK399" s="78"/>
      <c r="FL399" s="78"/>
      <c r="FM399" s="78"/>
      <c r="FN399" s="78"/>
      <c r="FO399" s="78"/>
      <c r="FP399" s="78"/>
      <c r="FQ399" s="78"/>
      <c r="FR399" s="78"/>
      <c r="FS399" s="78"/>
      <c r="FT399" s="78"/>
      <c r="FU399" s="78"/>
      <c r="FV399" s="78"/>
      <c r="FW399" s="78"/>
      <c r="FX399" s="78"/>
      <c r="FY399" s="78">
        <v>58</v>
      </c>
      <c r="FZ399" s="78">
        <v>0</v>
      </c>
    </row>
    <row r="400" spans="1:182" x14ac:dyDescent="0.2">
      <c r="A400" t="s">
        <v>186</v>
      </c>
      <c r="B400" s="35" t="s">
        <v>243</v>
      </c>
      <c r="C400" t="s">
        <v>194</v>
      </c>
      <c r="D400" t="s">
        <v>201</v>
      </c>
      <c r="E400" t="s">
        <v>208</v>
      </c>
      <c r="F400" t="s">
        <v>179</v>
      </c>
      <c r="G400" t="s">
        <v>1</v>
      </c>
      <c r="H400" s="78">
        <v>267</v>
      </c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  <c r="AB400" s="78"/>
      <c r="AC400" s="78"/>
      <c r="AD400" s="78"/>
      <c r="AE400" s="78"/>
      <c r="AF400" s="78"/>
      <c r="AG400" s="78"/>
      <c r="AH400" s="78"/>
      <c r="AI400" s="78"/>
      <c r="AJ400" s="78"/>
      <c r="AK400" s="78"/>
      <c r="AL400" s="78"/>
      <c r="AM400" s="78"/>
      <c r="AN400" s="78"/>
      <c r="AO400" s="78"/>
      <c r="AP400" s="78"/>
      <c r="AQ400" s="78"/>
      <c r="AR400" s="78"/>
      <c r="AS400" s="78"/>
      <c r="AT400" s="78"/>
      <c r="AU400" s="78"/>
      <c r="AV400" s="78"/>
      <c r="AW400" s="78"/>
      <c r="AX400" s="78"/>
      <c r="AY400" s="78"/>
      <c r="AZ400" s="78"/>
      <c r="BA400" s="78"/>
      <c r="BB400" s="78"/>
      <c r="BC400" s="78"/>
      <c r="BD400" s="78"/>
      <c r="BE400" s="78"/>
      <c r="BF400" s="78"/>
      <c r="BG400" s="78"/>
      <c r="BH400" s="78"/>
      <c r="BI400" s="78"/>
      <c r="BJ400" s="78"/>
      <c r="BK400" s="78"/>
      <c r="BL400" s="78"/>
      <c r="BM400" s="78"/>
      <c r="BN400" s="78"/>
      <c r="BO400" s="78"/>
      <c r="BP400" s="78"/>
      <c r="BQ400" s="78"/>
      <c r="BR400" s="78"/>
      <c r="BS400" s="78"/>
      <c r="BT400" s="78"/>
      <c r="BU400" s="78"/>
      <c r="BV400" s="78"/>
      <c r="BW400" s="78"/>
      <c r="BX400" s="78"/>
      <c r="BY400" s="78"/>
      <c r="BZ400" s="78"/>
      <c r="CA400" s="78"/>
      <c r="CB400" s="78"/>
      <c r="CC400" s="78"/>
      <c r="CD400" s="78"/>
      <c r="CE400" s="78"/>
      <c r="CF400" s="78"/>
      <c r="CG400" s="78"/>
      <c r="CH400" s="78"/>
      <c r="CI400" s="78"/>
      <c r="CJ400" s="78"/>
      <c r="CK400" s="78"/>
      <c r="CL400" s="78"/>
      <c r="CM400" s="78"/>
      <c r="CN400" s="78"/>
      <c r="CO400" s="78"/>
      <c r="CP400" s="78"/>
      <c r="CQ400" s="78"/>
      <c r="CR400" s="78"/>
      <c r="CS400" s="78"/>
      <c r="CT400" s="78"/>
      <c r="CU400" s="78"/>
      <c r="CV400" s="78"/>
      <c r="CW400" s="78"/>
      <c r="CX400" s="78"/>
      <c r="CY400" s="78"/>
      <c r="CZ400" s="78"/>
      <c r="DA400" s="78"/>
      <c r="DB400" s="78"/>
      <c r="DC400" s="78"/>
      <c r="DD400" s="78"/>
      <c r="DE400" s="78"/>
      <c r="DF400" s="78"/>
      <c r="DG400" s="78"/>
      <c r="DH400" s="78"/>
      <c r="DI400" s="78"/>
      <c r="DJ400" s="78"/>
      <c r="DK400" s="78"/>
      <c r="DL400" s="78"/>
      <c r="DM400" s="78"/>
      <c r="DN400" s="78"/>
      <c r="DO400" s="78"/>
      <c r="DP400" s="78"/>
      <c r="DQ400" s="78"/>
      <c r="DR400" s="78"/>
      <c r="DS400" s="78"/>
      <c r="DT400" s="78"/>
      <c r="DU400" s="78"/>
      <c r="DV400" s="78"/>
      <c r="DW400" s="78"/>
      <c r="DX400" s="78"/>
      <c r="DY400" s="78"/>
      <c r="DZ400" s="78"/>
      <c r="EA400" s="78"/>
      <c r="EB400" s="78"/>
      <c r="EC400" s="78"/>
      <c r="ED400" s="78"/>
      <c r="EE400" s="78"/>
      <c r="EF400" s="78"/>
      <c r="EG400" s="78"/>
      <c r="EH400" s="78"/>
      <c r="EI400" s="78"/>
      <c r="EJ400" s="78"/>
      <c r="EK400" s="78"/>
      <c r="EL400" s="78"/>
      <c r="EM400" s="78"/>
      <c r="EN400" s="78"/>
      <c r="EO400" s="78"/>
      <c r="EP400" s="78"/>
      <c r="EQ400" s="78"/>
      <c r="ER400" s="78"/>
      <c r="ES400" s="78"/>
      <c r="ET400" s="78"/>
      <c r="EU400" s="78"/>
      <c r="EV400" s="78"/>
      <c r="EW400" s="78"/>
      <c r="EX400" s="78"/>
      <c r="EY400" s="78"/>
      <c r="EZ400" s="78"/>
      <c r="FA400" s="78"/>
      <c r="FB400" s="78"/>
      <c r="FC400" s="78"/>
      <c r="FD400" s="78"/>
      <c r="FE400" s="78"/>
      <c r="FF400" s="78"/>
      <c r="FG400" s="78"/>
      <c r="FH400" s="78"/>
      <c r="FI400" s="78"/>
      <c r="FJ400" s="78"/>
      <c r="FK400" s="78"/>
      <c r="FL400" s="78"/>
      <c r="FM400" s="78"/>
      <c r="FN400" s="78"/>
      <c r="FO400" s="78"/>
      <c r="FP400" s="78"/>
      <c r="FQ400" s="78"/>
      <c r="FR400" s="78"/>
      <c r="FS400" s="78"/>
      <c r="FT400" s="78"/>
      <c r="FU400" s="78"/>
      <c r="FV400" s="78"/>
      <c r="FW400" s="78"/>
      <c r="FX400" s="78"/>
      <c r="FY400" s="78">
        <v>19</v>
      </c>
      <c r="FZ400" s="78">
        <v>0</v>
      </c>
    </row>
    <row r="401" spans="1:182" x14ac:dyDescent="0.2">
      <c r="A401" t="s">
        <v>186</v>
      </c>
      <c r="B401" s="35" t="s">
        <v>243</v>
      </c>
      <c r="C401" t="s">
        <v>194</v>
      </c>
      <c r="D401" t="s">
        <v>201</v>
      </c>
      <c r="E401" t="s">
        <v>208</v>
      </c>
      <c r="F401" t="s">
        <v>180</v>
      </c>
      <c r="G401" t="s">
        <v>1</v>
      </c>
      <c r="H401" s="78">
        <v>4</v>
      </c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  <c r="AB401" s="78"/>
      <c r="AC401" s="78"/>
      <c r="AD401" s="78"/>
      <c r="AE401" s="78"/>
      <c r="AF401" s="78"/>
      <c r="AG401" s="78"/>
      <c r="AH401" s="78"/>
      <c r="AI401" s="78"/>
      <c r="AJ401" s="78"/>
      <c r="AK401" s="78"/>
      <c r="AL401" s="78"/>
      <c r="AM401" s="78"/>
      <c r="AN401" s="78"/>
      <c r="AO401" s="78"/>
      <c r="AP401" s="78"/>
      <c r="AQ401" s="78"/>
      <c r="AR401" s="78"/>
      <c r="AS401" s="78"/>
      <c r="AT401" s="78"/>
      <c r="AU401" s="78"/>
      <c r="AV401" s="78"/>
      <c r="AW401" s="78"/>
      <c r="AX401" s="78"/>
      <c r="AY401" s="78"/>
      <c r="AZ401" s="78"/>
      <c r="BA401" s="78"/>
      <c r="BB401" s="78"/>
      <c r="BC401" s="78"/>
      <c r="BD401" s="78"/>
      <c r="BE401" s="78"/>
      <c r="BF401" s="78"/>
      <c r="BG401" s="78"/>
      <c r="BH401" s="78"/>
      <c r="BI401" s="78"/>
      <c r="BJ401" s="78"/>
      <c r="BK401" s="78"/>
      <c r="BL401" s="78"/>
      <c r="BM401" s="78"/>
      <c r="BN401" s="78"/>
      <c r="BO401" s="78"/>
      <c r="BP401" s="78"/>
      <c r="BQ401" s="78"/>
      <c r="BR401" s="78"/>
      <c r="BS401" s="78"/>
      <c r="BT401" s="78"/>
      <c r="BU401" s="78"/>
      <c r="BV401" s="78"/>
      <c r="BW401" s="78"/>
      <c r="BX401" s="78"/>
      <c r="BY401" s="78"/>
      <c r="BZ401" s="78"/>
      <c r="CA401" s="78"/>
      <c r="CB401" s="78"/>
      <c r="CC401" s="78"/>
      <c r="CD401" s="78"/>
      <c r="CE401" s="78"/>
      <c r="CF401" s="78"/>
      <c r="CG401" s="78"/>
      <c r="CH401" s="78"/>
      <c r="CI401" s="78"/>
      <c r="CJ401" s="78"/>
      <c r="CK401" s="78"/>
      <c r="CL401" s="78"/>
      <c r="CM401" s="78"/>
      <c r="CN401" s="78"/>
      <c r="CO401" s="78"/>
      <c r="CP401" s="78"/>
      <c r="CQ401" s="78"/>
      <c r="CR401" s="78"/>
      <c r="CS401" s="78"/>
      <c r="CT401" s="78"/>
      <c r="CU401" s="78"/>
      <c r="CV401" s="78"/>
      <c r="CW401" s="78"/>
      <c r="CX401" s="78"/>
      <c r="CY401" s="78"/>
      <c r="CZ401" s="78"/>
      <c r="DA401" s="78"/>
      <c r="DB401" s="78"/>
      <c r="DC401" s="78"/>
      <c r="DD401" s="78"/>
      <c r="DE401" s="78"/>
      <c r="DF401" s="78"/>
      <c r="DG401" s="78"/>
      <c r="DH401" s="78"/>
      <c r="DI401" s="78"/>
      <c r="DJ401" s="78"/>
      <c r="DK401" s="78"/>
      <c r="DL401" s="78"/>
      <c r="DM401" s="78"/>
      <c r="DN401" s="78"/>
      <c r="DO401" s="78"/>
      <c r="DP401" s="78"/>
      <c r="DQ401" s="78"/>
      <c r="DR401" s="78"/>
      <c r="DS401" s="78"/>
      <c r="DT401" s="78"/>
      <c r="DU401" s="78"/>
      <c r="DV401" s="78"/>
      <c r="DW401" s="78"/>
      <c r="DX401" s="78"/>
      <c r="DY401" s="78"/>
      <c r="DZ401" s="78"/>
      <c r="EA401" s="78"/>
      <c r="EB401" s="78"/>
      <c r="EC401" s="78"/>
      <c r="ED401" s="78"/>
      <c r="EE401" s="78"/>
      <c r="EF401" s="78"/>
      <c r="EG401" s="78"/>
      <c r="EH401" s="78"/>
      <c r="EI401" s="78"/>
      <c r="EJ401" s="78"/>
      <c r="EK401" s="78"/>
      <c r="EL401" s="78"/>
      <c r="EM401" s="78"/>
      <c r="EN401" s="78"/>
      <c r="EO401" s="78"/>
      <c r="EP401" s="78"/>
      <c r="EQ401" s="78"/>
      <c r="ER401" s="78"/>
      <c r="ES401" s="78"/>
      <c r="ET401" s="78"/>
      <c r="EU401" s="78"/>
      <c r="EV401" s="78"/>
      <c r="EW401" s="78"/>
      <c r="EX401" s="78"/>
      <c r="EY401" s="78"/>
      <c r="EZ401" s="78"/>
      <c r="FA401" s="78"/>
      <c r="FB401" s="78"/>
      <c r="FC401" s="78"/>
      <c r="FD401" s="78"/>
      <c r="FE401" s="78"/>
      <c r="FF401" s="78"/>
      <c r="FG401" s="78"/>
      <c r="FH401" s="78"/>
      <c r="FI401" s="78"/>
      <c r="FJ401" s="78"/>
      <c r="FK401" s="78"/>
      <c r="FL401" s="78"/>
      <c r="FM401" s="78"/>
      <c r="FN401" s="78"/>
      <c r="FO401" s="78"/>
      <c r="FP401" s="78"/>
      <c r="FQ401" s="78"/>
      <c r="FR401" s="78"/>
      <c r="FS401" s="78"/>
      <c r="FT401" s="78"/>
      <c r="FU401" s="78"/>
      <c r="FV401" s="78"/>
      <c r="FW401" s="78"/>
      <c r="FX401" s="78"/>
      <c r="FY401" s="78">
        <v>1</v>
      </c>
      <c r="FZ401" s="78">
        <v>0</v>
      </c>
    </row>
    <row r="402" spans="1:182" x14ac:dyDescent="0.2">
      <c r="A402" t="s">
        <v>186</v>
      </c>
      <c r="B402" s="35" t="s">
        <v>243</v>
      </c>
      <c r="C402" t="s">
        <v>194</v>
      </c>
      <c r="D402" t="s">
        <v>201</v>
      </c>
      <c r="E402" t="s">
        <v>208</v>
      </c>
      <c r="F402" t="s">
        <v>181</v>
      </c>
      <c r="G402" t="s">
        <v>1</v>
      </c>
      <c r="H402" s="78">
        <v>112</v>
      </c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  <c r="AB402" s="78"/>
      <c r="AC402" s="78"/>
      <c r="AD402" s="78"/>
      <c r="AE402" s="78"/>
      <c r="AF402" s="78"/>
      <c r="AG402" s="78"/>
      <c r="AH402" s="78"/>
      <c r="AI402" s="78"/>
      <c r="AJ402" s="78"/>
      <c r="AK402" s="78"/>
      <c r="AL402" s="78"/>
      <c r="AM402" s="78"/>
      <c r="AN402" s="78"/>
      <c r="AO402" s="78"/>
      <c r="AP402" s="78"/>
      <c r="AQ402" s="78"/>
      <c r="AR402" s="78"/>
      <c r="AS402" s="78"/>
      <c r="AT402" s="78"/>
      <c r="AU402" s="78"/>
      <c r="AV402" s="78"/>
      <c r="AW402" s="78"/>
      <c r="AX402" s="78"/>
      <c r="AY402" s="78"/>
      <c r="AZ402" s="78"/>
      <c r="BA402" s="78"/>
      <c r="BB402" s="78"/>
      <c r="BC402" s="78"/>
      <c r="BD402" s="78"/>
      <c r="BE402" s="78"/>
      <c r="BF402" s="78"/>
      <c r="BG402" s="78"/>
      <c r="BH402" s="78"/>
      <c r="BI402" s="78"/>
      <c r="BJ402" s="78"/>
      <c r="BK402" s="78"/>
      <c r="BL402" s="78"/>
      <c r="BM402" s="78"/>
      <c r="BN402" s="78"/>
      <c r="BO402" s="78"/>
      <c r="BP402" s="78"/>
      <c r="BQ402" s="78"/>
      <c r="BR402" s="78"/>
      <c r="BS402" s="78"/>
      <c r="BT402" s="78"/>
      <c r="BU402" s="78"/>
      <c r="BV402" s="78"/>
      <c r="BW402" s="78"/>
      <c r="BX402" s="78"/>
      <c r="BY402" s="78"/>
      <c r="BZ402" s="78"/>
      <c r="CA402" s="78"/>
      <c r="CB402" s="78"/>
      <c r="CC402" s="78"/>
      <c r="CD402" s="78"/>
      <c r="CE402" s="78"/>
      <c r="CF402" s="78"/>
      <c r="CG402" s="78"/>
      <c r="CH402" s="78"/>
      <c r="CI402" s="78"/>
      <c r="CJ402" s="78"/>
      <c r="CK402" s="78"/>
      <c r="CL402" s="78"/>
      <c r="CM402" s="78"/>
      <c r="CN402" s="78"/>
      <c r="CO402" s="78"/>
      <c r="CP402" s="78"/>
      <c r="CQ402" s="78"/>
      <c r="CR402" s="78"/>
      <c r="CS402" s="78"/>
      <c r="CT402" s="78"/>
      <c r="CU402" s="78"/>
      <c r="CV402" s="78"/>
      <c r="CW402" s="78"/>
      <c r="CX402" s="78"/>
      <c r="CY402" s="78"/>
      <c r="CZ402" s="78"/>
      <c r="DA402" s="78"/>
      <c r="DB402" s="78"/>
      <c r="DC402" s="78"/>
      <c r="DD402" s="78"/>
      <c r="DE402" s="78"/>
      <c r="DF402" s="78"/>
      <c r="DG402" s="78"/>
      <c r="DH402" s="78"/>
      <c r="DI402" s="78"/>
      <c r="DJ402" s="78"/>
      <c r="DK402" s="78"/>
      <c r="DL402" s="78"/>
      <c r="DM402" s="78"/>
      <c r="DN402" s="78"/>
      <c r="DO402" s="78"/>
      <c r="DP402" s="78"/>
      <c r="DQ402" s="78"/>
      <c r="DR402" s="78"/>
      <c r="DS402" s="78"/>
      <c r="DT402" s="78"/>
      <c r="DU402" s="78"/>
      <c r="DV402" s="78"/>
      <c r="DW402" s="78"/>
      <c r="DX402" s="78"/>
      <c r="DY402" s="78"/>
      <c r="DZ402" s="78"/>
      <c r="EA402" s="78"/>
      <c r="EB402" s="78"/>
      <c r="EC402" s="78"/>
      <c r="ED402" s="78"/>
      <c r="EE402" s="78"/>
      <c r="EF402" s="78"/>
      <c r="EG402" s="78"/>
      <c r="EH402" s="78"/>
      <c r="EI402" s="78"/>
      <c r="EJ402" s="78"/>
      <c r="EK402" s="78"/>
      <c r="EL402" s="78"/>
      <c r="EM402" s="78"/>
      <c r="EN402" s="78"/>
      <c r="EO402" s="78"/>
      <c r="EP402" s="78"/>
      <c r="EQ402" s="78"/>
      <c r="ER402" s="78"/>
      <c r="ES402" s="78"/>
      <c r="ET402" s="78"/>
      <c r="EU402" s="78"/>
      <c r="EV402" s="78"/>
      <c r="EW402" s="78"/>
      <c r="EX402" s="78"/>
      <c r="EY402" s="78"/>
      <c r="EZ402" s="78"/>
      <c r="FA402" s="78"/>
      <c r="FB402" s="78"/>
      <c r="FC402" s="78"/>
      <c r="FD402" s="78"/>
      <c r="FE402" s="78"/>
      <c r="FF402" s="78"/>
      <c r="FG402" s="78"/>
      <c r="FH402" s="78"/>
      <c r="FI402" s="78"/>
      <c r="FJ402" s="78"/>
      <c r="FK402" s="78"/>
      <c r="FL402" s="78"/>
      <c r="FM402" s="78"/>
      <c r="FN402" s="78"/>
      <c r="FO402" s="78"/>
      <c r="FP402" s="78"/>
      <c r="FQ402" s="78"/>
      <c r="FR402" s="78"/>
      <c r="FS402" s="78"/>
      <c r="FT402" s="78"/>
      <c r="FU402" s="78"/>
      <c r="FV402" s="78"/>
      <c r="FW402" s="78"/>
      <c r="FX402" s="78"/>
      <c r="FY402" s="78">
        <v>5</v>
      </c>
      <c r="FZ402" s="78">
        <v>0</v>
      </c>
    </row>
    <row r="403" spans="1:182" x14ac:dyDescent="0.2">
      <c r="A403" t="s">
        <v>186</v>
      </c>
      <c r="B403" s="35" t="s">
        <v>243</v>
      </c>
      <c r="C403" t="s">
        <v>194</v>
      </c>
      <c r="D403" t="s">
        <v>201</v>
      </c>
      <c r="E403" t="s">
        <v>208</v>
      </c>
      <c r="F403" t="s">
        <v>182</v>
      </c>
      <c r="G403" t="s">
        <v>1</v>
      </c>
      <c r="H403" s="78">
        <v>118</v>
      </c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  <c r="AB403" s="78"/>
      <c r="AC403" s="78"/>
      <c r="AD403" s="78"/>
      <c r="AE403" s="78"/>
      <c r="AF403" s="78"/>
      <c r="AG403" s="78"/>
      <c r="AH403" s="78"/>
      <c r="AI403" s="78"/>
      <c r="AJ403" s="78"/>
      <c r="AK403" s="78"/>
      <c r="AL403" s="78"/>
      <c r="AM403" s="78"/>
      <c r="AN403" s="78"/>
      <c r="AO403" s="78"/>
      <c r="AP403" s="78"/>
      <c r="AQ403" s="78"/>
      <c r="AR403" s="78"/>
      <c r="AS403" s="78"/>
      <c r="AT403" s="78"/>
      <c r="AU403" s="78"/>
      <c r="AV403" s="78"/>
      <c r="AW403" s="78"/>
      <c r="AX403" s="78"/>
      <c r="AY403" s="78"/>
      <c r="AZ403" s="78"/>
      <c r="BA403" s="78"/>
      <c r="BB403" s="78"/>
      <c r="BC403" s="78"/>
      <c r="BD403" s="78"/>
      <c r="BE403" s="78"/>
      <c r="BF403" s="78"/>
      <c r="BG403" s="78"/>
      <c r="BH403" s="78"/>
      <c r="BI403" s="78"/>
      <c r="BJ403" s="78"/>
      <c r="BK403" s="78"/>
      <c r="BL403" s="78"/>
      <c r="BM403" s="78"/>
      <c r="BN403" s="78"/>
      <c r="BO403" s="78"/>
      <c r="BP403" s="78"/>
      <c r="BQ403" s="78"/>
      <c r="BR403" s="78"/>
      <c r="BS403" s="78"/>
      <c r="BT403" s="78"/>
      <c r="BU403" s="78"/>
      <c r="BV403" s="78"/>
      <c r="BW403" s="78"/>
      <c r="BX403" s="78"/>
      <c r="BY403" s="78"/>
      <c r="BZ403" s="78"/>
      <c r="CA403" s="78"/>
      <c r="CB403" s="78"/>
      <c r="CC403" s="78"/>
      <c r="CD403" s="78"/>
      <c r="CE403" s="78"/>
      <c r="CF403" s="78"/>
      <c r="CG403" s="78"/>
      <c r="CH403" s="78"/>
      <c r="CI403" s="78"/>
      <c r="CJ403" s="78"/>
      <c r="CK403" s="78"/>
      <c r="CL403" s="78"/>
      <c r="CM403" s="78"/>
      <c r="CN403" s="78"/>
      <c r="CO403" s="78"/>
      <c r="CP403" s="78"/>
      <c r="CQ403" s="78"/>
      <c r="CR403" s="78"/>
      <c r="CS403" s="78"/>
      <c r="CT403" s="78"/>
      <c r="CU403" s="78"/>
      <c r="CV403" s="78"/>
      <c r="CW403" s="78"/>
      <c r="CX403" s="78"/>
      <c r="CY403" s="78"/>
      <c r="CZ403" s="78"/>
      <c r="DA403" s="78"/>
      <c r="DB403" s="78"/>
      <c r="DC403" s="78"/>
      <c r="DD403" s="78"/>
      <c r="DE403" s="78"/>
      <c r="DF403" s="78"/>
      <c r="DG403" s="78"/>
      <c r="DH403" s="78"/>
      <c r="DI403" s="78"/>
      <c r="DJ403" s="78"/>
      <c r="DK403" s="78"/>
      <c r="DL403" s="78"/>
      <c r="DM403" s="78"/>
      <c r="DN403" s="78"/>
      <c r="DO403" s="78"/>
      <c r="DP403" s="78"/>
      <c r="DQ403" s="78"/>
      <c r="DR403" s="78"/>
      <c r="DS403" s="78"/>
      <c r="DT403" s="78"/>
      <c r="DU403" s="78"/>
      <c r="DV403" s="78"/>
      <c r="DW403" s="78"/>
      <c r="DX403" s="78"/>
      <c r="DY403" s="78"/>
      <c r="DZ403" s="78"/>
      <c r="EA403" s="78"/>
      <c r="EB403" s="78"/>
      <c r="EC403" s="78"/>
      <c r="ED403" s="78"/>
      <c r="EE403" s="78"/>
      <c r="EF403" s="78"/>
      <c r="EG403" s="78"/>
      <c r="EH403" s="78"/>
      <c r="EI403" s="78"/>
      <c r="EJ403" s="78"/>
      <c r="EK403" s="78"/>
      <c r="EL403" s="78"/>
      <c r="EM403" s="78"/>
      <c r="EN403" s="78"/>
      <c r="EO403" s="78"/>
      <c r="EP403" s="78"/>
      <c r="EQ403" s="78"/>
      <c r="ER403" s="78"/>
      <c r="ES403" s="78"/>
      <c r="ET403" s="78"/>
      <c r="EU403" s="78"/>
      <c r="EV403" s="78"/>
      <c r="EW403" s="78"/>
      <c r="EX403" s="78"/>
      <c r="EY403" s="78"/>
      <c r="EZ403" s="78"/>
      <c r="FA403" s="78"/>
      <c r="FB403" s="78"/>
      <c r="FC403" s="78"/>
      <c r="FD403" s="78"/>
      <c r="FE403" s="78"/>
      <c r="FF403" s="78"/>
      <c r="FG403" s="78"/>
      <c r="FH403" s="78"/>
      <c r="FI403" s="78"/>
      <c r="FJ403" s="78"/>
      <c r="FK403" s="78"/>
      <c r="FL403" s="78"/>
      <c r="FM403" s="78"/>
      <c r="FN403" s="78"/>
      <c r="FO403" s="78"/>
      <c r="FP403" s="78"/>
      <c r="FQ403" s="78"/>
      <c r="FR403" s="78"/>
      <c r="FS403" s="78"/>
      <c r="FT403" s="78"/>
      <c r="FU403" s="78"/>
      <c r="FV403" s="78"/>
      <c r="FW403" s="78"/>
      <c r="FX403" s="78"/>
      <c r="FY403" s="78">
        <v>8</v>
      </c>
      <c r="FZ403" s="78">
        <v>0</v>
      </c>
    </row>
    <row r="404" spans="1:182" x14ac:dyDescent="0.2">
      <c r="A404" t="s">
        <v>186</v>
      </c>
      <c r="B404" s="35" t="s">
        <v>243</v>
      </c>
      <c r="C404" t="s">
        <v>194</v>
      </c>
      <c r="D404" t="s">
        <v>201</v>
      </c>
      <c r="E404" t="s">
        <v>208</v>
      </c>
      <c r="F404" t="s">
        <v>183</v>
      </c>
      <c r="G404" t="s">
        <v>1</v>
      </c>
      <c r="H404" s="78">
        <v>312</v>
      </c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  <c r="AB404" s="78"/>
      <c r="AC404" s="78"/>
      <c r="AD404" s="78"/>
      <c r="AE404" s="78"/>
      <c r="AF404" s="78"/>
      <c r="AG404" s="78"/>
      <c r="AH404" s="78"/>
      <c r="AI404" s="78"/>
      <c r="AJ404" s="78"/>
      <c r="AK404" s="78"/>
      <c r="AL404" s="78"/>
      <c r="AM404" s="78"/>
      <c r="AN404" s="78"/>
      <c r="AO404" s="78"/>
      <c r="AP404" s="78"/>
      <c r="AQ404" s="78"/>
      <c r="AR404" s="78"/>
      <c r="AS404" s="78"/>
      <c r="AT404" s="78"/>
      <c r="AU404" s="78"/>
      <c r="AV404" s="78"/>
      <c r="AW404" s="78"/>
      <c r="AX404" s="78"/>
      <c r="AY404" s="78"/>
      <c r="AZ404" s="78"/>
      <c r="BA404" s="78"/>
      <c r="BB404" s="78"/>
      <c r="BC404" s="78"/>
      <c r="BD404" s="78"/>
      <c r="BE404" s="78"/>
      <c r="BF404" s="78"/>
      <c r="BG404" s="78"/>
      <c r="BH404" s="78"/>
      <c r="BI404" s="78"/>
      <c r="BJ404" s="78"/>
      <c r="BK404" s="78"/>
      <c r="BL404" s="78"/>
      <c r="BM404" s="78"/>
      <c r="BN404" s="78"/>
      <c r="BO404" s="78"/>
      <c r="BP404" s="78"/>
      <c r="BQ404" s="78"/>
      <c r="BR404" s="78"/>
      <c r="BS404" s="78"/>
      <c r="BT404" s="78"/>
      <c r="BU404" s="78"/>
      <c r="BV404" s="78"/>
      <c r="BW404" s="78"/>
      <c r="BX404" s="78"/>
      <c r="BY404" s="78"/>
      <c r="BZ404" s="78"/>
      <c r="CA404" s="78"/>
      <c r="CB404" s="78"/>
      <c r="CC404" s="78"/>
      <c r="CD404" s="78"/>
      <c r="CE404" s="78"/>
      <c r="CF404" s="78"/>
      <c r="CG404" s="78"/>
      <c r="CH404" s="78"/>
      <c r="CI404" s="78"/>
      <c r="CJ404" s="78"/>
      <c r="CK404" s="78"/>
      <c r="CL404" s="78"/>
      <c r="CM404" s="78"/>
      <c r="CN404" s="78"/>
      <c r="CO404" s="78"/>
      <c r="CP404" s="78"/>
      <c r="CQ404" s="78"/>
      <c r="CR404" s="78"/>
      <c r="CS404" s="78"/>
      <c r="CT404" s="78"/>
      <c r="CU404" s="78"/>
      <c r="CV404" s="78"/>
      <c r="CW404" s="78"/>
      <c r="CX404" s="78"/>
      <c r="CY404" s="78"/>
      <c r="CZ404" s="78"/>
      <c r="DA404" s="78"/>
      <c r="DB404" s="78"/>
      <c r="DC404" s="78"/>
      <c r="DD404" s="78"/>
      <c r="DE404" s="78"/>
      <c r="DF404" s="78"/>
      <c r="DG404" s="78"/>
      <c r="DH404" s="78"/>
      <c r="DI404" s="78"/>
      <c r="DJ404" s="78"/>
      <c r="DK404" s="78"/>
      <c r="DL404" s="78"/>
      <c r="DM404" s="78"/>
      <c r="DN404" s="78"/>
      <c r="DO404" s="78"/>
      <c r="DP404" s="78"/>
      <c r="DQ404" s="78"/>
      <c r="DR404" s="78"/>
      <c r="DS404" s="78"/>
      <c r="DT404" s="78"/>
      <c r="DU404" s="78"/>
      <c r="DV404" s="78"/>
      <c r="DW404" s="78"/>
      <c r="DX404" s="78"/>
      <c r="DY404" s="78"/>
      <c r="DZ404" s="78"/>
      <c r="EA404" s="78"/>
      <c r="EB404" s="78"/>
      <c r="EC404" s="78"/>
      <c r="ED404" s="78"/>
      <c r="EE404" s="78"/>
      <c r="EF404" s="78"/>
      <c r="EG404" s="78"/>
      <c r="EH404" s="78"/>
      <c r="EI404" s="78"/>
      <c r="EJ404" s="78"/>
      <c r="EK404" s="78"/>
      <c r="EL404" s="78"/>
      <c r="EM404" s="78"/>
      <c r="EN404" s="78"/>
      <c r="EO404" s="78"/>
      <c r="EP404" s="78"/>
      <c r="EQ404" s="78"/>
      <c r="ER404" s="78"/>
      <c r="ES404" s="78"/>
      <c r="ET404" s="78"/>
      <c r="EU404" s="78"/>
      <c r="EV404" s="78"/>
      <c r="EW404" s="78"/>
      <c r="EX404" s="78"/>
      <c r="EY404" s="78"/>
      <c r="EZ404" s="78"/>
      <c r="FA404" s="78"/>
      <c r="FB404" s="78"/>
      <c r="FC404" s="78"/>
      <c r="FD404" s="78"/>
      <c r="FE404" s="78"/>
      <c r="FF404" s="78"/>
      <c r="FG404" s="78"/>
      <c r="FH404" s="78"/>
      <c r="FI404" s="78"/>
      <c r="FJ404" s="78"/>
      <c r="FK404" s="78"/>
      <c r="FL404" s="78"/>
      <c r="FM404" s="78"/>
      <c r="FN404" s="78"/>
      <c r="FO404" s="78"/>
      <c r="FP404" s="78"/>
      <c r="FQ404" s="78"/>
      <c r="FR404" s="78"/>
      <c r="FS404" s="78"/>
      <c r="FT404" s="78"/>
      <c r="FU404" s="78"/>
      <c r="FV404" s="78"/>
      <c r="FW404" s="78"/>
      <c r="FX404" s="78"/>
      <c r="FY404" s="78">
        <v>15</v>
      </c>
      <c r="FZ404" s="78">
        <v>0</v>
      </c>
    </row>
    <row r="405" spans="1:182" x14ac:dyDescent="0.2">
      <c r="A405" t="s">
        <v>186</v>
      </c>
      <c r="B405" s="35" t="s">
        <v>243</v>
      </c>
      <c r="C405" t="s">
        <v>194</v>
      </c>
      <c r="D405" t="s">
        <v>201</v>
      </c>
      <c r="E405" t="s">
        <v>208</v>
      </c>
      <c r="F405" t="s">
        <v>184</v>
      </c>
      <c r="G405" t="s">
        <v>1</v>
      </c>
      <c r="H405" s="78">
        <v>210</v>
      </c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  <c r="AB405" s="78"/>
      <c r="AC405" s="78"/>
      <c r="AD405" s="78"/>
      <c r="AE405" s="78"/>
      <c r="AF405" s="78"/>
      <c r="AG405" s="78"/>
      <c r="AH405" s="78"/>
      <c r="AI405" s="78"/>
      <c r="AJ405" s="78"/>
      <c r="AK405" s="78"/>
      <c r="AL405" s="78"/>
      <c r="AM405" s="78"/>
      <c r="AN405" s="78"/>
      <c r="AO405" s="78"/>
      <c r="AP405" s="78"/>
      <c r="AQ405" s="78"/>
      <c r="AR405" s="78"/>
      <c r="AS405" s="78"/>
      <c r="AT405" s="78"/>
      <c r="AU405" s="78"/>
      <c r="AV405" s="78"/>
      <c r="AW405" s="78"/>
      <c r="AX405" s="78"/>
      <c r="AY405" s="78"/>
      <c r="AZ405" s="78"/>
      <c r="BA405" s="78"/>
      <c r="BB405" s="78"/>
      <c r="BC405" s="78"/>
      <c r="BD405" s="78"/>
      <c r="BE405" s="78"/>
      <c r="BF405" s="78"/>
      <c r="BG405" s="78"/>
      <c r="BH405" s="78"/>
      <c r="BI405" s="78"/>
      <c r="BJ405" s="78"/>
      <c r="BK405" s="78"/>
      <c r="BL405" s="78"/>
      <c r="BM405" s="78"/>
      <c r="BN405" s="78"/>
      <c r="BO405" s="78"/>
      <c r="BP405" s="78"/>
      <c r="BQ405" s="78"/>
      <c r="BR405" s="78"/>
      <c r="BS405" s="78"/>
      <c r="BT405" s="78"/>
      <c r="BU405" s="78"/>
      <c r="BV405" s="78"/>
      <c r="BW405" s="78"/>
      <c r="BX405" s="78"/>
      <c r="BY405" s="78"/>
      <c r="BZ405" s="78"/>
      <c r="CA405" s="78"/>
      <c r="CB405" s="78"/>
      <c r="CC405" s="78"/>
      <c r="CD405" s="78"/>
      <c r="CE405" s="78"/>
      <c r="CF405" s="78"/>
      <c r="CG405" s="78"/>
      <c r="CH405" s="78"/>
      <c r="CI405" s="78"/>
      <c r="CJ405" s="78"/>
      <c r="CK405" s="78"/>
      <c r="CL405" s="78"/>
      <c r="CM405" s="78"/>
      <c r="CN405" s="78"/>
      <c r="CO405" s="78"/>
      <c r="CP405" s="78"/>
      <c r="CQ405" s="78"/>
      <c r="CR405" s="78"/>
      <c r="CS405" s="78"/>
      <c r="CT405" s="78"/>
      <c r="CU405" s="78"/>
      <c r="CV405" s="78"/>
      <c r="CW405" s="78"/>
      <c r="CX405" s="78"/>
      <c r="CY405" s="78"/>
      <c r="CZ405" s="78"/>
      <c r="DA405" s="78"/>
      <c r="DB405" s="78"/>
      <c r="DC405" s="78"/>
      <c r="DD405" s="78"/>
      <c r="DE405" s="78"/>
      <c r="DF405" s="78"/>
      <c r="DG405" s="78"/>
      <c r="DH405" s="78"/>
      <c r="DI405" s="78"/>
      <c r="DJ405" s="78"/>
      <c r="DK405" s="78"/>
      <c r="DL405" s="78"/>
      <c r="DM405" s="78"/>
      <c r="DN405" s="78"/>
      <c r="DO405" s="78"/>
      <c r="DP405" s="78"/>
      <c r="DQ405" s="78"/>
      <c r="DR405" s="78"/>
      <c r="DS405" s="78"/>
      <c r="DT405" s="78"/>
      <c r="DU405" s="78"/>
      <c r="DV405" s="78"/>
      <c r="DW405" s="78"/>
      <c r="DX405" s="78"/>
      <c r="DY405" s="78"/>
      <c r="DZ405" s="78"/>
      <c r="EA405" s="78"/>
      <c r="EB405" s="78"/>
      <c r="EC405" s="78"/>
      <c r="ED405" s="78"/>
      <c r="EE405" s="78"/>
      <c r="EF405" s="78"/>
      <c r="EG405" s="78"/>
      <c r="EH405" s="78"/>
      <c r="EI405" s="78"/>
      <c r="EJ405" s="78"/>
      <c r="EK405" s="78"/>
      <c r="EL405" s="78"/>
      <c r="EM405" s="78"/>
      <c r="EN405" s="78"/>
      <c r="EO405" s="78"/>
      <c r="EP405" s="78"/>
      <c r="EQ405" s="78"/>
      <c r="ER405" s="78"/>
      <c r="ES405" s="78"/>
      <c r="ET405" s="78"/>
      <c r="EU405" s="78"/>
      <c r="EV405" s="78"/>
      <c r="EW405" s="78"/>
      <c r="EX405" s="78"/>
      <c r="EY405" s="78"/>
      <c r="EZ405" s="78"/>
      <c r="FA405" s="78"/>
      <c r="FB405" s="78"/>
      <c r="FC405" s="78"/>
      <c r="FD405" s="78"/>
      <c r="FE405" s="78"/>
      <c r="FF405" s="78"/>
      <c r="FG405" s="78"/>
      <c r="FH405" s="78"/>
      <c r="FI405" s="78"/>
      <c r="FJ405" s="78"/>
      <c r="FK405" s="78"/>
      <c r="FL405" s="78"/>
      <c r="FM405" s="78"/>
      <c r="FN405" s="78"/>
      <c r="FO405" s="78"/>
      <c r="FP405" s="78"/>
      <c r="FQ405" s="78"/>
      <c r="FR405" s="78"/>
      <c r="FS405" s="78"/>
      <c r="FT405" s="78"/>
      <c r="FU405" s="78"/>
      <c r="FV405" s="78"/>
      <c r="FW405" s="78"/>
      <c r="FX405" s="78"/>
      <c r="FY405" s="78">
        <v>15</v>
      </c>
      <c r="FZ405" s="78">
        <v>0</v>
      </c>
    </row>
    <row r="406" spans="1:182" x14ac:dyDescent="0.2">
      <c r="A406" t="s">
        <v>186</v>
      </c>
      <c r="B406" s="35" t="s">
        <v>243</v>
      </c>
      <c r="C406" t="s">
        <v>194</v>
      </c>
      <c r="D406" t="s">
        <v>201</v>
      </c>
      <c r="E406" t="s">
        <v>208</v>
      </c>
      <c r="F406" t="s">
        <v>185</v>
      </c>
      <c r="G406" t="s">
        <v>1</v>
      </c>
      <c r="H406" s="78">
        <v>70</v>
      </c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  <c r="AB406" s="78"/>
      <c r="AC406" s="78"/>
      <c r="AD406" s="78"/>
      <c r="AE406" s="78"/>
      <c r="AF406" s="78"/>
      <c r="AG406" s="78"/>
      <c r="AH406" s="78"/>
      <c r="AI406" s="78"/>
      <c r="AJ406" s="78"/>
      <c r="AK406" s="78"/>
      <c r="AL406" s="78"/>
      <c r="AM406" s="78"/>
      <c r="AN406" s="78"/>
      <c r="AO406" s="78"/>
      <c r="AP406" s="78"/>
      <c r="AQ406" s="78"/>
      <c r="AR406" s="78"/>
      <c r="AS406" s="78"/>
      <c r="AT406" s="78"/>
      <c r="AU406" s="78"/>
      <c r="AV406" s="78"/>
      <c r="AW406" s="78"/>
      <c r="AX406" s="78"/>
      <c r="AY406" s="78"/>
      <c r="AZ406" s="78"/>
      <c r="BA406" s="78"/>
      <c r="BB406" s="78"/>
      <c r="BC406" s="78"/>
      <c r="BD406" s="78"/>
      <c r="BE406" s="78"/>
      <c r="BF406" s="78"/>
      <c r="BG406" s="78"/>
      <c r="BH406" s="78"/>
      <c r="BI406" s="78"/>
      <c r="BJ406" s="78"/>
      <c r="BK406" s="78"/>
      <c r="BL406" s="78"/>
      <c r="BM406" s="78"/>
      <c r="BN406" s="78"/>
      <c r="BO406" s="78"/>
      <c r="BP406" s="78"/>
      <c r="BQ406" s="78"/>
      <c r="BR406" s="78"/>
      <c r="BS406" s="78"/>
      <c r="BT406" s="78"/>
      <c r="BU406" s="78"/>
      <c r="BV406" s="78"/>
      <c r="BW406" s="78"/>
      <c r="BX406" s="78"/>
      <c r="BY406" s="78"/>
      <c r="BZ406" s="78"/>
      <c r="CA406" s="78"/>
      <c r="CB406" s="78"/>
      <c r="CC406" s="78"/>
      <c r="CD406" s="78"/>
      <c r="CE406" s="78"/>
      <c r="CF406" s="78"/>
      <c r="CG406" s="78"/>
      <c r="CH406" s="78"/>
      <c r="CI406" s="78"/>
      <c r="CJ406" s="78"/>
      <c r="CK406" s="78"/>
      <c r="CL406" s="78"/>
      <c r="CM406" s="78"/>
      <c r="CN406" s="78"/>
      <c r="CO406" s="78"/>
      <c r="CP406" s="78"/>
      <c r="CQ406" s="78"/>
      <c r="CR406" s="78"/>
      <c r="CS406" s="78"/>
      <c r="CT406" s="78"/>
      <c r="CU406" s="78"/>
      <c r="CV406" s="78"/>
      <c r="CW406" s="78"/>
      <c r="CX406" s="78"/>
      <c r="CY406" s="78"/>
      <c r="CZ406" s="78"/>
      <c r="DA406" s="78"/>
      <c r="DB406" s="78"/>
      <c r="DC406" s="78"/>
      <c r="DD406" s="78"/>
      <c r="DE406" s="78"/>
      <c r="DF406" s="78"/>
      <c r="DG406" s="78"/>
      <c r="DH406" s="78"/>
      <c r="DI406" s="78"/>
      <c r="DJ406" s="78"/>
      <c r="DK406" s="78"/>
      <c r="DL406" s="78"/>
      <c r="DM406" s="78"/>
      <c r="DN406" s="78"/>
      <c r="DO406" s="78"/>
      <c r="DP406" s="78"/>
      <c r="DQ406" s="78"/>
      <c r="DR406" s="78"/>
      <c r="DS406" s="78"/>
      <c r="DT406" s="78"/>
      <c r="DU406" s="78"/>
      <c r="DV406" s="78"/>
      <c r="DW406" s="78"/>
      <c r="DX406" s="78"/>
      <c r="DY406" s="78"/>
      <c r="DZ406" s="78"/>
      <c r="EA406" s="78"/>
      <c r="EB406" s="78"/>
      <c r="EC406" s="78"/>
      <c r="ED406" s="78"/>
      <c r="EE406" s="78"/>
      <c r="EF406" s="78"/>
      <c r="EG406" s="78"/>
      <c r="EH406" s="78"/>
      <c r="EI406" s="78"/>
      <c r="EJ406" s="78"/>
      <c r="EK406" s="78"/>
      <c r="EL406" s="78"/>
      <c r="EM406" s="78"/>
      <c r="EN406" s="78"/>
      <c r="EO406" s="78"/>
      <c r="EP406" s="78"/>
      <c r="EQ406" s="78"/>
      <c r="ER406" s="78"/>
      <c r="ES406" s="78"/>
      <c r="ET406" s="78"/>
      <c r="EU406" s="78"/>
      <c r="EV406" s="78"/>
      <c r="EW406" s="78"/>
      <c r="EX406" s="78"/>
      <c r="EY406" s="78"/>
      <c r="EZ406" s="78"/>
      <c r="FA406" s="78"/>
      <c r="FB406" s="78"/>
      <c r="FC406" s="78"/>
      <c r="FD406" s="78"/>
      <c r="FE406" s="78"/>
      <c r="FF406" s="78"/>
      <c r="FG406" s="78"/>
      <c r="FH406" s="78"/>
      <c r="FI406" s="78"/>
      <c r="FJ406" s="78"/>
      <c r="FK406" s="78"/>
      <c r="FL406" s="78"/>
      <c r="FM406" s="78"/>
      <c r="FN406" s="78"/>
      <c r="FO406" s="78"/>
      <c r="FP406" s="78"/>
      <c r="FQ406" s="78"/>
      <c r="FR406" s="78"/>
      <c r="FS406" s="78"/>
      <c r="FT406" s="78"/>
      <c r="FU406" s="78"/>
      <c r="FV406" s="78"/>
      <c r="FW406" s="78"/>
      <c r="FX406" s="78"/>
      <c r="FY406" s="78">
        <v>2</v>
      </c>
      <c r="FZ406" s="78">
        <v>0</v>
      </c>
    </row>
    <row r="407" spans="1:182" x14ac:dyDescent="0.2">
      <c r="A407" t="s">
        <v>186</v>
      </c>
      <c r="B407" s="35" t="s">
        <v>243</v>
      </c>
      <c r="C407" t="s">
        <v>194</v>
      </c>
      <c r="D407" t="s">
        <v>201</v>
      </c>
      <c r="E407" t="s">
        <v>238</v>
      </c>
      <c r="F407" t="s">
        <v>1</v>
      </c>
      <c r="G407" t="s">
        <v>1</v>
      </c>
      <c r="H407" s="78">
        <v>27</v>
      </c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  <c r="AB407" s="78"/>
      <c r="AC407" s="78"/>
      <c r="AD407" s="78"/>
      <c r="AE407" s="78"/>
      <c r="AF407" s="78"/>
      <c r="AG407" s="78"/>
      <c r="AH407" s="78"/>
      <c r="AI407" s="78"/>
      <c r="AJ407" s="78"/>
      <c r="AK407" s="78"/>
      <c r="AL407" s="78"/>
      <c r="AM407" s="78"/>
      <c r="AN407" s="78"/>
      <c r="AO407" s="78"/>
      <c r="AP407" s="78"/>
      <c r="AQ407" s="78"/>
      <c r="AR407" s="78"/>
      <c r="AS407" s="78"/>
      <c r="AT407" s="78"/>
      <c r="AU407" s="78"/>
      <c r="AV407" s="78"/>
      <c r="AW407" s="78"/>
      <c r="AX407" s="78"/>
      <c r="AY407" s="78"/>
      <c r="AZ407" s="78"/>
      <c r="BA407" s="78"/>
      <c r="BB407" s="78"/>
      <c r="BC407" s="78"/>
      <c r="BD407" s="78"/>
      <c r="BE407" s="78"/>
      <c r="BF407" s="78"/>
      <c r="BG407" s="78"/>
      <c r="BH407" s="78"/>
      <c r="BI407" s="78"/>
      <c r="BJ407" s="78"/>
      <c r="BK407" s="78"/>
      <c r="BL407" s="78"/>
      <c r="BM407" s="78"/>
      <c r="BN407" s="78"/>
      <c r="BO407" s="78"/>
      <c r="BP407" s="78"/>
      <c r="BQ407" s="78"/>
      <c r="BR407" s="78"/>
      <c r="BS407" s="78"/>
      <c r="BT407" s="78"/>
      <c r="BU407" s="78"/>
      <c r="BV407" s="78"/>
      <c r="BW407" s="78"/>
      <c r="BX407" s="78"/>
      <c r="BY407" s="78"/>
      <c r="BZ407" s="78"/>
      <c r="CA407" s="78"/>
      <c r="CB407" s="78"/>
      <c r="CC407" s="78"/>
      <c r="CD407" s="78"/>
      <c r="CE407" s="78"/>
      <c r="CF407" s="78"/>
      <c r="CG407" s="78"/>
      <c r="CH407" s="78"/>
      <c r="CI407" s="78"/>
      <c r="CJ407" s="78"/>
      <c r="CK407" s="78"/>
      <c r="CL407" s="78"/>
      <c r="CM407" s="78"/>
      <c r="CN407" s="78"/>
      <c r="CO407" s="78"/>
      <c r="CP407" s="78"/>
      <c r="CQ407" s="78"/>
      <c r="CR407" s="78"/>
      <c r="CS407" s="78"/>
      <c r="CT407" s="78"/>
      <c r="CU407" s="78"/>
      <c r="CV407" s="78"/>
      <c r="CW407" s="78"/>
      <c r="CX407" s="78"/>
      <c r="CY407" s="78"/>
      <c r="CZ407" s="78"/>
      <c r="DA407" s="78"/>
      <c r="DB407" s="78"/>
      <c r="DC407" s="78"/>
      <c r="DD407" s="78"/>
      <c r="DE407" s="78"/>
      <c r="DF407" s="78"/>
      <c r="DG407" s="78"/>
      <c r="DH407" s="78"/>
      <c r="DI407" s="78"/>
      <c r="DJ407" s="78"/>
      <c r="DK407" s="78"/>
      <c r="DL407" s="78"/>
      <c r="DM407" s="78"/>
      <c r="DN407" s="78"/>
      <c r="DO407" s="78"/>
      <c r="DP407" s="78"/>
      <c r="DQ407" s="78"/>
      <c r="DR407" s="78"/>
      <c r="DS407" s="78"/>
      <c r="DT407" s="78"/>
      <c r="DU407" s="78"/>
      <c r="DV407" s="78"/>
      <c r="DW407" s="78"/>
      <c r="DX407" s="78"/>
      <c r="DY407" s="78"/>
      <c r="DZ407" s="78"/>
      <c r="EA407" s="78"/>
      <c r="EB407" s="78"/>
      <c r="EC407" s="78"/>
      <c r="ED407" s="78"/>
      <c r="EE407" s="78"/>
      <c r="EF407" s="78"/>
      <c r="EG407" s="78"/>
      <c r="EH407" s="78"/>
      <c r="EI407" s="78"/>
      <c r="EJ407" s="78"/>
      <c r="EK407" s="78"/>
      <c r="EL407" s="78"/>
      <c r="EM407" s="78"/>
      <c r="EN407" s="78"/>
      <c r="EO407" s="78"/>
      <c r="EP407" s="78"/>
      <c r="EQ407" s="78"/>
      <c r="ER407" s="78"/>
      <c r="ES407" s="78"/>
      <c r="ET407" s="78"/>
      <c r="EU407" s="78"/>
      <c r="EV407" s="78"/>
      <c r="EW407" s="78"/>
      <c r="EX407" s="78"/>
      <c r="EY407" s="78"/>
      <c r="EZ407" s="78"/>
      <c r="FA407" s="78"/>
      <c r="FB407" s="78"/>
      <c r="FC407" s="78"/>
      <c r="FD407" s="78"/>
      <c r="FE407" s="78"/>
      <c r="FF407" s="78"/>
      <c r="FG407" s="78"/>
      <c r="FH407" s="78"/>
      <c r="FI407" s="78"/>
      <c r="FJ407" s="78"/>
      <c r="FK407" s="78"/>
      <c r="FL407" s="78"/>
      <c r="FM407" s="78"/>
      <c r="FN407" s="78"/>
      <c r="FO407" s="78"/>
      <c r="FP407" s="78"/>
      <c r="FQ407" s="78"/>
      <c r="FR407" s="78"/>
      <c r="FS407" s="78"/>
      <c r="FT407" s="78"/>
      <c r="FU407" s="78"/>
      <c r="FV407" s="78"/>
      <c r="FW407" s="78"/>
      <c r="FX407" s="78"/>
      <c r="FY407" s="78">
        <v>0</v>
      </c>
      <c r="FZ407" s="78">
        <v>0</v>
      </c>
    </row>
    <row r="408" spans="1:182" x14ac:dyDescent="0.2">
      <c r="A408" t="s">
        <v>186</v>
      </c>
      <c r="B408" s="35" t="s">
        <v>243</v>
      </c>
      <c r="C408" t="s">
        <v>194</v>
      </c>
      <c r="D408" t="s">
        <v>201</v>
      </c>
      <c r="E408" t="s">
        <v>238</v>
      </c>
      <c r="F408" t="s">
        <v>178</v>
      </c>
      <c r="G408" t="s">
        <v>1</v>
      </c>
      <c r="H408" s="78">
        <v>7</v>
      </c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  <c r="AB408" s="78"/>
      <c r="AC408" s="78"/>
      <c r="AD408" s="78"/>
      <c r="AE408" s="78"/>
      <c r="AF408" s="78"/>
      <c r="AG408" s="78"/>
      <c r="AH408" s="78"/>
      <c r="AI408" s="78"/>
      <c r="AJ408" s="78"/>
      <c r="AK408" s="78"/>
      <c r="AL408" s="78"/>
      <c r="AM408" s="78"/>
      <c r="AN408" s="78"/>
      <c r="AO408" s="78"/>
      <c r="AP408" s="78"/>
      <c r="AQ408" s="78"/>
      <c r="AR408" s="78"/>
      <c r="AS408" s="78"/>
      <c r="AT408" s="78"/>
      <c r="AU408" s="78"/>
      <c r="AV408" s="78"/>
      <c r="AW408" s="78"/>
      <c r="AX408" s="78"/>
      <c r="AY408" s="78"/>
      <c r="AZ408" s="78"/>
      <c r="BA408" s="78"/>
      <c r="BB408" s="78"/>
      <c r="BC408" s="78"/>
      <c r="BD408" s="78"/>
      <c r="BE408" s="78"/>
      <c r="BF408" s="78"/>
      <c r="BG408" s="78"/>
      <c r="BH408" s="78"/>
      <c r="BI408" s="78"/>
      <c r="BJ408" s="78"/>
      <c r="BK408" s="78"/>
      <c r="BL408" s="78"/>
      <c r="BM408" s="78"/>
      <c r="BN408" s="78"/>
      <c r="BO408" s="78"/>
      <c r="BP408" s="78"/>
      <c r="BQ408" s="78"/>
      <c r="BR408" s="78"/>
      <c r="BS408" s="78"/>
      <c r="BT408" s="78"/>
      <c r="BU408" s="78"/>
      <c r="BV408" s="78"/>
      <c r="BW408" s="78"/>
      <c r="BX408" s="78"/>
      <c r="BY408" s="78"/>
      <c r="BZ408" s="78"/>
      <c r="CA408" s="78"/>
      <c r="CB408" s="78"/>
      <c r="CC408" s="78"/>
      <c r="CD408" s="78"/>
      <c r="CE408" s="78"/>
      <c r="CF408" s="78"/>
      <c r="CG408" s="78"/>
      <c r="CH408" s="78"/>
      <c r="CI408" s="78"/>
      <c r="CJ408" s="78"/>
      <c r="CK408" s="78"/>
      <c r="CL408" s="78"/>
      <c r="CM408" s="78"/>
      <c r="CN408" s="78"/>
      <c r="CO408" s="78"/>
      <c r="CP408" s="78"/>
      <c r="CQ408" s="78"/>
      <c r="CR408" s="78"/>
      <c r="CS408" s="78"/>
      <c r="CT408" s="78"/>
      <c r="CU408" s="78"/>
      <c r="CV408" s="78"/>
      <c r="CW408" s="78"/>
      <c r="CX408" s="78"/>
      <c r="CY408" s="78"/>
      <c r="CZ408" s="78"/>
      <c r="DA408" s="78"/>
      <c r="DB408" s="78"/>
      <c r="DC408" s="78"/>
      <c r="DD408" s="78"/>
      <c r="DE408" s="78"/>
      <c r="DF408" s="78"/>
      <c r="DG408" s="78"/>
      <c r="DH408" s="78"/>
      <c r="DI408" s="78"/>
      <c r="DJ408" s="78"/>
      <c r="DK408" s="78"/>
      <c r="DL408" s="78"/>
      <c r="DM408" s="78"/>
      <c r="DN408" s="78"/>
      <c r="DO408" s="78"/>
      <c r="DP408" s="78"/>
      <c r="DQ408" s="78"/>
      <c r="DR408" s="78"/>
      <c r="DS408" s="78"/>
      <c r="DT408" s="78"/>
      <c r="DU408" s="78"/>
      <c r="DV408" s="78"/>
      <c r="DW408" s="78"/>
      <c r="DX408" s="78"/>
      <c r="DY408" s="78"/>
      <c r="DZ408" s="78"/>
      <c r="EA408" s="78"/>
      <c r="EB408" s="78"/>
      <c r="EC408" s="78"/>
      <c r="ED408" s="78"/>
      <c r="EE408" s="78"/>
      <c r="EF408" s="78"/>
      <c r="EG408" s="78"/>
      <c r="EH408" s="78"/>
      <c r="EI408" s="78"/>
      <c r="EJ408" s="78"/>
      <c r="EK408" s="78"/>
      <c r="EL408" s="78"/>
      <c r="EM408" s="78"/>
      <c r="EN408" s="78"/>
      <c r="EO408" s="78"/>
      <c r="EP408" s="78"/>
      <c r="EQ408" s="78"/>
      <c r="ER408" s="78"/>
      <c r="ES408" s="78"/>
      <c r="ET408" s="78"/>
      <c r="EU408" s="78"/>
      <c r="EV408" s="78"/>
      <c r="EW408" s="78"/>
      <c r="EX408" s="78"/>
      <c r="EY408" s="78"/>
      <c r="EZ408" s="78"/>
      <c r="FA408" s="78"/>
      <c r="FB408" s="78"/>
      <c r="FC408" s="78"/>
      <c r="FD408" s="78"/>
      <c r="FE408" s="78"/>
      <c r="FF408" s="78"/>
      <c r="FG408" s="78"/>
      <c r="FH408" s="78"/>
      <c r="FI408" s="78"/>
      <c r="FJ408" s="78"/>
      <c r="FK408" s="78"/>
      <c r="FL408" s="78"/>
      <c r="FM408" s="78"/>
      <c r="FN408" s="78"/>
      <c r="FO408" s="78"/>
      <c r="FP408" s="78"/>
      <c r="FQ408" s="78"/>
      <c r="FR408" s="78"/>
      <c r="FS408" s="78"/>
      <c r="FT408" s="78"/>
      <c r="FU408" s="78"/>
      <c r="FV408" s="78"/>
      <c r="FW408" s="78"/>
      <c r="FX408" s="78"/>
      <c r="FY408" s="78">
        <v>0</v>
      </c>
      <c r="FZ408" s="78">
        <v>0</v>
      </c>
    </row>
    <row r="409" spans="1:182" x14ac:dyDescent="0.2">
      <c r="A409" t="s">
        <v>186</v>
      </c>
      <c r="B409" s="35" t="s">
        <v>243</v>
      </c>
      <c r="C409" t="s">
        <v>194</v>
      </c>
      <c r="D409" t="s">
        <v>201</v>
      </c>
      <c r="E409" t="s">
        <v>238</v>
      </c>
      <c r="F409" t="s">
        <v>179</v>
      </c>
      <c r="G409" t="s">
        <v>1</v>
      </c>
      <c r="H409" s="78">
        <v>4</v>
      </c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  <c r="AB409" s="78"/>
      <c r="AC409" s="78"/>
      <c r="AD409" s="78"/>
      <c r="AE409" s="78"/>
      <c r="AF409" s="78"/>
      <c r="AG409" s="78"/>
      <c r="AH409" s="78"/>
      <c r="AI409" s="78"/>
      <c r="AJ409" s="78"/>
      <c r="AK409" s="78"/>
      <c r="AL409" s="78"/>
      <c r="AM409" s="78"/>
      <c r="AN409" s="78"/>
      <c r="AO409" s="78"/>
      <c r="AP409" s="78"/>
      <c r="AQ409" s="78"/>
      <c r="AR409" s="78"/>
      <c r="AS409" s="78"/>
      <c r="AT409" s="78"/>
      <c r="AU409" s="78"/>
      <c r="AV409" s="78"/>
      <c r="AW409" s="78"/>
      <c r="AX409" s="78"/>
      <c r="AY409" s="78"/>
      <c r="AZ409" s="78"/>
      <c r="BA409" s="78"/>
      <c r="BB409" s="78"/>
      <c r="BC409" s="78"/>
      <c r="BD409" s="78"/>
      <c r="BE409" s="78"/>
      <c r="BF409" s="78"/>
      <c r="BG409" s="78"/>
      <c r="BH409" s="78"/>
      <c r="BI409" s="78"/>
      <c r="BJ409" s="78"/>
      <c r="BK409" s="78"/>
      <c r="BL409" s="78"/>
      <c r="BM409" s="78"/>
      <c r="BN409" s="78"/>
      <c r="BO409" s="78"/>
      <c r="BP409" s="78"/>
      <c r="BQ409" s="78"/>
      <c r="BR409" s="78"/>
      <c r="BS409" s="78"/>
      <c r="BT409" s="78"/>
      <c r="BU409" s="78"/>
      <c r="BV409" s="78"/>
      <c r="BW409" s="78"/>
      <c r="BX409" s="78"/>
      <c r="BY409" s="78"/>
      <c r="BZ409" s="78"/>
      <c r="CA409" s="78"/>
      <c r="CB409" s="78"/>
      <c r="CC409" s="78"/>
      <c r="CD409" s="78"/>
      <c r="CE409" s="78"/>
      <c r="CF409" s="78"/>
      <c r="CG409" s="78"/>
      <c r="CH409" s="78"/>
      <c r="CI409" s="78"/>
      <c r="CJ409" s="78"/>
      <c r="CK409" s="78"/>
      <c r="CL409" s="78"/>
      <c r="CM409" s="78"/>
      <c r="CN409" s="78"/>
      <c r="CO409" s="78"/>
      <c r="CP409" s="78"/>
      <c r="CQ409" s="78"/>
      <c r="CR409" s="78"/>
      <c r="CS409" s="78"/>
      <c r="CT409" s="78"/>
      <c r="CU409" s="78"/>
      <c r="CV409" s="78"/>
      <c r="CW409" s="78"/>
      <c r="CX409" s="78"/>
      <c r="CY409" s="78"/>
      <c r="CZ409" s="78"/>
      <c r="DA409" s="78"/>
      <c r="DB409" s="78"/>
      <c r="DC409" s="78"/>
      <c r="DD409" s="78"/>
      <c r="DE409" s="78"/>
      <c r="DF409" s="78"/>
      <c r="DG409" s="78"/>
      <c r="DH409" s="78"/>
      <c r="DI409" s="78"/>
      <c r="DJ409" s="78"/>
      <c r="DK409" s="78"/>
      <c r="DL409" s="78"/>
      <c r="DM409" s="78"/>
      <c r="DN409" s="78"/>
      <c r="DO409" s="78"/>
      <c r="DP409" s="78"/>
      <c r="DQ409" s="78"/>
      <c r="DR409" s="78"/>
      <c r="DS409" s="78"/>
      <c r="DT409" s="78"/>
      <c r="DU409" s="78"/>
      <c r="DV409" s="78"/>
      <c r="DW409" s="78"/>
      <c r="DX409" s="78"/>
      <c r="DY409" s="78"/>
      <c r="DZ409" s="78"/>
      <c r="EA409" s="78"/>
      <c r="EB409" s="78"/>
      <c r="EC409" s="78"/>
      <c r="ED409" s="78"/>
      <c r="EE409" s="78"/>
      <c r="EF409" s="78"/>
      <c r="EG409" s="78"/>
      <c r="EH409" s="78"/>
      <c r="EI409" s="78"/>
      <c r="EJ409" s="78"/>
      <c r="EK409" s="78"/>
      <c r="EL409" s="78"/>
      <c r="EM409" s="78"/>
      <c r="EN409" s="78"/>
      <c r="EO409" s="78"/>
      <c r="EP409" s="78"/>
      <c r="EQ409" s="78"/>
      <c r="ER409" s="78"/>
      <c r="ES409" s="78"/>
      <c r="ET409" s="78"/>
      <c r="EU409" s="78"/>
      <c r="EV409" s="78"/>
      <c r="EW409" s="78"/>
      <c r="EX409" s="78"/>
      <c r="EY409" s="78"/>
      <c r="EZ409" s="78"/>
      <c r="FA409" s="78"/>
      <c r="FB409" s="78"/>
      <c r="FC409" s="78"/>
      <c r="FD409" s="78"/>
      <c r="FE409" s="78"/>
      <c r="FF409" s="78"/>
      <c r="FG409" s="78"/>
      <c r="FH409" s="78"/>
      <c r="FI409" s="78"/>
      <c r="FJ409" s="78"/>
      <c r="FK409" s="78"/>
      <c r="FL409" s="78"/>
      <c r="FM409" s="78"/>
      <c r="FN409" s="78"/>
      <c r="FO409" s="78"/>
      <c r="FP409" s="78"/>
      <c r="FQ409" s="78"/>
      <c r="FR409" s="78"/>
      <c r="FS409" s="78"/>
      <c r="FT409" s="78"/>
      <c r="FU409" s="78"/>
      <c r="FV409" s="78"/>
      <c r="FW409" s="78"/>
      <c r="FX409" s="78"/>
      <c r="FY409" s="78">
        <v>0</v>
      </c>
      <c r="FZ409" s="78">
        <v>0</v>
      </c>
    </row>
    <row r="410" spans="1:182" x14ac:dyDescent="0.2">
      <c r="A410" t="s">
        <v>186</v>
      </c>
      <c r="B410" s="35" t="s">
        <v>243</v>
      </c>
      <c r="C410" t="s">
        <v>194</v>
      </c>
      <c r="D410" t="s">
        <v>201</v>
      </c>
      <c r="E410" t="s">
        <v>238</v>
      </c>
      <c r="F410" t="s">
        <v>180</v>
      </c>
      <c r="G410" t="s">
        <v>1</v>
      </c>
      <c r="H410" s="78">
        <v>0</v>
      </c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  <c r="AB410" s="78"/>
      <c r="AC410" s="78"/>
      <c r="AD410" s="78"/>
      <c r="AE410" s="78"/>
      <c r="AF410" s="78"/>
      <c r="AG410" s="78"/>
      <c r="AH410" s="78"/>
      <c r="AI410" s="78"/>
      <c r="AJ410" s="78"/>
      <c r="AK410" s="78"/>
      <c r="AL410" s="78"/>
      <c r="AM410" s="78"/>
      <c r="AN410" s="78"/>
      <c r="AO410" s="78"/>
      <c r="AP410" s="78"/>
      <c r="AQ410" s="78"/>
      <c r="AR410" s="78"/>
      <c r="AS410" s="78"/>
      <c r="AT410" s="78"/>
      <c r="AU410" s="78"/>
      <c r="AV410" s="78"/>
      <c r="AW410" s="78"/>
      <c r="AX410" s="78"/>
      <c r="AY410" s="78"/>
      <c r="AZ410" s="78"/>
      <c r="BA410" s="78"/>
      <c r="BB410" s="78"/>
      <c r="BC410" s="78"/>
      <c r="BD410" s="78"/>
      <c r="BE410" s="78"/>
      <c r="BF410" s="78"/>
      <c r="BG410" s="78"/>
      <c r="BH410" s="78"/>
      <c r="BI410" s="78"/>
      <c r="BJ410" s="78"/>
      <c r="BK410" s="78"/>
      <c r="BL410" s="78"/>
      <c r="BM410" s="78"/>
      <c r="BN410" s="78"/>
      <c r="BO410" s="78"/>
      <c r="BP410" s="78"/>
      <c r="BQ410" s="78"/>
      <c r="BR410" s="78"/>
      <c r="BS410" s="78"/>
      <c r="BT410" s="78"/>
      <c r="BU410" s="78"/>
      <c r="BV410" s="78"/>
      <c r="BW410" s="78"/>
      <c r="BX410" s="78"/>
      <c r="BY410" s="78"/>
      <c r="BZ410" s="78"/>
      <c r="CA410" s="78"/>
      <c r="CB410" s="78"/>
      <c r="CC410" s="78"/>
      <c r="CD410" s="78"/>
      <c r="CE410" s="78"/>
      <c r="CF410" s="78"/>
      <c r="CG410" s="78"/>
      <c r="CH410" s="78"/>
      <c r="CI410" s="78"/>
      <c r="CJ410" s="78"/>
      <c r="CK410" s="78"/>
      <c r="CL410" s="78"/>
      <c r="CM410" s="78"/>
      <c r="CN410" s="78"/>
      <c r="CO410" s="78"/>
      <c r="CP410" s="78"/>
      <c r="CQ410" s="78"/>
      <c r="CR410" s="78"/>
      <c r="CS410" s="78"/>
      <c r="CT410" s="78"/>
      <c r="CU410" s="78"/>
      <c r="CV410" s="78"/>
      <c r="CW410" s="78"/>
      <c r="CX410" s="78"/>
      <c r="CY410" s="78"/>
      <c r="CZ410" s="78"/>
      <c r="DA410" s="78"/>
      <c r="DB410" s="78"/>
      <c r="DC410" s="78"/>
      <c r="DD410" s="78"/>
      <c r="DE410" s="78"/>
      <c r="DF410" s="78"/>
      <c r="DG410" s="78"/>
      <c r="DH410" s="78"/>
      <c r="DI410" s="78"/>
      <c r="DJ410" s="78"/>
      <c r="DK410" s="78"/>
      <c r="DL410" s="78"/>
      <c r="DM410" s="78"/>
      <c r="DN410" s="78"/>
      <c r="DO410" s="78"/>
      <c r="DP410" s="78"/>
      <c r="DQ410" s="78"/>
      <c r="DR410" s="78"/>
      <c r="DS410" s="78"/>
      <c r="DT410" s="78"/>
      <c r="DU410" s="78"/>
      <c r="DV410" s="78"/>
      <c r="DW410" s="78"/>
      <c r="DX410" s="78"/>
      <c r="DY410" s="78"/>
      <c r="DZ410" s="78"/>
      <c r="EA410" s="78"/>
      <c r="EB410" s="78"/>
      <c r="EC410" s="78"/>
      <c r="ED410" s="78"/>
      <c r="EE410" s="78"/>
      <c r="EF410" s="78"/>
      <c r="EG410" s="78"/>
      <c r="EH410" s="78"/>
      <c r="EI410" s="78"/>
      <c r="EJ410" s="78"/>
      <c r="EK410" s="78"/>
      <c r="EL410" s="78"/>
      <c r="EM410" s="78"/>
      <c r="EN410" s="78"/>
      <c r="EO410" s="78"/>
      <c r="EP410" s="78"/>
      <c r="EQ410" s="78"/>
      <c r="ER410" s="78"/>
      <c r="ES410" s="78"/>
      <c r="ET410" s="78"/>
      <c r="EU410" s="78"/>
      <c r="EV410" s="78"/>
      <c r="EW410" s="78"/>
      <c r="EX410" s="78"/>
      <c r="EY410" s="78"/>
      <c r="EZ410" s="78"/>
      <c r="FA410" s="78"/>
      <c r="FB410" s="78"/>
      <c r="FC410" s="78"/>
      <c r="FD410" s="78"/>
      <c r="FE410" s="78"/>
      <c r="FF410" s="78"/>
      <c r="FG410" s="78"/>
      <c r="FH410" s="78"/>
      <c r="FI410" s="78"/>
      <c r="FJ410" s="78"/>
      <c r="FK410" s="78"/>
      <c r="FL410" s="78"/>
      <c r="FM410" s="78"/>
      <c r="FN410" s="78"/>
      <c r="FO410" s="78"/>
      <c r="FP410" s="78"/>
      <c r="FQ410" s="78"/>
      <c r="FR410" s="78"/>
      <c r="FS410" s="78"/>
      <c r="FT410" s="78"/>
      <c r="FU410" s="78"/>
      <c r="FV410" s="78"/>
      <c r="FW410" s="78"/>
      <c r="FX410" s="78"/>
      <c r="FY410" s="78">
        <v>0</v>
      </c>
      <c r="FZ410" s="78">
        <v>0</v>
      </c>
    </row>
    <row r="411" spans="1:182" x14ac:dyDescent="0.2">
      <c r="A411" t="s">
        <v>186</v>
      </c>
      <c r="B411" s="35" t="s">
        <v>243</v>
      </c>
      <c r="C411" t="s">
        <v>194</v>
      </c>
      <c r="D411" t="s">
        <v>201</v>
      </c>
      <c r="E411" t="s">
        <v>238</v>
      </c>
      <c r="F411" t="s">
        <v>181</v>
      </c>
      <c r="G411" t="s">
        <v>1</v>
      </c>
      <c r="H411" s="78">
        <v>2</v>
      </c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  <c r="AB411" s="78"/>
      <c r="AC411" s="78"/>
      <c r="AD411" s="78"/>
      <c r="AE411" s="78"/>
      <c r="AF411" s="78"/>
      <c r="AG411" s="78"/>
      <c r="AH411" s="78"/>
      <c r="AI411" s="78"/>
      <c r="AJ411" s="78"/>
      <c r="AK411" s="78"/>
      <c r="AL411" s="78"/>
      <c r="AM411" s="78"/>
      <c r="AN411" s="78"/>
      <c r="AO411" s="78"/>
      <c r="AP411" s="78"/>
      <c r="AQ411" s="78"/>
      <c r="AR411" s="78"/>
      <c r="AS411" s="78"/>
      <c r="AT411" s="78"/>
      <c r="AU411" s="78"/>
      <c r="AV411" s="78"/>
      <c r="AW411" s="78"/>
      <c r="AX411" s="78"/>
      <c r="AY411" s="78"/>
      <c r="AZ411" s="78"/>
      <c r="BA411" s="78"/>
      <c r="BB411" s="78"/>
      <c r="BC411" s="78"/>
      <c r="BD411" s="78"/>
      <c r="BE411" s="78"/>
      <c r="BF411" s="78"/>
      <c r="BG411" s="78"/>
      <c r="BH411" s="78"/>
      <c r="BI411" s="78"/>
      <c r="BJ411" s="78"/>
      <c r="BK411" s="78"/>
      <c r="BL411" s="78"/>
      <c r="BM411" s="78"/>
      <c r="BN411" s="78"/>
      <c r="BO411" s="78"/>
      <c r="BP411" s="78"/>
      <c r="BQ411" s="78"/>
      <c r="BR411" s="78"/>
      <c r="BS411" s="78"/>
      <c r="BT411" s="78"/>
      <c r="BU411" s="78"/>
      <c r="BV411" s="78"/>
      <c r="BW411" s="78"/>
      <c r="BX411" s="78"/>
      <c r="BY411" s="78"/>
      <c r="BZ411" s="78"/>
      <c r="CA411" s="78"/>
      <c r="CB411" s="78"/>
      <c r="CC411" s="78"/>
      <c r="CD411" s="78"/>
      <c r="CE411" s="78"/>
      <c r="CF411" s="78"/>
      <c r="CG411" s="78"/>
      <c r="CH411" s="78"/>
      <c r="CI411" s="78"/>
      <c r="CJ411" s="78"/>
      <c r="CK411" s="78"/>
      <c r="CL411" s="78"/>
      <c r="CM411" s="78"/>
      <c r="CN411" s="78"/>
      <c r="CO411" s="78"/>
      <c r="CP411" s="78"/>
      <c r="CQ411" s="78"/>
      <c r="CR411" s="78"/>
      <c r="CS411" s="78"/>
      <c r="CT411" s="78"/>
      <c r="CU411" s="78"/>
      <c r="CV411" s="78"/>
      <c r="CW411" s="78"/>
      <c r="CX411" s="78"/>
      <c r="CY411" s="78"/>
      <c r="CZ411" s="78"/>
      <c r="DA411" s="78"/>
      <c r="DB411" s="78"/>
      <c r="DC411" s="78"/>
      <c r="DD411" s="78"/>
      <c r="DE411" s="78"/>
      <c r="DF411" s="78"/>
      <c r="DG411" s="78"/>
      <c r="DH411" s="78"/>
      <c r="DI411" s="78"/>
      <c r="DJ411" s="78"/>
      <c r="DK411" s="78"/>
      <c r="DL411" s="78"/>
      <c r="DM411" s="78"/>
      <c r="DN411" s="78"/>
      <c r="DO411" s="78"/>
      <c r="DP411" s="78"/>
      <c r="DQ411" s="78"/>
      <c r="DR411" s="78"/>
      <c r="DS411" s="78"/>
      <c r="DT411" s="78"/>
      <c r="DU411" s="78"/>
      <c r="DV411" s="78"/>
      <c r="DW411" s="78"/>
      <c r="DX411" s="78"/>
      <c r="DY411" s="78"/>
      <c r="DZ411" s="78"/>
      <c r="EA411" s="78"/>
      <c r="EB411" s="78"/>
      <c r="EC411" s="78"/>
      <c r="ED411" s="78"/>
      <c r="EE411" s="78"/>
      <c r="EF411" s="78"/>
      <c r="EG411" s="78"/>
      <c r="EH411" s="78"/>
      <c r="EI411" s="78"/>
      <c r="EJ411" s="78"/>
      <c r="EK411" s="78"/>
      <c r="EL411" s="78"/>
      <c r="EM411" s="78"/>
      <c r="EN411" s="78"/>
      <c r="EO411" s="78"/>
      <c r="EP411" s="78"/>
      <c r="EQ411" s="78"/>
      <c r="ER411" s="78"/>
      <c r="ES411" s="78"/>
      <c r="ET411" s="78"/>
      <c r="EU411" s="78"/>
      <c r="EV411" s="78"/>
      <c r="EW411" s="78"/>
      <c r="EX411" s="78"/>
      <c r="EY411" s="78"/>
      <c r="EZ411" s="78"/>
      <c r="FA411" s="78"/>
      <c r="FB411" s="78"/>
      <c r="FC411" s="78"/>
      <c r="FD411" s="78"/>
      <c r="FE411" s="78"/>
      <c r="FF411" s="78"/>
      <c r="FG411" s="78"/>
      <c r="FH411" s="78"/>
      <c r="FI411" s="78"/>
      <c r="FJ411" s="78"/>
      <c r="FK411" s="78"/>
      <c r="FL411" s="78"/>
      <c r="FM411" s="78"/>
      <c r="FN411" s="78"/>
      <c r="FO411" s="78"/>
      <c r="FP411" s="78"/>
      <c r="FQ411" s="78"/>
      <c r="FR411" s="78"/>
      <c r="FS411" s="78"/>
      <c r="FT411" s="78"/>
      <c r="FU411" s="78"/>
      <c r="FV411" s="78"/>
      <c r="FW411" s="78"/>
      <c r="FX411" s="78"/>
      <c r="FY411" s="78">
        <v>0</v>
      </c>
      <c r="FZ411" s="78">
        <v>0</v>
      </c>
    </row>
    <row r="412" spans="1:182" x14ac:dyDescent="0.2">
      <c r="A412" t="s">
        <v>186</v>
      </c>
      <c r="B412" s="35" t="s">
        <v>243</v>
      </c>
      <c r="C412" t="s">
        <v>194</v>
      </c>
      <c r="D412" t="s">
        <v>201</v>
      </c>
      <c r="E412" t="s">
        <v>238</v>
      </c>
      <c r="F412" t="s">
        <v>182</v>
      </c>
      <c r="G412" t="s">
        <v>1</v>
      </c>
      <c r="H412" s="78">
        <v>0</v>
      </c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  <c r="AB412" s="78"/>
      <c r="AC412" s="78"/>
      <c r="AD412" s="78"/>
      <c r="AE412" s="78"/>
      <c r="AF412" s="78"/>
      <c r="AG412" s="78"/>
      <c r="AH412" s="78"/>
      <c r="AI412" s="78"/>
      <c r="AJ412" s="78"/>
      <c r="AK412" s="78"/>
      <c r="AL412" s="78"/>
      <c r="AM412" s="78"/>
      <c r="AN412" s="78"/>
      <c r="AO412" s="78"/>
      <c r="AP412" s="78"/>
      <c r="AQ412" s="78"/>
      <c r="AR412" s="78"/>
      <c r="AS412" s="78"/>
      <c r="AT412" s="78"/>
      <c r="AU412" s="78"/>
      <c r="AV412" s="78"/>
      <c r="AW412" s="78"/>
      <c r="AX412" s="78"/>
      <c r="AY412" s="78"/>
      <c r="AZ412" s="78"/>
      <c r="BA412" s="78"/>
      <c r="BB412" s="78"/>
      <c r="BC412" s="78"/>
      <c r="BD412" s="78"/>
      <c r="BE412" s="78"/>
      <c r="BF412" s="78"/>
      <c r="BG412" s="78"/>
      <c r="BH412" s="78"/>
      <c r="BI412" s="78"/>
      <c r="BJ412" s="78"/>
      <c r="BK412" s="78"/>
      <c r="BL412" s="78"/>
      <c r="BM412" s="78"/>
      <c r="BN412" s="78"/>
      <c r="BO412" s="78"/>
      <c r="BP412" s="78"/>
      <c r="BQ412" s="78"/>
      <c r="BR412" s="78"/>
      <c r="BS412" s="78"/>
      <c r="BT412" s="78"/>
      <c r="BU412" s="78"/>
      <c r="BV412" s="78"/>
      <c r="BW412" s="78"/>
      <c r="BX412" s="78"/>
      <c r="BY412" s="78"/>
      <c r="BZ412" s="78"/>
      <c r="CA412" s="78"/>
      <c r="CB412" s="78"/>
      <c r="CC412" s="78"/>
      <c r="CD412" s="78"/>
      <c r="CE412" s="78"/>
      <c r="CF412" s="78"/>
      <c r="CG412" s="78"/>
      <c r="CH412" s="78"/>
      <c r="CI412" s="78"/>
      <c r="CJ412" s="78"/>
      <c r="CK412" s="78"/>
      <c r="CL412" s="78"/>
      <c r="CM412" s="78"/>
      <c r="CN412" s="78"/>
      <c r="CO412" s="78"/>
      <c r="CP412" s="78"/>
      <c r="CQ412" s="78"/>
      <c r="CR412" s="78"/>
      <c r="CS412" s="78"/>
      <c r="CT412" s="78"/>
      <c r="CU412" s="78"/>
      <c r="CV412" s="78"/>
      <c r="CW412" s="78"/>
      <c r="CX412" s="78"/>
      <c r="CY412" s="78"/>
      <c r="CZ412" s="78"/>
      <c r="DA412" s="78"/>
      <c r="DB412" s="78"/>
      <c r="DC412" s="78"/>
      <c r="DD412" s="78"/>
      <c r="DE412" s="78"/>
      <c r="DF412" s="78"/>
      <c r="DG412" s="78"/>
      <c r="DH412" s="78"/>
      <c r="DI412" s="78"/>
      <c r="DJ412" s="78"/>
      <c r="DK412" s="78"/>
      <c r="DL412" s="78"/>
      <c r="DM412" s="78"/>
      <c r="DN412" s="78"/>
      <c r="DO412" s="78"/>
      <c r="DP412" s="78"/>
      <c r="DQ412" s="78"/>
      <c r="DR412" s="78"/>
      <c r="DS412" s="78"/>
      <c r="DT412" s="78"/>
      <c r="DU412" s="78"/>
      <c r="DV412" s="78"/>
      <c r="DW412" s="78"/>
      <c r="DX412" s="78"/>
      <c r="DY412" s="78"/>
      <c r="DZ412" s="78"/>
      <c r="EA412" s="78"/>
      <c r="EB412" s="78"/>
      <c r="EC412" s="78"/>
      <c r="ED412" s="78"/>
      <c r="EE412" s="78"/>
      <c r="EF412" s="78"/>
      <c r="EG412" s="78"/>
      <c r="EH412" s="78"/>
      <c r="EI412" s="78"/>
      <c r="EJ412" s="78"/>
      <c r="EK412" s="78"/>
      <c r="EL412" s="78"/>
      <c r="EM412" s="78"/>
      <c r="EN412" s="78"/>
      <c r="EO412" s="78"/>
      <c r="EP412" s="78"/>
      <c r="EQ412" s="78"/>
      <c r="ER412" s="78"/>
      <c r="ES412" s="78"/>
      <c r="ET412" s="78"/>
      <c r="EU412" s="78"/>
      <c r="EV412" s="78"/>
      <c r="EW412" s="78"/>
      <c r="EX412" s="78"/>
      <c r="EY412" s="78"/>
      <c r="EZ412" s="78"/>
      <c r="FA412" s="78"/>
      <c r="FB412" s="78"/>
      <c r="FC412" s="78"/>
      <c r="FD412" s="78"/>
      <c r="FE412" s="78"/>
      <c r="FF412" s="78"/>
      <c r="FG412" s="78"/>
      <c r="FH412" s="78"/>
      <c r="FI412" s="78"/>
      <c r="FJ412" s="78"/>
      <c r="FK412" s="78"/>
      <c r="FL412" s="78"/>
      <c r="FM412" s="78"/>
      <c r="FN412" s="78"/>
      <c r="FO412" s="78"/>
      <c r="FP412" s="78"/>
      <c r="FQ412" s="78"/>
      <c r="FR412" s="78"/>
      <c r="FS412" s="78"/>
      <c r="FT412" s="78"/>
      <c r="FU412" s="78"/>
      <c r="FV412" s="78"/>
      <c r="FW412" s="78"/>
      <c r="FX412" s="78"/>
      <c r="FY412" s="78">
        <v>0</v>
      </c>
      <c r="FZ412" s="78">
        <v>0</v>
      </c>
    </row>
    <row r="413" spans="1:182" x14ac:dyDescent="0.2">
      <c r="A413" t="s">
        <v>186</v>
      </c>
      <c r="B413" s="35" t="s">
        <v>243</v>
      </c>
      <c r="C413" t="s">
        <v>194</v>
      </c>
      <c r="D413" t="s">
        <v>201</v>
      </c>
      <c r="E413" t="s">
        <v>238</v>
      </c>
      <c r="F413" t="s">
        <v>183</v>
      </c>
      <c r="G413" t="s">
        <v>1</v>
      </c>
      <c r="H413" s="78">
        <v>9</v>
      </c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  <c r="AB413" s="78"/>
      <c r="AC413" s="78"/>
      <c r="AD413" s="78"/>
      <c r="AE413" s="78"/>
      <c r="AF413" s="78"/>
      <c r="AG413" s="78"/>
      <c r="AH413" s="78"/>
      <c r="AI413" s="78"/>
      <c r="AJ413" s="78"/>
      <c r="AK413" s="78"/>
      <c r="AL413" s="78"/>
      <c r="AM413" s="78"/>
      <c r="AN413" s="78"/>
      <c r="AO413" s="78"/>
      <c r="AP413" s="78"/>
      <c r="AQ413" s="78"/>
      <c r="AR413" s="78"/>
      <c r="AS413" s="78"/>
      <c r="AT413" s="78"/>
      <c r="AU413" s="78"/>
      <c r="AV413" s="78"/>
      <c r="AW413" s="78"/>
      <c r="AX413" s="78"/>
      <c r="AY413" s="78"/>
      <c r="AZ413" s="78"/>
      <c r="BA413" s="78"/>
      <c r="BB413" s="78"/>
      <c r="BC413" s="78"/>
      <c r="BD413" s="78"/>
      <c r="BE413" s="78"/>
      <c r="BF413" s="78"/>
      <c r="BG413" s="78"/>
      <c r="BH413" s="78"/>
      <c r="BI413" s="78"/>
      <c r="BJ413" s="78"/>
      <c r="BK413" s="78"/>
      <c r="BL413" s="78"/>
      <c r="BM413" s="78"/>
      <c r="BN413" s="78"/>
      <c r="BO413" s="78"/>
      <c r="BP413" s="78"/>
      <c r="BQ413" s="78"/>
      <c r="BR413" s="78"/>
      <c r="BS413" s="78"/>
      <c r="BT413" s="78"/>
      <c r="BU413" s="78"/>
      <c r="BV413" s="78"/>
      <c r="BW413" s="78"/>
      <c r="BX413" s="78"/>
      <c r="BY413" s="78"/>
      <c r="BZ413" s="78"/>
      <c r="CA413" s="78"/>
      <c r="CB413" s="78"/>
      <c r="CC413" s="78"/>
      <c r="CD413" s="78"/>
      <c r="CE413" s="78"/>
      <c r="CF413" s="78"/>
      <c r="CG413" s="78"/>
      <c r="CH413" s="78"/>
      <c r="CI413" s="78"/>
      <c r="CJ413" s="78"/>
      <c r="CK413" s="78"/>
      <c r="CL413" s="78"/>
      <c r="CM413" s="78"/>
      <c r="CN413" s="78"/>
      <c r="CO413" s="78"/>
      <c r="CP413" s="78"/>
      <c r="CQ413" s="78"/>
      <c r="CR413" s="78"/>
      <c r="CS413" s="78"/>
      <c r="CT413" s="78"/>
      <c r="CU413" s="78"/>
      <c r="CV413" s="78"/>
      <c r="CW413" s="78"/>
      <c r="CX413" s="78"/>
      <c r="CY413" s="78"/>
      <c r="CZ413" s="78"/>
      <c r="DA413" s="78"/>
      <c r="DB413" s="78"/>
      <c r="DC413" s="78"/>
      <c r="DD413" s="78"/>
      <c r="DE413" s="78"/>
      <c r="DF413" s="78"/>
      <c r="DG413" s="78"/>
      <c r="DH413" s="78"/>
      <c r="DI413" s="78"/>
      <c r="DJ413" s="78"/>
      <c r="DK413" s="78"/>
      <c r="DL413" s="78"/>
      <c r="DM413" s="78"/>
      <c r="DN413" s="78"/>
      <c r="DO413" s="78"/>
      <c r="DP413" s="78"/>
      <c r="DQ413" s="78"/>
      <c r="DR413" s="78"/>
      <c r="DS413" s="78"/>
      <c r="DT413" s="78"/>
      <c r="DU413" s="78"/>
      <c r="DV413" s="78"/>
      <c r="DW413" s="78"/>
      <c r="DX413" s="78"/>
      <c r="DY413" s="78"/>
      <c r="DZ413" s="78"/>
      <c r="EA413" s="78"/>
      <c r="EB413" s="78"/>
      <c r="EC413" s="78"/>
      <c r="ED413" s="78"/>
      <c r="EE413" s="78"/>
      <c r="EF413" s="78"/>
      <c r="EG413" s="78"/>
      <c r="EH413" s="78"/>
      <c r="EI413" s="78"/>
      <c r="EJ413" s="78"/>
      <c r="EK413" s="78"/>
      <c r="EL413" s="78"/>
      <c r="EM413" s="78"/>
      <c r="EN413" s="78"/>
      <c r="EO413" s="78"/>
      <c r="EP413" s="78"/>
      <c r="EQ413" s="78"/>
      <c r="ER413" s="78"/>
      <c r="ES413" s="78"/>
      <c r="ET413" s="78"/>
      <c r="EU413" s="78"/>
      <c r="EV413" s="78"/>
      <c r="EW413" s="78"/>
      <c r="EX413" s="78"/>
      <c r="EY413" s="78"/>
      <c r="EZ413" s="78"/>
      <c r="FA413" s="78"/>
      <c r="FB413" s="78"/>
      <c r="FC413" s="78"/>
      <c r="FD413" s="78"/>
      <c r="FE413" s="78"/>
      <c r="FF413" s="78"/>
      <c r="FG413" s="78"/>
      <c r="FH413" s="78"/>
      <c r="FI413" s="78"/>
      <c r="FJ413" s="78"/>
      <c r="FK413" s="78"/>
      <c r="FL413" s="78"/>
      <c r="FM413" s="78"/>
      <c r="FN413" s="78"/>
      <c r="FO413" s="78"/>
      <c r="FP413" s="78"/>
      <c r="FQ413" s="78"/>
      <c r="FR413" s="78"/>
      <c r="FS413" s="78"/>
      <c r="FT413" s="78"/>
      <c r="FU413" s="78"/>
      <c r="FV413" s="78"/>
      <c r="FW413" s="78"/>
      <c r="FX413" s="78"/>
      <c r="FY413" s="78">
        <v>0</v>
      </c>
      <c r="FZ413" s="78">
        <v>0</v>
      </c>
    </row>
    <row r="414" spans="1:182" x14ac:dyDescent="0.2">
      <c r="A414" t="s">
        <v>186</v>
      </c>
      <c r="B414" s="35" t="s">
        <v>243</v>
      </c>
      <c r="C414" t="s">
        <v>194</v>
      </c>
      <c r="D414" t="s">
        <v>201</v>
      </c>
      <c r="E414" t="s">
        <v>238</v>
      </c>
      <c r="F414" t="s">
        <v>184</v>
      </c>
      <c r="G414" t="s">
        <v>1</v>
      </c>
      <c r="H414" s="78">
        <v>2</v>
      </c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  <c r="AB414" s="78"/>
      <c r="AC414" s="78"/>
      <c r="AD414" s="78"/>
      <c r="AE414" s="78"/>
      <c r="AF414" s="78"/>
      <c r="AG414" s="78"/>
      <c r="AH414" s="78"/>
      <c r="AI414" s="78"/>
      <c r="AJ414" s="78"/>
      <c r="AK414" s="78"/>
      <c r="AL414" s="78"/>
      <c r="AM414" s="78"/>
      <c r="AN414" s="78"/>
      <c r="AO414" s="78"/>
      <c r="AP414" s="78"/>
      <c r="AQ414" s="78"/>
      <c r="AR414" s="78"/>
      <c r="AS414" s="78"/>
      <c r="AT414" s="78"/>
      <c r="AU414" s="78"/>
      <c r="AV414" s="78"/>
      <c r="AW414" s="78"/>
      <c r="AX414" s="78"/>
      <c r="AY414" s="78"/>
      <c r="AZ414" s="78"/>
      <c r="BA414" s="78"/>
      <c r="BB414" s="78"/>
      <c r="BC414" s="78"/>
      <c r="BD414" s="78"/>
      <c r="BE414" s="78"/>
      <c r="BF414" s="78"/>
      <c r="BG414" s="78"/>
      <c r="BH414" s="78"/>
      <c r="BI414" s="78"/>
      <c r="BJ414" s="78"/>
      <c r="BK414" s="78"/>
      <c r="BL414" s="78"/>
      <c r="BM414" s="78"/>
      <c r="BN414" s="78"/>
      <c r="BO414" s="78"/>
      <c r="BP414" s="78"/>
      <c r="BQ414" s="78"/>
      <c r="BR414" s="78"/>
      <c r="BS414" s="78"/>
      <c r="BT414" s="78"/>
      <c r="BU414" s="78"/>
      <c r="BV414" s="78"/>
      <c r="BW414" s="78"/>
      <c r="BX414" s="78"/>
      <c r="BY414" s="78"/>
      <c r="BZ414" s="78"/>
      <c r="CA414" s="78"/>
      <c r="CB414" s="78"/>
      <c r="CC414" s="78"/>
      <c r="CD414" s="78"/>
      <c r="CE414" s="78"/>
      <c r="CF414" s="78"/>
      <c r="CG414" s="78"/>
      <c r="CH414" s="78"/>
      <c r="CI414" s="78"/>
      <c r="CJ414" s="78"/>
      <c r="CK414" s="78"/>
      <c r="CL414" s="78"/>
      <c r="CM414" s="78"/>
      <c r="CN414" s="78"/>
      <c r="CO414" s="78"/>
      <c r="CP414" s="78"/>
      <c r="CQ414" s="78"/>
      <c r="CR414" s="78"/>
      <c r="CS414" s="78"/>
      <c r="CT414" s="78"/>
      <c r="CU414" s="78"/>
      <c r="CV414" s="78"/>
      <c r="CW414" s="78"/>
      <c r="CX414" s="78"/>
      <c r="CY414" s="78"/>
      <c r="CZ414" s="78"/>
      <c r="DA414" s="78"/>
      <c r="DB414" s="78"/>
      <c r="DC414" s="78"/>
      <c r="DD414" s="78"/>
      <c r="DE414" s="78"/>
      <c r="DF414" s="78"/>
      <c r="DG414" s="78"/>
      <c r="DH414" s="78"/>
      <c r="DI414" s="78"/>
      <c r="DJ414" s="78"/>
      <c r="DK414" s="78"/>
      <c r="DL414" s="78"/>
      <c r="DM414" s="78"/>
      <c r="DN414" s="78"/>
      <c r="DO414" s="78"/>
      <c r="DP414" s="78"/>
      <c r="DQ414" s="78"/>
      <c r="DR414" s="78"/>
      <c r="DS414" s="78"/>
      <c r="DT414" s="78"/>
      <c r="DU414" s="78"/>
      <c r="DV414" s="78"/>
      <c r="DW414" s="78"/>
      <c r="DX414" s="78"/>
      <c r="DY414" s="78"/>
      <c r="DZ414" s="78"/>
      <c r="EA414" s="78"/>
      <c r="EB414" s="78"/>
      <c r="EC414" s="78"/>
      <c r="ED414" s="78"/>
      <c r="EE414" s="78"/>
      <c r="EF414" s="78"/>
      <c r="EG414" s="78"/>
      <c r="EH414" s="78"/>
      <c r="EI414" s="78"/>
      <c r="EJ414" s="78"/>
      <c r="EK414" s="78"/>
      <c r="EL414" s="78"/>
      <c r="EM414" s="78"/>
      <c r="EN414" s="78"/>
      <c r="EO414" s="78"/>
      <c r="EP414" s="78"/>
      <c r="EQ414" s="78"/>
      <c r="ER414" s="78"/>
      <c r="ES414" s="78"/>
      <c r="ET414" s="78"/>
      <c r="EU414" s="78"/>
      <c r="EV414" s="78"/>
      <c r="EW414" s="78"/>
      <c r="EX414" s="78"/>
      <c r="EY414" s="78"/>
      <c r="EZ414" s="78"/>
      <c r="FA414" s="78"/>
      <c r="FB414" s="78"/>
      <c r="FC414" s="78"/>
      <c r="FD414" s="78"/>
      <c r="FE414" s="78"/>
      <c r="FF414" s="78"/>
      <c r="FG414" s="78"/>
      <c r="FH414" s="78"/>
      <c r="FI414" s="78"/>
      <c r="FJ414" s="78"/>
      <c r="FK414" s="78"/>
      <c r="FL414" s="78"/>
      <c r="FM414" s="78"/>
      <c r="FN414" s="78"/>
      <c r="FO414" s="78"/>
      <c r="FP414" s="78"/>
      <c r="FQ414" s="78"/>
      <c r="FR414" s="78"/>
      <c r="FS414" s="78"/>
      <c r="FT414" s="78"/>
      <c r="FU414" s="78"/>
      <c r="FV414" s="78"/>
      <c r="FW414" s="78"/>
      <c r="FX414" s="78"/>
      <c r="FY414" s="78">
        <v>0</v>
      </c>
      <c r="FZ414" s="78">
        <v>0</v>
      </c>
    </row>
    <row r="415" spans="1:182" x14ac:dyDescent="0.2">
      <c r="A415" t="s">
        <v>186</v>
      </c>
      <c r="B415" s="35" t="s">
        <v>243</v>
      </c>
      <c r="C415" t="s">
        <v>194</v>
      </c>
      <c r="D415" t="s">
        <v>201</v>
      </c>
      <c r="E415" t="s">
        <v>238</v>
      </c>
      <c r="F415" t="s">
        <v>185</v>
      </c>
      <c r="G415" t="s">
        <v>1</v>
      </c>
      <c r="H415" s="78">
        <v>3</v>
      </c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  <c r="AB415" s="78"/>
      <c r="AC415" s="78"/>
      <c r="AD415" s="78"/>
      <c r="AE415" s="78"/>
      <c r="AF415" s="78"/>
      <c r="AG415" s="78"/>
      <c r="AH415" s="78"/>
      <c r="AI415" s="78"/>
      <c r="AJ415" s="78"/>
      <c r="AK415" s="78"/>
      <c r="AL415" s="78"/>
      <c r="AM415" s="78"/>
      <c r="AN415" s="78"/>
      <c r="AO415" s="78"/>
      <c r="AP415" s="78"/>
      <c r="AQ415" s="78"/>
      <c r="AR415" s="78"/>
      <c r="AS415" s="78"/>
      <c r="AT415" s="78"/>
      <c r="AU415" s="78"/>
      <c r="AV415" s="78"/>
      <c r="AW415" s="78"/>
      <c r="AX415" s="78"/>
      <c r="AY415" s="78"/>
      <c r="AZ415" s="78"/>
      <c r="BA415" s="78"/>
      <c r="BB415" s="78"/>
      <c r="BC415" s="78"/>
      <c r="BD415" s="78"/>
      <c r="BE415" s="78"/>
      <c r="BF415" s="78"/>
      <c r="BG415" s="78"/>
      <c r="BH415" s="78"/>
      <c r="BI415" s="78"/>
      <c r="BJ415" s="78"/>
      <c r="BK415" s="78"/>
      <c r="BL415" s="78"/>
      <c r="BM415" s="78"/>
      <c r="BN415" s="78"/>
      <c r="BO415" s="78"/>
      <c r="BP415" s="78"/>
      <c r="BQ415" s="78"/>
      <c r="BR415" s="78"/>
      <c r="BS415" s="78"/>
      <c r="BT415" s="78"/>
      <c r="BU415" s="78"/>
      <c r="BV415" s="78"/>
      <c r="BW415" s="78"/>
      <c r="BX415" s="78"/>
      <c r="BY415" s="78"/>
      <c r="BZ415" s="78"/>
      <c r="CA415" s="78"/>
      <c r="CB415" s="78"/>
      <c r="CC415" s="78"/>
      <c r="CD415" s="78"/>
      <c r="CE415" s="78"/>
      <c r="CF415" s="78"/>
      <c r="CG415" s="78"/>
      <c r="CH415" s="78"/>
      <c r="CI415" s="78"/>
      <c r="CJ415" s="78"/>
      <c r="CK415" s="78"/>
      <c r="CL415" s="78"/>
      <c r="CM415" s="78"/>
      <c r="CN415" s="78"/>
      <c r="CO415" s="78"/>
      <c r="CP415" s="78"/>
      <c r="CQ415" s="78"/>
      <c r="CR415" s="78"/>
      <c r="CS415" s="78"/>
      <c r="CT415" s="78"/>
      <c r="CU415" s="78"/>
      <c r="CV415" s="78"/>
      <c r="CW415" s="78"/>
      <c r="CX415" s="78"/>
      <c r="CY415" s="78"/>
      <c r="CZ415" s="78"/>
      <c r="DA415" s="78"/>
      <c r="DB415" s="78"/>
      <c r="DC415" s="78"/>
      <c r="DD415" s="78"/>
      <c r="DE415" s="78"/>
      <c r="DF415" s="78"/>
      <c r="DG415" s="78"/>
      <c r="DH415" s="78"/>
      <c r="DI415" s="78"/>
      <c r="DJ415" s="78"/>
      <c r="DK415" s="78"/>
      <c r="DL415" s="78"/>
      <c r="DM415" s="78"/>
      <c r="DN415" s="78"/>
      <c r="DO415" s="78"/>
      <c r="DP415" s="78"/>
      <c r="DQ415" s="78"/>
      <c r="DR415" s="78"/>
      <c r="DS415" s="78"/>
      <c r="DT415" s="78"/>
      <c r="DU415" s="78"/>
      <c r="DV415" s="78"/>
      <c r="DW415" s="78"/>
      <c r="DX415" s="78"/>
      <c r="DY415" s="78"/>
      <c r="DZ415" s="78"/>
      <c r="EA415" s="78"/>
      <c r="EB415" s="78"/>
      <c r="EC415" s="78"/>
      <c r="ED415" s="78"/>
      <c r="EE415" s="78"/>
      <c r="EF415" s="78"/>
      <c r="EG415" s="78"/>
      <c r="EH415" s="78"/>
      <c r="EI415" s="78"/>
      <c r="EJ415" s="78"/>
      <c r="EK415" s="78"/>
      <c r="EL415" s="78"/>
      <c r="EM415" s="78"/>
      <c r="EN415" s="78"/>
      <c r="EO415" s="78"/>
      <c r="EP415" s="78"/>
      <c r="EQ415" s="78"/>
      <c r="ER415" s="78"/>
      <c r="ES415" s="78"/>
      <c r="ET415" s="78"/>
      <c r="EU415" s="78"/>
      <c r="EV415" s="78"/>
      <c r="EW415" s="78"/>
      <c r="EX415" s="78"/>
      <c r="EY415" s="78"/>
      <c r="EZ415" s="78"/>
      <c r="FA415" s="78"/>
      <c r="FB415" s="78"/>
      <c r="FC415" s="78"/>
      <c r="FD415" s="78"/>
      <c r="FE415" s="78"/>
      <c r="FF415" s="78"/>
      <c r="FG415" s="78"/>
      <c r="FH415" s="78"/>
      <c r="FI415" s="78"/>
      <c r="FJ415" s="78"/>
      <c r="FK415" s="78"/>
      <c r="FL415" s="78"/>
      <c r="FM415" s="78"/>
      <c r="FN415" s="78"/>
      <c r="FO415" s="78"/>
      <c r="FP415" s="78"/>
      <c r="FQ415" s="78"/>
      <c r="FR415" s="78"/>
      <c r="FS415" s="78"/>
      <c r="FT415" s="78"/>
      <c r="FU415" s="78"/>
      <c r="FV415" s="78"/>
      <c r="FW415" s="78"/>
      <c r="FX415" s="78"/>
      <c r="FY415" s="78">
        <v>0</v>
      </c>
      <c r="FZ415" s="78">
        <v>0</v>
      </c>
    </row>
    <row r="416" spans="1:182" x14ac:dyDescent="0.2">
      <c r="A416" t="s">
        <v>186</v>
      </c>
      <c r="B416" s="35" t="s">
        <v>243</v>
      </c>
      <c r="C416" t="s">
        <v>194</v>
      </c>
      <c r="D416" t="s">
        <v>201</v>
      </c>
      <c r="E416" t="s">
        <v>239</v>
      </c>
      <c r="F416" t="s">
        <v>1</v>
      </c>
      <c r="G416" t="s">
        <v>1</v>
      </c>
      <c r="H416" s="78">
        <v>32</v>
      </c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  <c r="AB416" s="78"/>
      <c r="AC416" s="78"/>
      <c r="AD416" s="78"/>
      <c r="AE416" s="78"/>
      <c r="AF416" s="78"/>
      <c r="AG416" s="78"/>
      <c r="AH416" s="78"/>
      <c r="AI416" s="78"/>
      <c r="AJ416" s="78"/>
      <c r="AK416" s="78"/>
      <c r="AL416" s="78"/>
      <c r="AM416" s="78"/>
      <c r="AN416" s="78"/>
      <c r="AO416" s="78"/>
      <c r="AP416" s="78"/>
      <c r="AQ416" s="78"/>
      <c r="AR416" s="78"/>
      <c r="AS416" s="78"/>
      <c r="AT416" s="78"/>
      <c r="AU416" s="78"/>
      <c r="AV416" s="78"/>
      <c r="AW416" s="78"/>
      <c r="AX416" s="78"/>
      <c r="AY416" s="78"/>
      <c r="AZ416" s="78"/>
      <c r="BA416" s="78"/>
      <c r="BB416" s="78"/>
      <c r="BC416" s="78"/>
      <c r="BD416" s="78"/>
      <c r="BE416" s="78"/>
      <c r="BF416" s="78"/>
      <c r="BG416" s="78"/>
      <c r="BH416" s="78"/>
      <c r="BI416" s="78"/>
      <c r="BJ416" s="78"/>
      <c r="BK416" s="78"/>
      <c r="BL416" s="78"/>
      <c r="BM416" s="78"/>
      <c r="BN416" s="78"/>
      <c r="BO416" s="78"/>
      <c r="BP416" s="78"/>
      <c r="BQ416" s="78"/>
      <c r="BR416" s="78"/>
      <c r="BS416" s="78"/>
      <c r="BT416" s="78"/>
      <c r="BU416" s="78"/>
      <c r="BV416" s="78"/>
      <c r="BW416" s="78"/>
      <c r="BX416" s="78"/>
      <c r="BY416" s="78"/>
      <c r="BZ416" s="78"/>
      <c r="CA416" s="78"/>
      <c r="CB416" s="78"/>
      <c r="CC416" s="78"/>
      <c r="CD416" s="78"/>
      <c r="CE416" s="78"/>
      <c r="CF416" s="78"/>
      <c r="CG416" s="78"/>
      <c r="CH416" s="78"/>
      <c r="CI416" s="78"/>
      <c r="CJ416" s="78"/>
      <c r="CK416" s="78"/>
      <c r="CL416" s="78"/>
      <c r="CM416" s="78"/>
      <c r="CN416" s="78"/>
      <c r="CO416" s="78"/>
      <c r="CP416" s="78"/>
      <c r="CQ416" s="78"/>
      <c r="CR416" s="78"/>
      <c r="CS416" s="78"/>
      <c r="CT416" s="78"/>
      <c r="CU416" s="78"/>
      <c r="CV416" s="78"/>
      <c r="CW416" s="78"/>
      <c r="CX416" s="78"/>
      <c r="CY416" s="78"/>
      <c r="CZ416" s="78"/>
      <c r="DA416" s="78"/>
      <c r="DB416" s="78"/>
      <c r="DC416" s="78"/>
      <c r="DD416" s="78"/>
      <c r="DE416" s="78"/>
      <c r="DF416" s="78"/>
      <c r="DG416" s="78"/>
      <c r="DH416" s="78"/>
      <c r="DI416" s="78"/>
      <c r="DJ416" s="78"/>
      <c r="DK416" s="78"/>
      <c r="DL416" s="78"/>
      <c r="DM416" s="78"/>
      <c r="DN416" s="78"/>
      <c r="DO416" s="78"/>
      <c r="DP416" s="78"/>
      <c r="DQ416" s="78"/>
      <c r="DR416" s="78"/>
      <c r="DS416" s="78"/>
      <c r="DT416" s="78"/>
      <c r="DU416" s="78"/>
      <c r="DV416" s="78"/>
      <c r="DW416" s="78"/>
      <c r="DX416" s="78"/>
      <c r="DY416" s="78"/>
      <c r="DZ416" s="78"/>
      <c r="EA416" s="78"/>
      <c r="EB416" s="78"/>
      <c r="EC416" s="78"/>
      <c r="ED416" s="78"/>
      <c r="EE416" s="78"/>
      <c r="EF416" s="78"/>
      <c r="EG416" s="78"/>
      <c r="EH416" s="78"/>
      <c r="EI416" s="78"/>
      <c r="EJ416" s="78"/>
      <c r="EK416" s="78"/>
      <c r="EL416" s="78"/>
      <c r="EM416" s="78"/>
      <c r="EN416" s="78"/>
      <c r="EO416" s="78"/>
      <c r="EP416" s="78"/>
      <c r="EQ416" s="78"/>
      <c r="ER416" s="78"/>
      <c r="ES416" s="78"/>
      <c r="ET416" s="78"/>
      <c r="EU416" s="78"/>
      <c r="EV416" s="78"/>
      <c r="EW416" s="78"/>
      <c r="EX416" s="78"/>
      <c r="EY416" s="78"/>
      <c r="EZ416" s="78"/>
      <c r="FA416" s="78"/>
      <c r="FB416" s="78"/>
      <c r="FC416" s="78"/>
      <c r="FD416" s="78"/>
      <c r="FE416" s="78"/>
      <c r="FF416" s="78"/>
      <c r="FG416" s="78"/>
      <c r="FH416" s="78"/>
      <c r="FI416" s="78"/>
      <c r="FJ416" s="78"/>
      <c r="FK416" s="78"/>
      <c r="FL416" s="78"/>
      <c r="FM416" s="78"/>
      <c r="FN416" s="78"/>
      <c r="FO416" s="78"/>
      <c r="FP416" s="78"/>
      <c r="FQ416" s="78"/>
      <c r="FR416" s="78"/>
      <c r="FS416" s="78"/>
      <c r="FT416" s="78"/>
      <c r="FU416" s="78"/>
      <c r="FV416" s="78"/>
      <c r="FW416" s="78"/>
      <c r="FX416" s="78"/>
      <c r="FY416" s="78">
        <v>0</v>
      </c>
      <c r="FZ416" s="78">
        <v>0</v>
      </c>
    </row>
    <row r="417" spans="1:182" x14ac:dyDescent="0.2">
      <c r="A417" t="s">
        <v>186</v>
      </c>
      <c r="B417" s="35" t="s">
        <v>243</v>
      </c>
      <c r="C417" t="s">
        <v>194</v>
      </c>
      <c r="D417" t="s">
        <v>201</v>
      </c>
      <c r="E417" t="s">
        <v>239</v>
      </c>
      <c r="F417" t="s">
        <v>178</v>
      </c>
      <c r="G417" t="s">
        <v>1</v>
      </c>
      <c r="H417" s="78">
        <v>10</v>
      </c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  <c r="AB417" s="78"/>
      <c r="AC417" s="78"/>
      <c r="AD417" s="78"/>
      <c r="AE417" s="78"/>
      <c r="AF417" s="78"/>
      <c r="AG417" s="78"/>
      <c r="AH417" s="78"/>
      <c r="AI417" s="78"/>
      <c r="AJ417" s="78"/>
      <c r="AK417" s="78"/>
      <c r="AL417" s="78"/>
      <c r="AM417" s="78"/>
      <c r="AN417" s="78"/>
      <c r="AO417" s="78"/>
      <c r="AP417" s="78"/>
      <c r="AQ417" s="78"/>
      <c r="AR417" s="78"/>
      <c r="AS417" s="78"/>
      <c r="AT417" s="78"/>
      <c r="AU417" s="78"/>
      <c r="AV417" s="78"/>
      <c r="AW417" s="78"/>
      <c r="AX417" s="78"/>
      <c r="AY417" s="78"/>
      <c r="AZ417" s="78"/>
      <c r="BA417" s="78"/>
      <c r="BB417" s="78"/>
      <c r="BC417" s="78"/>
      <c r="BD417" s="78"/>
      <c r="BE417" s="78"/>
      <c r="BF417" s="78"/>
      <c r="BG417" s="78"/>
      <c r="BH417" s="78"/>
      <c r="BI417" s="78"/>
      <c r="BJ417" s="78"/>
      <c r="BK417" s="78"/>
      <c r="BL417" s="78"/>
      <c r="BM417" s="78"/>
      <c r="BN417" s="78"/>
      <c r="BO417" s="78"/>
      <c r="BP417" s="78"/>
      <c r="BQ417" s="78"/>
      <c r="BR417" s="78"/>
      <c r="BS417" s="78"/>
      <c r="BT417" s="78"/>
      <c r="BU417" s="78"/>
      <c r="BV417" s="78"/>
      <c r="BW417" s="78"/>
      <c r="BX417" s="78"/>
      <c r="BY417" s="78"/>
      <c r="BZ417" s="78"/>
      <c r="CA417" s="78"/>
      <c r="CB417" s="78"/>
      <c r="CC417" s="78"/>
      <c r="CD417" s="78"/>
      <c r="CE417" s="78"/>
      <c r="CF417" s="78"/>
      <c r="CG417" s="78"/>
      <c r="CH417" s="78"/>
      <c r="CI417" s="78"/>
      <c r="CJ417" s="78"/>
      <c r="CK417" s="78"/>
      <c r="CL417" s="78"/>
      <c r="CM417" s="78"/>
      <c r="CN417" s="78"/>
      <c r="CO417" s="78"/>
      <c r="CP417" s="78"/>
      <c r="CQ417" s="78"/>
      <c r="CR417" s="78"/>
      <c r="CS417" s="78"/>
      <c r="CT417" s="78"/>
      <c r="CU417" s="78"/>
      <c r="CV417" s="78"/>
      <c r="CW417" s="78"/>
      <c r="CX417" s="78"/>
      <c r="CY417" s="78"/>
      <c r="CZ417" s="78"/>
      <c r="DA417" s="78"/>
      <c r="DB417" s="78"/>
      <c r="DC417" s="78"/>
      <c r="DD417" s="78"/>
      <c r="DE417" s="78"/>
      <c r="DF417" s="78"/>
      <c r="DG417" s="78"/>
      <c r="DH417" s="78"/>
      <c r="DI417" s="78"/>
      <c r="DJ417" s="78"/>
      <c r="DK417" s="78"/>
      <c r="DL417" s="78"/>
      <c r="DM417" s="78"/>
      <c r="DN417" s="78"/>
      <c r="DO417" s="78"/>
      <c r="DP417" s="78"/>
      <c r="DQ417" s="78"/>
      <c r="DR417" s="78"/>
      <c r="DS417" s="78"/>
      <c r="DT417" s="78"/>
      <c r="DU417" s="78"/>
      <c r="DV417" s="78"/>
      <c r="DW417" s="78"/>
      <c r="DX417" s="78"/>
      <c r="DY417" s="78"/>
      <c r="DZ417" s="78"/>
      <c r="EA417" s="78"/>
      <c r="EB417" s="78"/>
      <c r="EC417" s="78"/>
      <c r="ED417" s="78"/>
      <c r="EE417" s="78"/>
      <c r="EF417" s="78"/>
      <c r="EG417" s="78"/>
      <c r="EH417" s="78"/>
      <c r="EI417" s="78"/>
      <c r="EJ417" s="78"/>
      <c r="EK417" s="78"/>
      <c r="EL417" s="78"/>
      <c r="EM417" s="78"/>
      <c r="EN417" s="78"/>
      <c r="EO417" s="78"/>
      <c r="EP417" s="78"/>
      <c r="EQ417" s="78"/>
      <c r="ER417" s="78"/>
      <c r="ES417" s="78"/>
      <c r="ET417" s="78"/>
      <c r="EU417" s="78"/>
      <c r="EV417" s="78"/>
      <c r="EW417" s="78"/>
      <c r="EX417" s="78"/>
      <c r="EY417" s="78"/>
      <c r="EZ417" s="78"/>
      <c r="FA417" s="78"/>
      <c r="FB417" s="78"/>
      <c r="FC417" s="78"/>
      <c r="FD417" s="78"/>
      <c r="FE417" s="78"/>
      <c r="FF417" s="78"/>
      <c r="FG417" s="78"/>
      <c r="FH417" s="78"/>
      <c r="FI417" s="78"/>
      <c r="FJ417" s="78"/>
      <c r="FK417" s="78"/>
      <c r="FL417" s="78"/>
      <c r="FM417" s="78"/>
      <c r="FN417" s="78"/>
      <c r="FO417" s="78"/>
      <c r="FP417" s="78"/>
      <c r="FQ417" s="78"/>
      <c r="FR417" s="78"/>
      <c r="FS417" s="78"/>
      <c r="FT417" s="78"/>
      <c r="FU417" s="78"/>
      <c r="FV417" s="78"/>
      <c r="FW417" s="78"/>
      <c r="FX417" s="78"/>
      <c r="FY417" s="78">
        <v>0</v>
      </c>
      <c r="FZ417" s="78">
        <v>0</v>
      </c>
    </row>
    <row r="418" spans="1:182" x14ac:dyDescent="0.2">
      <c r="A418" t="s">
        <v>186</v>
      </c>
      <c r="B418" s="35" t="s">
        <v>243</v>
      </c>
      <c r="C418" t="s">
        <v>194</v>
      </c>
      <c r="D418" t="s">
        <v>201</v>
      </c>
      <c r="E418" t="s">
        <v>239</v>
      </c>
      <c r="F418" t="s">
        <v>179</v>
      </c>
      <c r="G418" t="s">
        <v>1</v>
      </c>
      <c r="H418" s="78">
        <v>3</v>
      </c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  <c r="AB418" s="78"/>
      <c r="AC418" s="78"/>
      <c r="AD418" s="78"/>
      <c r="AE418" s="78"/>
      <c r="AF418" s="78"/>
      <c r="AG418" s="78"/>
      <c r="AH418" s="78"/>
      <c r="AI418" s="78"/>
      <c r="AJ418" s="78"/>
      <c r="AK418" s="78"/>
      <c r="AL418" s="78"/>
      <c r="AM418" s="78"/>
      <c r="AN418" s="78"/>
      <c r="AO418" s="78"/>
      <c r="AP418" s="78"/>
      <c r="AQ418" s="78"/>
      <c r="AR418" s="78"/>
      <c r="AS418" s="78"/>
      <c r="AT418" s="78"/>
      <c r="AU418" s="78"/>
      <c r="AV418" s="78"/>
      <c r="AW418" s="78"/>
      <c r="AX418" s="78"/>
      <c r="AY418" s="78"/>
      <c r="AZ418" s="78"/>
      <c r="BA418" s="78"/>
      <c r="BB418" s="78"/>
      <c r="BC418" s="78"/>
      <c r="BD418" s="78"/>
      <c r="BE418" s="78"/>
      <c r="BF418" s="78"/>
      <c r="BG418" s="78"/>
      <c r="BH418" s="78"/>
      <c r="BI418" s="78"/>
      <c r="BJ418" s="78"/>
      <c r="BK418" s="78"/>
      <c r="BL418" s="78"/>
      <c r="BM418" s="78"/>
      <c r="BN418" s="78"/>
      <c r="BO418" s="78"/>
      <c r="BP418" s="78"/>
      <c r="BQ418" s="78"/>
      <c r="BR418" s="78"/>
      <c r="BS418" s="78"/>
      <c r="BT418" s="78"/>
      <c r="BU418" s="78"/>
      <c r="BV418" s="78"/>
      <c r="BW418" s="78"/>
      <c r="BX418" s="78"/>
      <c r="BY418" s="78"/>
      <c r="BZ418" s="78"/>
      <c r="CA418" s="78"/>
      <c r="CB418" s="78"/>
      <c r="CC418" s="78"/>
      <c r="CD418" s="78"/>
      <c r="CE418" s="78"/>
      <c r="CF418" s="78"/>
      <c r="CG418" s="78"/>
      <c r="CH418" s="78"/>
      <c r="CI418" s="78"/>
      <c r="CJ418" s="78"/>
      <c r="CK418" s="78"/>
      <c r="CL418" s="78"/>
      <c r="CM418" s="78"/>
      <c r="CN418" s="78"/>
      <c r="CO418" s="78"/>
      <c r="CP418" s="78"/>
      <c r="CQ418" s="78"/>
      <c r="CR418" s="78"/>
      <c r="CS418" s="78"/>
      <c r="CT418" s="78"/>
      <c r="CU418" s="78"/>
      <c r="CV418" s="78"/>
      <c r="CW418" s="78"/>
      <c r="CX418" s="78"/>
      <c r="CY418" s="78"/>
      <c r="CZ418" s="78"/>
      <c r="DA418" s="78"/>
      <c r="DB418" s="78"/>
      <c r="DC418" s="78"/>
      <c r="DD418" s="78"/>
      <c r="DE418" s="78"/>
      <c r="DF418" s="78"/>
      <c r="DG418" s="78"/>
      <c r="DH418" s="78"/>
      <c r="DI418" s="78"/>
      <c r="DJ418" s="78"/>
      <c r="DK418" s="78"/>
      <c r="DL418" s="78"/>
      <c r="DM418" s="78"/>
      <c r="DN418" s="78"/>
      <c r="DO418" s="78"/>
      <c r="DP418" s="78"/>
      <c r="DQ418" s="78"/>
      <c r="DR418" s="78"/>
      <c r="DS418" s="78"/>
      <c r="DT418" s="78"/>
      <c r="DU418" s="78"/>
      <c r="DV418" s="78"/>
      <c r="DW418" s="78"/>
      <c r="DX418" s="78"/>
      <c r="DY418" s="78"/>
      <c r="DZ418" s="78"/>
      <c r="EA418" s="78"/>
      <c r="EB418" s="78"/>
      <c r="EC418" s="78"/>
      <c r="ED418" s="78"/>
      <c r="EE418" s="78"/>
      <c r="EF418" s="78"/>
      <c r="EG418" s="78"/>
      <c r="EH418" s="78"/>
      <c r="EI418" s="78"/>
      <c r="EJ418" s="78"/>
      <c r="EK418" s="78"/>
      <c r="EL418" s="78"/>
      <c r="EM418" s="78"/>
      <c r="EN418" s="78"/>
      <c r="EO418" s="78"/>
      <c r="EP418" s="78"/>
      <c r="EQ418" s="78"/>
      <c r="ER418" s="78"/>
      <c r="ES418" s="78"/>
      <c r="ET418" s="78"/>
      <c r="EU418" s="78"/>
      <c r="EV418" s="78"/>
      <c r="EW418" s="78"/>
      <c r="EX418" s="78"/>
      <c r="EY418" s="78"/>
      <c r="EZ418" s="78"/>
      <c r="FA418" s="78"/>
      <c r="FB418" s="78"/>
      <c r="FC418" s="78"/>
      <c r="FD418" s="78"/>
      <c r="FE418" s="78"/>
      <c r="FF418" s="78"/>
      <c r="FG418" s="78"/>
      <c r="FH418" s="78"/>
      <c r="FI418" s="78"/>
      <c r="FJ418" s="78"/>
      <c r="FK418" s="78"/>
      <c r="FL418" s="78"/>
      <c r="FM418" s="78"/>
      <c r="FN418" s="78"/>
      <c r="FO418" s="78"/>
      <c r="FP418" s="78"/>
      <c r="FQ418" s="78"/>
      <c r="FR418" s="78"/>
      <c r="FS418" s="78"/>
      <c r="FT418" s="78"/>
      <c r="FU418" s="78"/>
      <c r="FV418" s="78"/>
      <c r="FW418" s="78"/>
      <c r="FX418" s="78"/>
      <c r="FY418" s="78">
        <v>0</v>
      </c>
      <c r="FZ418" s="78">
        <v>0</v>
      </c>
    </row>
    <row r="419" spans="1:182" x14ac:dyDescent="0.2">
      <c r="A419" t="s">
        <v>186</v>
      </c>
      <c r="B419" s="35" t="s">
        <v>243</v>
      </c>
      <c r="C419" t="s">
        <v>194</v>
      </c>
      <c r="D419" t="s">
        <v>201</v>
      </c>
      <c r="E419" t="s">
        <v>239</v>
      </c>
      <c r="F419" t="s">
        <v>180</v>
      </c>
      <c r="G419" t="s">
        <v>1</v>
      </c>
      <c r="H419" s="78">
        <v>0</v>
      </c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  <c r="AA419" s="78"/>
      <c r="AB419" s="78"/>
      <c r="AC419" s="78"/>
      <c r="AD419" s="78"/>
      <c r="AE419" s="78"/>
      <c r="AF419" s="78"/>
      <c r="AG419" s="78"/>
      <c r="AH419" s="78"/>
      <c r="AI419" s="78"/>
      <c r="AJ419" s="78"/>
      <c r="AK419" s="78"/>
      <c r="AL419" s="78"/>
      <c r="AM419" s="78"/>
      <c r="AN419" s="78"/>
      <c r="AO419" s="78"/>
      <c r="AP419" s="78"/>
      <c r="AQ419" s="78"/>
      <c r="AR419" s="78"/>
      <c r="AS419" s="78"/>
      <c r="AT419" s="78"/>
      <c r="AU419" s="78"/>
      <c r="AV419" s="78"/>
      <c r="AW419" s="78"/>
      <c r="AX419" s="78"/>
      <c r="AY419" s="78"/>
      <c r="AZ419" s="78"/>
      <c r="BA419" s="78"/>
      <c r="BB419" s="78"/>
      <c r="BC419" s="78"/>
      <c r="BD419" s="78"/>
      <c r="BE419" s="78"/>
      <c r="BF419" s="78"/>
      <c r="BG419" s="78"/>
      <c r="BH419" s="78"/>
      <c r="BI419" s="78"/>
      <c r="BJ419" s="78"/>
      <c r="BK419" s="78"/>
      <c r="BL419" s="78"/>
      <c r="BM419" s="78"/>
      <c r="BN419" s="78"/>
      <c r="BO419" s="78"/>
      <c r="BP419" s="78"/>
      <c r="BQ419" s="78"/>
      <c r="BR419" s="78"/>
      <c r="BS419" s="78"/>
      <c r="BT419" s="78"/>
      <c r="BU419" s="78"/>
      <c r="BV419" s="78"/>
      <c r="BW419" s="78"/>
      <c r="BX419" s="78"/>
      <c r="BY419" s="78"/>
      <c r="BZ419" s="78"/>
      <c r="CA419" s="78"/>
      <c r="CB419" s="78"/>
      <c r="CC419" s="78"/>
      <c r="CD419" s="78"/>
      <c r="CE419" s="78"/>
      <c r="CF419" s="78"/>
      <c r="CG419" s="78"/>
      <c r="CH419" s="78"/>
      <c r="CI419" s="78"/>
      <c r="CJ419" s="78"/>
      <c r="CK419" s="78"/>
      <c r="CL419" s="78"/>
      <c r="CM419" s="78"/>
      <c r="CN419" s="78"/>
      <c r="CO419" s="78"/>
      <c r="CP419" s="78"/>
      <c r="CQ419" s="78"/>
      <c r="CR419" s="78"/>
      <c r="CS419" s="78"/>
      <c r="CT419" s="78"/>
      <c r="CU419" s="78"/>
      <c r="CV419" s="78"/>
      <c r="CW419" s="78"/>
      <c r="CX419" s="78"/>
      <c r="CY419" s="78"/>
      <c r="CZ419" s="78"/>
      <c r="DA419" s="78"/>
      <c r="DB419" s="78"/>
      <c r="DC419" s="78"/>
      <c r="DD419" s="78"/>
      <c r="DE419" s="78"/>
      <c r="DF419" s="78"/>
      <c r="DG419" s="78"/>
      <c r="DH419" s="78"/>
      <c r="DI419" s="78"/>
      <c r="DJ419" s="78"/>
      <c r="DK419" s="78"/>
      <c r="DL419" s="78"/>
      <c r="DM419" s="78"/>
      <c r="DN419" s="78"/>
      <c r="DO419" s="78"/>
      <c r="DP419" s="78"/>
      <c r="DQ419" s="78"/>
      <c r="DR419" s="78"/>
      <c r="DS419" s="78"/>
      <c r="DT419" s="78"/>
      <c r="DU419" s="78"/>
      <c r="DV419" s="78"/>
      <c r="DW419" s="78"/>
      <c r="DX419" s="78"/>
      <c r="DY419" s="78"/>
      <c r="DZ419" s="78"/>
      <c r="EA419" s="78"/>
      <c r="EB419" s="78"/>
      <c r="EC419" s="78"/>
      <c r="ED419" s="78"/>
      <c r="EE419" s="78"/>
      <c r="EF419" s="78"/>
      <c r="EG419" s="78"/>
      <c r="EH419" s="78"/>
      <c r="EI419" s="78"/>
      <c r="EJ419" s="78"/>
      <c r="EK419" s="78"/>
      <c r="EL419" s="78"/>
      <c r="EM419" s="78"/>
      <c r="EN419" s="78"/>
      <c r="EO419" s="78"/>
      <c r="EP419" s="78"/>
      <c r="EQ419" s="78"/>
      <c r="ER419" s="78"/>
      <c r="ES419" s="78"/>
      <c r="ET419" s="78"/>
      <c r="EU419" s="78"/>
      <c r="EV419" s="78"/>
      <c r="EW419" s="78"/>
      <c r="EX419" s="78"/>
      <c r="EY419" s="78"/>
      <c r="EZ419" s="78"/>
      <c r="FA419" s="78"/>
      <c r="FB419" s="78"/>
      <c r="FC419" s="78"/>
      <c r="FD419" s="78"/>
      <c r="FE419" s="78"/>
      <c r="FF419" s="78"/>
      <c r="FG419" s="78"/>
      <c r="FH419" s="78"/>
      <c r="FI419" s="78"/>
      <c r="FJ419" s="78"/>
      <c r="FK419" s="78"/>
      <c r="FL419" s="78"/>
      <c r="FM419" s="78"/>
      <c r="FN419" s="78"/>
      <c r="FO419" s="78"/>
      <c r="FP419" s="78"/>
      <c r="FQ419" s="78"/>
      <c r="FR419" s="78"/>
      <c r="FS419" s="78"/>
      <c r="FT419" s="78"/>
      <c r="FU419" s="78"/>
      <c r="FV419" s="78"/>
      <c r="FW419" s="78"/>
      <c r="FX419" s="78"/>
      <c r="FY419" s="78">
        <v>0</v>
      </c>
      <c r="FZ419" s="78">
        <v>0</v>
      </c>
    </row>
    <row r="420" spans="1:182" x14ac:dyDescent="0.2">
      <c r="A420" t="s">
        <v>186</v>
      </c>
      <c r="B420" s="35" t="s">
        <v>243</v>
      </c>
      <c r="C420" t="s">
        <v>194</v>
      </c>
      <c r="D420" t="s">
        <v>201</v>
      </c>
      <c r="E420" t="s">
        <v>239</v>
      </c>
      <c r="F420" t="s">
        <v>181</v>
      </c>
      <c r="G420" t="s">
        <v>1</v>
      </c>
      <c r="H420" s="78">
        <v>2</v>
      </c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  <c r="AB420" s="78"/>
      <c r="AC420" s="78"/>
      <c r="AD420" s="78"/>
      <c r="AE420" s="78"/>
      <c r="AF420" s="78"/>
      <c r="AG420" s="78"/>
      <c r="AH420" s="78"/>
      <c r="AI420" s="78"/>
      <c r="AJ420" s="78"/>
      <c r="AK420" s="78"/>
      <c r="AL420" s="78"/>
      <c r="AM420" s="78"/>
      <c r="AN420" s="78"/>
      <c r="AO420" s="78"/>
      <c r="AP420" s="78"/>
      <c r="AQ420" s="78"/>
      <c r="AR420" s="78"/>
      <c r="AS420" s="78"/>
      <c r="AT420" s="78"/>
      <c r="AU420" s="78"/>
      <c r="AV420" s="78"/>
      <c r="AW420" s="78"/>
      <c r="AX420" s="78"/>
      <c r="AY420" s="78"/>
      <c r="AZ420" s="78"/>
      <c r="BA420" s="78"/>
      <c r="BB420" s="78"/>
      <c r="BC420" s="78"/>
      <c r="BD420" s="78"/>
      <c r="BE420" s="78"/>
      <c r="BF420" s="78"/>
      <c r="BG420" s="78"/>
      <c r="BH420" s="78"/>
      <c r="BI420" s="78"/>
      <c r="BJ420" s="78"/>
      <c r="BK420" s="78"/>
      <c r="BL420" s="78"/>
      <c r="BM420" s="78"/>
      <c r="BN420" s="78"/>
      <c r="BO420" s="78"/>
      <c r="BP420" s="78"/>
      <c r="BQ420" s="78"/>
      <c r="BR420" s="78"/>
      <c r="BS420" s="78"/>
      <c r="BT420" s="78"/>
      <c r="BU420" s="78"/>
      <c r="BV420" s="78"/>
      <c r="BW420" s="78"/>
      <c r="BX420" s="78"/>
      <c r="BY420" s="78"/>
      <c r="BZ420" s="78"/>
      <c r="CA420" s="78"/>
      <c r="CB420" s="78"/>
      <c r="CC420" s="78"/>
      <c r="CD420" s="78"/>
      <c r="CE420" s="78"/>
      <c r="CF420" s="78"/>
      <c r="CG420" s="78"/>
      <c r="CH420" s="78"/>
      <c r="CI420" s="78"/>
      <c r="CJ420" s="78"/>
      <c r="CK420" s="78"/>
      <c r="CL420" s="78"/>
      <c r="CM420" s="78"/>
      <c r="CN420" s="78"/>
      <c r="CO420" s="78"/>
      <c r="CP420" s="78"/>
      <c r="CQ420" s="78"/>
      <c r="CR420" s="78"/>
      <c r="CS420" s="78"/>
      <c r="CT420" s="78"/>
      <c r="CU420" s="78"/>
      <c r="CV420" s="78"/>
      <c r="CW420" s="78"/>
      <c r="CX420" s="78"/>
      <c r="CY420" s="78"/>
      <c r="CZ420" s="78"/>
      <c r="DA420" s="78"/>
      <c r="DB420" s="78"/>
      <c r="DC420" s="78"/>
      <c r="DD420" s="78"/>
      <c r="DE420" s="78"/>
      <c r="DF420" s="78"/>
      <c r="DG420" s="78"/>
      <c r="DH420" s="78"/>
      <c r="DI420" s="78"/>
      <c r="DJ420" s="78"/>
      <c r="DK420" s="78"/>
      <c r="DL420" s="78"/>
      <c r="DM420" s="78"/>
      <c r="DN420" s="78"/>
      <c r="DO420" s="78"/>
      <c r="DP420" s="78"/>
      <c r="DQ420" s="78"/>
      <c r="DR420" s="78"/>
      <c r="DS420" s="78"/>
      <c r="DT420" s="78"/>
      <c r="DU420" s="78"/>
      <c r="DV420" s="78"/>
      <c r="DW420" s="78"/>
      <c r="DX420" s="78"/>
      <c r="DY420" s="78"/>
      <c r="DZ420" s="78"/>
      <c r="EA420" s="78"/>
      <c r="EB420" s="78"/>
      <c r="EC420" s="78"/>
      <c r="ED420" s="78"/>
      <c r="EE420" s="78"/>
      <c r="EF420" s="78"/>
      <c r="EG420" s="78"/>
      <c r="EH420" s="78"/>
      <c r="EI420" s="78"/>
      <c r="EJ420" s="78"/>
      <c r="EK420" s="78"/>
      <c r="EL420" s="78"/>
      <c r="EM420" s="78"/>
      <c r="EN420" s="78"/>
      <c r="EO420" s="78"/>
      <c r="EP420" s="78"/>
      <c r="EQ420" s="78"/>
      <c r="ER420" s="78"/>
      <c r="ES420" s="78"/>
      <c r="ET420" s="78"/>
      <c r="EU420" s="78"/>
      <c r="EV420" s="78"/>
      <c r="EW420" s="78"/>
      <c r="EX420" s="78"/>
      <c r="EY420" s="78"/>
      <c r="EZ420" s="78"/>
      <c r="FA420" s="78"/>
      <c r="FB420" s="78"/>
      <c r="FC420" s="78"/>
      <c r="FD420" s="78"/>
      <c r="FE420" s="78"/>
      <c r="FF420" s="78"/>
      <c r="FG420" s="78"/>
      <c r="FH420" s="78"/>
      <c r="FI420" s="78"/>
      <c r="FJ420" s="78"/>
      <c r="FK420" s="78"/>
      <c r="FL420" s="78"/>
      <c r="FM420" s="78"/>
      <c r="FN420" s="78"/>
      <c r="FO420" s="78"/>
      <c r="FP420" s="78"/>
      <c r="FQ420" s="78"/>
      <c r="FR420" s="78"/>
      <c r="FS420" s="78"/>
      <c r="FT420" s="78"/>
      <c r="FU420" s="78"/>
      <c r="FV420" s="78"/>
      <c r="FW420" s="78"/>
      <c r="FX420" s="78"/>
      <c r="FY420" s="78">
        <v>0</v>
      </c>
      <c r="FZ420" s="78">
        <v>0</v>
      </c>
    </row>
    <row r="421" spans="1:182" x14ac:dyDescent="0.2">
      <c r="A421" t="s">
        <v>186</v>
      </c>
      <c r="B421" s="35" t="s">
        <v>243</v>
      </c>
      <c r="C421" t="s">
        <v>194</v>
      </c>
      <c r="D421" t="s">
        <v>201</v>
      </c>
      <c r="E421" t="s">
        <v>239</v>
      </c>
      <c r="F421" t="s">
        <v>182</v>
      </c>
      <c r="G421" t="s">
        <v>1</v>
      </c>
      <c r="H421" s="78">
        <v>0</v>
      </c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  <c r="AA421" s="78"/>
      <c r="AB421" s="78"/>
      <c r="AC421" s="78"/>
      <c r="AD421" s="78"/>
      <c r="AE421" s="78"/>
      <c r="AF421" s="78"/>
      <c r="AG421" s="78"/>
      <c r="AH421" s="78"/>
      <c r="AI421" s="78"/>
      <c r="AJ421" s="78"/>
      <c r="AK421" s="78"/>
      <c r="AL421" s="78"/>
      <c r="AM421" s="78"/>
      <c r="AN421" s="78"/>
      <c r="AO421" s="78"/>
      <c r="AP421" s="78"/>
      <c r="AQ421" s="78"/>
      <c r="AR421" s="78"/>
      <c r="AS421" s="78"/>
      <c r="AT421" s="78"/>
      <c r="AU421" s="78"/>
      <c r="AV421" s="78"/>
      <c r="AW421" s="78"/>
      <c r="AX421" s="78"/>
      <c r="AY421" s="78"/>
      <c r="AZ421" s="78"/>
      <c r="BA421" s="78"/>
      <c r="BB421" s="78"/>
      <c r="BC421" s="78"/>
      <c r="BD421" s="78"/>
      <c r="BE421" s="78"/>
      <c r="BF421" s="78"/>
      <c r="BG421" s="78"/>
      <c r="BH421" s="78"/>
      <c r="BI421" s="78"/>
      <c r="BJ421" s="78"/>
      <c r="BK421" s="78"/>
      <c r="BL421" s="78"/>
      <c r="BM421" s="78"/>
      <c r="BN421" s="78"/>
      <c r="BO421" s="78"/>
      <c r="BP421" s="78"/>
      <c r="BQ421" s="78"/>
      <c r="BR421" s="78"/>
      <c r="BS421" s="78"/>
      <c r="BT421" s="78"/>
      <c r="BU421" s="78"/>
      <c r="BV421" s="78"/>
      <c r="BW421" s="78"/>
      <c r="BX421" s="78"/>
      <c r="BY421" s="78"/>
      <c r="BZ421" s="78"/>
      <c r="CA421" s="78"/>
      <c r="CB421" s="78"/>
      <c r="CC421" s="78"/>
      <c r="CD421" s="78"/>
      <c r="CE421" s="78"/>
      <c r="CF421" s="78"/>
      <c r="CG421" s="78"/>
      <c r="CH421" s="78"/>
      <c r="CI421" s="78"/>
      <c r="CJ421" s="78"/>
      <c r="CK421" s="78"/>
      <c r="CL421" s="78"/>
      <c r="CM421" s="78"/>
      <c r="CN421" s="78"/>
      <c r="CO421" s="78"/>
      <c r="CP421" s="78"/>
      <c r="CQ421" s="78"/>
      <c r="CR421" s="78"/>
      <c r="CS421" s="78"/>
      <c r="CT421" s="78"/>
      <c r="CU421" s="78"/>
      <c r="CV421" s="78"/>
      <c r="CW421" s="78"/>
      <c r="CX421" s="78"/>
      <c r="CY421" s="78"/>
      <c r="CZ421" s="78"/>
      <c r="DA421" s="78"/>
      <c r="DB421" s="78"/>
      <c r="DC421" s="78"/>
      <c r="DD421" s="78"/>
      <c r="DE421" s="78"/>
      <c r="DF421" s="78"/>
      <c r="DG421" s="78"/>
      <c r="DH421" s="78"/>
      <c r="DI421" s="78"/>
      <c r="DJ421" s="78"/>
      <c r="DK421" s="78"/>
      <c r="DL421" s="78"/>
      <c r="DM421" s="78"/>
      <c r="DN421" s="78"/>
      <c r="DO421" s="78"/>
      <c r="DP421" s="78"/>
      <c r="DQ421" s="78"/>
      <c r="DR421" s="78"/>
      <c r="DS421" s="78"/>
      <c r="DT421" s="78"/>
      <c r="DU421" s="78"/>
      <c r="DV421" s="78"/>
      <c r="DW421" s="78"/>
      <c r="DX421" s="78"/>
      <c r="DY421" s="78"/>
      <c r="DZ421" s="78"/>
      <c r="EA421" s="78"/>
      <c r="EB421" s="78"/>
      <c r="EC421" s="78"/>
      <c r="ED421" s="78"/>
      <c r="EE421" s="78"/>
      <c r="EF421" s="78"/>
      <c r="EG421" s="78"/>
      <c r="EH421" s="78"/>
      <c r="EI421" s="78"/>
      <c r="EJ421" s="78"/>
      <c r="EK421" s="78"/>
      <c r="EL421" s="78"/>
      <c r="EM421" s="78"/>
      <c r="EN421" s="78"/>
      <c r="EO421" s="78"/>
      <c r="EP421" s="78"/>
      <c r="EQ421" s="78"/>
      <c r="ER421" s="78"/>
      <c r="ES421" s="78"/>
      <c r="ET421" s="78"/>
      <c r="EU421" s="78"/>
      <c r="EV421" s="78"/>
      <c r="EW421" s="78"/>
      <c r="EX421" s="78"/>
      <c r="EY421" s="78"/>
      <c r="EZ421" s="78"/>
      <c r="FA421" s="78"/>
      <c r="FB421" s="78"/>
      <c r="FC421" s="78"/>
      <c r="FD421" s="78"/>
      <c r="FE421" s="78"/>
      <c r="FF421" s="78"/>
      <c r="FG421" s="78"/>
      <c r="FH421" s="78"/>
      <c r="FI421" s="78"/>
      <c r="FJ421" s="78"/>
      <c r="FK421" s="78"/>
      <c r="FL421" s="78"/>
      <c r="FM421" s="78"/>
      <c r="FN421" s="78"/>
      <c r="FO421" s="78"/>
      <c r="FP421" s="78"/>
      <c r="FQ421" s="78"/>
      <c r="FR421" s="78"/>
      <c r="FS421" s="78"/>
      <c r="FT421" s="78"/>
      <c r="FU421" s="78"/>
      <c r="FV421" s="78"/>
      <c r="FW421" s="78"/>
      <c r="FX421" s="78"/>
      <c r="FY421" s="78">
        <v>0</v>
      </c>
      <c r="FZ421" s="78">
        <v>0</v>
      </c>
    </row>
    <row r="422" spans="1:182" x14ac:dyDescent="0.2">
      <c r="A422" t="s">
        <v>186</v>
      </c>
      <c r="B422" s="35" t="s">
        <v>243</v>
      </c>
      <c r="C422" t="s">
        <v>194</v>
      </c>
      <c r="D422" t="s">
        <v>201</v>
      </c>
      <c r="E422" t="s">
        <v>239</v>
      </c>
      <c r="F422" t="s">
        <v>183</v>
      </c>
      <c r="G422" t="s">
        <v>1</v>
      </c>
      <c r="H422" s="78">
        <v>9</v>
      </c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  <c r="AB422" s="78"/>
      <c r="AC422" s="78"/>
      <c r="AD422" s="78"/>
      <c r="AE422" s="78"/>
      <c r="AF422" s="78"/>
      <c r="AG422" s="78"/>
      <c r="AH422" s="78"/>
      <c r="AI422" s="78"/>
      <c r="AJ422" s="78"/>
      <c r="AK422" s="78"/>
      <c r="AL422" s="78"/>
      <c r="AM422" s="78"/>
      <c r="AN422" s="78"/>
      <c r="AO422" s="78"/>
      <c r="AP422" s="78"/>
      <c r="AQ422" s="78"/>
      <c r="AR422" s="78"/>
      <c r="AS422" s="78"/>
      <c r="AT422" s="78"/>
      <c r="AU422" s="78"/>
      <c r="AV422" s="78"/>
      <c r="AW422" s="78"/>
      <c r="AX422" s="78"/>
      <c r="AY422" s="78"/>
      <c r="AZ422" s="78"/>
      <c r="BA422" s="78"/>
      <c r="BB422" s="78"/>
      <c r="BC422" s="78"/>
      <c r="BD422" s="78"/>
      <c r="BE422" s="78"/>
      <c r="BF422" s="78"/>
      <c r="BG422" s="78"/>
      <c r="BH422" s="78"/>
      <c r="BI422" s="78"/>
      <c r="BJ422" s="78"/>
      <c r="BK422" s="78"/>
      <c r="BL422" s="78"/>
      <c r="BM422" s="78"/>
      <c r="BN422" s="78"/>
      <c r="BO422" s="78"/>
      <c r="BP422" s="78"/>
      <c r="BQ422" s="78"/>
      <c r="BR422" s="78"/>
      <c r="BS422" s="78"/>
      <c r="BT422" s="78"/>
      <c r="BU422" s="78"/>
      <c r="BV422" s="78"/>
      <c r="BW422" s="78"/>
      <c r="BX422" s="78"/>
      <c r="BY422" s="78"/>
      <c r="BZ422" s="78"/>
      <c r="CA422" s="78"/>
      <c r="CB422" s="78"/>
      <c r="CC422" s="78"/>
      <c r="CD422" s="78"/>
      <c r="CE422" s="78"/>
      <c r="CF422" s="78"/>
      <c r="CG422" s="78"/>
      <c r="CH422" s="78"/>
      <c r="CI422" s="78"/>
      <c r="CJ422" s="78"/>
      <c r="CK422" s="78"/>
      <c r="CL422" s="78"/>
      <c r="CM422" s="78"/>
      <c r="CN422" s="78"/>
      <c r="CO422" s="78"/>
      <c r="CP422" s="78"/>
      <c r="CQ422" s="78"/>
      <c r="CR422" s="78"/>
      <c r="CS422" s="78"/>
      <c r="CT422" s="78"/>
      <c r="CU422" s="78"/>
      <c r="CV422" s="78"/>
      <c r="CW422" s="78"/>
      <c r="CX422" s="78"/>
      <c r="CY422" s="78"/>
      <c r="CZ422" s="78"/>
      <c r="DA422" s="78"/>
      <c r="DB422" s="78"/>
      <c r="DC422" s="78"/>
      <c r="DD422" s="78"/>
      <c r="DE422" s="78"/>
      <c r="DF422" s="78"/>
      <c r="DG422" s="78"/>
      <c r="DH422" s="78"/>
      <c r="DI422" s="78"/>
      <c r="DJ422" s="78"/>
      <c r="DK422" s="78"/>
      <c r="DL422" s="78"/>
      <c r="DM422" s="78"/>
      <c r="DN422" s="78"/>
      <c r="DO422" s="78"/>
      <c r="DP422" s="78"/>
      <c r="DQ422" s="78"/>
      <c r="DR422" s="78"/>
      <c r="DS422" s="78"/>
      <c r="DT422" s="78"/>
      <c r="DU422" s="78"/>
      <c r="DV422" s="78"/>
      <c r="DW422" s="78"/>
      <c r="DX422" s="78"/>
      <c r="DY422" s="78"/>
      <c r="DZ422" s="78"/>
      <c r="EA422" s="78"/>
      <c r="EB422" s="78"/>
      <c r="EC422" s="78"/>
      <c r="ED422" s="78"/>
      <c r="EE422" s="78"/>
      <c r="EF422" s="78"/>
      <c r="EG422" s="78"/>
      <c r="EH422" s="78"/>
      <c r="EI422" s="78"/>
      <c r="EJ422" s="78"/>
      <c r="EK422" s="78"/>
      <c r="EL422" s="78"/>
      <c r="EM422" s="78"/>
      <c r="EN422" s="78"/>
      <c r="EO422" s="78"/>
      <c r="EP422" s="78"/>
      <c r="EQ422" s="78"/>
      <c r="ER422" s="78"/>
      <c r="ES422" s="78"/>
      <c r="ET422" s="78"/>
      <c r="EU422" s="78"/>
      <c r="EV422" s="78"/>
      <c r="EW422" s="78"/>
      <c r="EX422" s="78"/>
      <c r="EY422" s="78"/>
      <c r="EZ422" s="78"/>
      <c r="FA422" s="78"/>
      <c r="FB422" s="78"/>
      <c r="FC422" s="78"/>
      <c r="FD422" s="78"/>
      <c r="FE422" s="78"/>
      <c r="FF422" s="78"/>
      <c r="FG422" s="78"/>
      <c r="FH422" s="78"/>
      <c r="FI422" s="78"/>
      <c r="FJ422" s="78"/>
      <c r="FK422" s="78"/>
      <c r="FL422" s="78"/>
      <c r="FM422" s="78"/>
      <c r="FN422" s="78"/>
      <c r="FO422" s="78"/>
      <c r="FP422" s="78"/>
      <c r="FQ422" s="78"/>
      <c r="FR422" s="78"/>
      <c r="FS422" s="78"/>
      <c r="FT422" s="78"/>
      <c r="FU422" s="78"/>
      <c r="FV422" s="78"/>
      <c r="FW422" s="78"/>
      <c r="FX422" s="78"/>
      <c r="FY422" s="78">
        <v>0</v>
      </c>
      <c r="FZ422" s="78">
        <v>0</v>
      </c>
    </row>
    <row r="423" spans="1:182" x14ac:dyDescent="0.2">
      <c r="A423" t="s">
        <v>186</v>
      </c>
      <c r="B423" s="35" t="s">
        <v>243</v>
      </c>
      <c r="C423" t="s">
        <v>194</v>
      </c>
      <c r="D423" t="s">
        <v>201</v>
      </c>
      <c r="E423" t="s">
        <v>239</v>
      </c>
      <c r="F423" t="s">
        <v>184</v>
      </c>
      <c r="G423" t="s">
        <v>1</v>
      </c>
      <c r="H423" s="78">
        <v>6</v>
      </c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  <c r="AB423" s="78"/>
      <c r="AC423" s="78"/>
      <c r="AD423" s="78"/>
      <c r="AE423" s="78"/>
      <c r="AF423" s="78"/>
      <c r="AG423" s="78"/>
      <c r="AH423" s="78"/>
      <c r="AI423" s="78"/>
      <c r="AJ423" s="78"/>
      <c r="AK423" s="78"/>
      <c r="AL423" s="78"/>
      <c r="AM423" s="78"/>
      <c r="AN423" s="78"/>
      <c r="AO423" s="78"/>
      <c r="AP423" s="78"/>
      <c r="AQ423" s="78"/>
      <c r="AR423" s="78"/>
      <c r="AS423" s="78"/>
      <c r="AT423" s="78"/>
      <c r="AU423" s="78"/>
      <c r="AV423" s="78"/>
      <c r="AW423" s="78"/>
      <c r="AX423" s="78"/>
      <c r="AY423" s="78"/>
      <c r="AZ423" s="78"/>
      <c r="BA423" s="78"/>
      <c r="BB423" s="78"/>
      <c r="BC423" s="78"/>
      <c r="BD423" s="78"/>
      <c r="BE423" s="78"/>
      <c r="BF423" s="78"/>
      <c r="BG423" s="78"/>
      <c r="BH423" s="78"/>
      <c r="BI423" s="78"/>
      <c r="BJ423" s="78"/>
      <c r="BK423" s="78"/>
      <c r="BL423" s="78"/>
      <c r="BM423" s="78"/>
      <c r="BN423" s="78"/>
      <c r="BO423" s="78"/>
      <c r="BP423" s="78"/>
      <c r="BQ423" s="78"/>
      <c r="BR423" s="78"/>
      <c r="BS423" s="78"/>
      <c r="BT423" s="78"/>
      <c r="BU423" s="78"/>
      <c r="BV423" s="78"/>
      <c r="BW423" s="78"/>
      <c r="BX423" s="78"/>
      <c r="BY423" s="78"/>
      <c r="BZ423" s="78"/>
      <c r="CA423" s="78"/>
      <c r="CB423" s="78"/>
      <c r="CC423" s="78"/>
      <c r="CD423" s="78"/>
      <c r="CE423" s="78"/>
      <c r="CF423" s="78"/>
      <c r="CG423" s="78"/>
      <c r="CH423" s="78"/>
      <c r="CI423" s="78"/>
      <c r="CJ423" s="78"/>
      <c r="CK423" s="78"/>
      <c r="CL423" s="78"/>
      <c r="CM423" s="78"/>
      <c r="CN423" s="78"/>
      <c r="CO423" s="78"/>
      <c r="CP423" s="78"/>
      <c r="CQ423" s="78"/>
      <c r="CR423" s="78"/>
      <c r="CS423" s="78"/>
      <c r="CT423" s="78"/>
      <c r="CU423" s="78"/>
      <c r="CV423" s="78"/>
      <c r="CW423" s="78"/>
      <c r="CX423" s="78"/>
      <c r="CY423" s="78"/>
      <c r="CZ423" s="78"/>
      <c r="DA423" s="78"/>
      <c r="DB423" s="78"/>
      <c r="DC423" s="78"/>
      <c r="DD423" s="78"/>
      <c r="DE423" s="78"/>
      <c r="DF423" s="78"/>
      <c r="DG423" s="78"/>
      <c r="DH423" s="78"/>
      <c r="DI423" s="78"/>
      <c r="DJ423" s="78"/>
      <c r="DK423" s="78"/>
      <c r="DL423" s="78"/>
      <c r="DM423" s="78"/>
      <c r="DN423" s="78"/>
      <c r="DO423" s="78"/>
      <c r="DP423" s="78"/>
      <c r="DQ423" s="78"/>
      <c r="DR423" s="78"/>
      <c r="DS423" s="78"/>
      <c r="DT423" s="78"/>
      <c r="DU423" s="78"/>
      <c r="DV423" s="78"/>
      <c r="DW423" s="78"/>
      <c r="DX423" s="78"/>
      <c r="DY423" s="78"/>
      <c r="DZ423" s="78"/>
      <c r="EA423" s="78"/>
      <c r="EB423" s="78"/>
      <c r="EC423" s="78"/>
      <c r="ED423" s="78"/>
      <c r="EE423" s="78"/>
      <c r="EF423" s="78"/>
      <c r="EG423" s="78"/>
      <c r="EH423" s="78"/>
      <c r="EI423" s="78"/>
      <c r="EJ423" s="78"/>
      <c r="EK423" s="78"/>
      <c r="EL423" s="78"/>
      <c r="EM423" s="78"/>
      <c r="EN423" s="78"/>
      <c r="EO423" s="78"/>
      <c r="EP423" s="78"/>
      <c r="EQ423" s="78"/>
      <c r="ER423" s="78"/>
      <c r="ES423" s="78"/>
      <c r="ET423" s="78"/>
      <c r="EU423" s="78"/>
      <c r="EV423" s="78"/>
      <c r="EW423" s="78"/>
      <c r="EX423" s="78"/>
      <c r="EY423" s="78"/>
      <c r="EZ423" s="78"/>
      <c r="FA423" s="78"/>
      <c r="FB423" s="78"/>
      <c r="FC423" s="78"/>
      <c r="FD423" s="78"/>
      <c r="FE423" s="78"/>
      <c r="FF423" s="78"/>
      <c r="FG423" s="78"/>
      <c r="FH423" s="78"/>
      <c r="FI423" s="78"/>
      <c r="FJ423" s="78"/>
      <c r="FK423" s="78"/>
      <c r="FL423" s="78"/>
      <c r="FM423" s="78"/>
      <c r="FN423" s="78"/>
      <c r="FO423" s="78"/>
      <c r="FP423" s="78"/>
      <c r="FQ423" s="78"/>
      <c r="FR423" s="78"/>
      <c r="FS423" s="78"/>
      <c r="FT423" s="78"/>
      <c r="FU423" s="78"/>
      <c r="FV423" s="78"/>
      <c r="FW423" s="78"/>
      <c r="FX423" s="78"/>
      <c r="FY423" s="78">
        <v>0</v>
      </c>
      <c r="FZ423" s="78">
        <v>0</v>
      </c>
    </row>
    <row r="424" spans="1:182" x14ac:dyDescent="0.2">
      <c r="A424" t="s">
        <v>186</v>
      </c>
      <c r="B424" s="35" t="s">
        <v>243</v>
      </c>
      <c r="C424" t="s">
        <v>194</v>
      </c>
      <c r="D424" t="s">
        <v>201</v>
      </c>
      <c r="E424" t="s">
        <v>239</v>
      </c>
      <c r="F424" t="s">
        <v>185</v>
      </c>
      <c r="G424" t="s">
        <v>1</v>
      </c>
      <c r="H424" s="78">
        <v>2</v>
      </c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  <c r="AB424" s="78"/>
      <c r="AC424" s="78"/>
      <c r="AD424" s="78"/>
      <c r="AE424" s="78"/>
      <c r="AF424" s="78"/>
      <c r="AG424" s="78"/>
      <c r="AH424" s="78"/>
      <c r="AI424" s="78"/>
      <c r="AJ424" s="78"/>
      <c r="AK424" s="78"/>
      <c r="AL424" s="78"/>
      <c r="AM424" s="78"/>
      <c r="AN424" s="78"/>
      <c r="AO424" s="78"/>
      <c r="AP424" s="78"/>
      <c r="AQ424" s="78"/>
      <c r="AR424" s="78"/>
      <c r="AS424" s="78"/>
      <c r="AT424" s="78"/>
      <c r="AU424" s="78"/>
      <c r="AV424" s="78"/>
      <c r="AW424" s="78"/>
      <c r="AX424" s="78"/>
      <c r="AY424" s="78"/>
      <c r="AZ424" s="78"/>
      <c r="BA424" s="78"/>
      <c r="BB424" s="78"/>
      <c r="BC424" s="78"/>
      <c r="BD424" s="78"/>
      <c r="BE424" s="78"/>
      <c r="BF424" s="78"/>
      <c r="BG424" s="78"/>
      <c r="BH424" s="78"/>
      <c r="BI424" s="78"/>
      <c r="BJ424" s="78"/>
      <c r="BK424" s="78"/>
      <c r="BL424" s="78"/>
      <c r="BM424" s="78"/>
      <c r="BN424" s="78"/>
      <c r="BO424" s="78"/>
      <c r="BP424" s="78"/>
      <c r="BQ424" s="78"/>
      <c r="BR424" s="78"/>
      <c r="BS424" s="78"/>
      <c r="BT424" s="78"/>
      <c r="BU424" s="78"/>
      <c r="BV424" s="78"/>
      <c r="BW424" s="78"/>
      <c r="BX424" s="78"/>
      <c r="BY424" s="78"/>
      <c r="BZ424" s="78"/>
      <c r="CA424" s="78"/>
      <c r="CB424" s="78"/>
      <c r="CC424" s="78"/>
      <c r="CD424" s="78"/>
      <c r="CE424" s="78"/>
      <c r="CF424" s="78"/>
      <c r="CG424" s="78"/>
      <c r="CH424" s="78"/>
      <c r="CI424" s="78"/>
      <c r="CJ424" s="78"/>
      <c r="CK424" s="78"/>
      <c r="CL424" s="78"/>
      <c r="CM424" s="78"/>
      <c r="CN424" s="78"/>
      <c r="CO424" s="78"/>
      <c r="CP424" s="78"/>
      <c r="CQ424" s="78"/>
      <c r="CR424" s="78"/>
      <c r="CS424" s="78"/>
      <c r="CT424" s="78"/>
      <c r="CU424" s="78"/>
      <c r="CV424" s="78"/>
      <c r="CW424" s="78"/>
      <c r="CX424" s="78"/>
      <c r="CY424" s="78"/>
      <c r="CZ424" s="78"/>
      <c r="DA424" s="78"/>
      <c r="DB424" s="78"/>
      <c r="DC424" s="78"/>
      <c r="DD424" s="78"/>
      <c r="DE424" s="78"/>
      <c r="DF424" s="78"/>
      <c r="DG424" s="78"/>
      <c r="DH424" s="78"/>
      <c r="DI424" s="78"/>
      <c r="DJ424" s="78"/>
      <c r="DK424" s="78"/>
      <c r="DL424" s="78"/>
      <c r="DM424" s="78"/>
      <c r="DN424" s="78"/>
      <c r="DO424" s="78"/>
      <c r="DP424" s="78"/>
      <c r="DQ424" s="78"/>
      <c r="DR424" s="78"/>
      <c r="DS424" s="78"/>
      <c r="DT424" s="78"/>
      <c r="DU424" s="78"/>
      <c r="DV424" s="78"/>
      <c r="DW424" s="78"/>
      <c r="DX424" s="78"/>
      <c r="DY424" s="78"/>
      <c r="DZ424" s="78"/>
      <c r="EA424" s="78"/>
      <c r="EB424" s="78"/>
      <c r="EC424" s="78"/>
      <c r="ED424" s="78"/>
      <c r="EE424" s="78"/>
      <c r="EF424" s="78"/>
      <c r="EG424" s="78"/>
      <c r="EH424" s="78"/>
      <c r="EI424" s="78"/>
      <c r="EJ424" s="78"/>
      <c r="EK424" s="78"/>
      <c r="EL424" s="78"/>
      <c r="EM424" s="78"/>
      <c r="EN424" s="78"/>
      <c r="EO424" s="78"/>
      <c r="EP424" s="78"/>
      <c r="EQ424" s="78"/>
      <c r="ER424" s="78"/>
      <c r="ES424" s="78"/>
      <c r="ET424" s="78"/>
      <c r="EU424" s="78"/>
      <c r="EV424" s="78"/>
      <c r="EW424" s="78"/>
      <c r="EX424" s="78"/>
      <c r="EY424" s="78"/>
      <c r="EZ424" s="78"/>
      <c r="FA424" s="78"/>
      <c r="FB424" s="78"/>
      <c r="FC424" s="78"/>
      <c r="FD424" s="78"/>
      <c r="FE424" s="78"/>
      <c r="FF424" s="78"/>
      <c r="FG424" s="78"/>
      <c r="FH424" s="78"/>
      <c r="FI424" s="78"/>
      <c r="FJ424" s="78"/>
      <c r="FK424" s="78"/>
      <c r="FL424" s="78"/>
      <c r="FM424" s="78"/>
      <c r="FN424" s="78"/>
      <c r="FO424" s="78"/>
      <c r="FP424" s="78"/>
      <c r="FQ424" s="78"/>
      <c r="FR424" s="78"/>
      <c r="FS424" s="78"/>
      <c r="FT424" s="78"/>
      <c r="FU424" s="78"/>
      <c r="FV424" s="78"/>
      <c r="FW424" s="78"/>
      <c r="FX424" s="78"/>
      <c r="FY424" s="78">
        <v>0</v>
      </c>
      <c r="FZ424" s="78">
        <v>0</v>
      </c>
    </row>
    <row r="425" spans="1:182" x14ac:dyDescent="0.2">
      <c r="A425" t="s">
        <v>186</v>
      </c>
      <c r="B425" s="35" t="s">
        <v>243</v>
      </c>
      <c r="C425" t="s">
        <v>194</v>
      </c>
      <c r="D425" t="s">
        <v>201</v>
      </c>
      <c r="E425" t="s">
        <v>240</v>
      </c>
      <c r="F425" t="s">
        <v>1</v>
      </c>
      <c r="G425" t="s">
        <v>1</v>
      </c>
      <c r="H425" s="78">
        <v>75</v>
      </c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  <c r="AB425" s="78"/>
      <c r="AC425" s="78"/>
      <c r="AD425" s="78"/>
      <c r="AE425" s="78"/>
      <c r="AF425" s="78"/>
      <c r="AG425" s="78"/>
      <c r="AH425" s="78"/>
      <c r="AI425" s="78"/>
      <c r="AJ425" s="78"/>
      <c r="AK425" s="78"/>
      <c r="AL425" s="78"/>
      <c r="AM425" s="78"/>
      <c r="AN425" s="78"/>
      <c r="AO425" s="78"/>
      <c r="AP425" s="78"/>
      <c r="AQ425" s="78"/>
      <c r="AR425" s="78"/>
      <c r="AS425" s="78"/>
      <c r="AT425" s="78"/>
      <c r="AU425" s="78"/>
      <c r="AV425" s="78"/>
      <c r="AW425" s="78"/>
      <c r="AX425" s="78"/>
      <c r="AY425" s="78"/>
      <c r="AZ425" s="78"/>
      <c r="BA425" s="78"/>
      <c r="BB425" s="78"/>
      <c r="BC425" s="78"/>
      <c r="BD425" s="78"/>
      <c r="BE425" s="78"/>
      <c r="BF425" s="78"/>
      <c r="BG425" s="78"/>
      <c r="BH425" s="78"/>
      <c r="BI425" s="78"/>
      <c r="BJ425" s="78"/>
      <c r="BK425" s="78"/>
      <c r="BL425" s="78"/>
      <c r="BM425" s="78"/>
      <c r="BN425" s="78"/>
      <c r="BO425" s="78"/>
      <c r="BP425" s="78"/>
      <c r="BQ425" s="78"/>
      <c r="BR425" s="78"/>
      <c r="BS425" s="78"/>
      <c r="BT425" s="78"/>
      <c r="BU425" s="78"/>
      <c r="BV425" s="78"/>
      <c r="BW425" s="78"/>
      <c r="BX425" s="78"/>
      <c r="BY425" s="78"/>
      <c r="BZ425" s="78"/>
      <c r="CA425" s="78"/>
      <c r="CB425" s="78"/>
      <c r="CC425" s="78"/>
      <c r="CD425" s="78"/>
      <c r="CE425" s="78"/>
      <c r="CF425" s="78"/>
      <c r="CG425" s="78"/>
      <c r="CH425" s="78"/>
      <c r="CI425" s="78"/>
      <c r="CJ425" s="78"/>
      <c r="CK425" s="78"/>
      <c r="CL425" s="78"/>
      <c r="CM425" s="78"/>
      <c r="CN425" s="78"/>
      <c r="CO425" s="78"/>
      <c r="CP425" s="78"/>
      <c r="CQ425" s="78"/>
      <c r="CR425" s="78"/>
      <c r="CS425" s="78"/>
      <c r="CT425" s="78"/>
      <c r="CU425" s="78"/>
      <c r="CV425" s="78"/>
      <c r="CW425" s="78"/>
      <c r="CX425" s="78"/>
      <c r="CY425" s="78"/>
      <c r="CZ425" s="78"/>
      <c r="DA425" s="78"/>
      <c r="DB425" s="78"/>
      <c r="DC425" s="78"/>
      <c r="DD425" s="78"/>
      <c r="DE425" s="78"/>
      <c r="DF425" s="78"/>
      <c r="DG425" s="78"/>
      <c r="DH425" s="78"/>
      <c r="DI425" s="78"/>
      <c r="DJ425" s="78"/>
      <c r="DK425" s="78"/>
      <c r="DL425" s="78"/>
      <c r="DM425" s="78"/>
      <c r="DN425" s="78"/>
      <c r="DO425" s="78"/>
      <c r="DP425" s="78"/>
      <c r="DQ425" s="78"/>
      <c r="DR425" s="78"/>
      <c r="DS425" s="78"/>
      <c r="DT425" s="78"/>
      <c r="DU425" s="78"/>
      <c r="DV425" s="78"/>
      <c r="DW425" s="78"/>
      <c r="DX425" s="78"/>
      <c r="DY425" s="78"/>
      <c r="DZ425" s="78"/>
      <c r="EA425" s="78"/>
      <c r="EB425" s="78"/>
      <c r="EC425" s="78"/>
      <c r="ED425" s="78"/>
      <c r="EE425" s="78"/>
      <c r="EF425" s="78"/>
      <c r="EG425" s="78"/>
      <c r="EH425" s="78"/>
      <c r="EI425" s="78"/>
      <c r="EJ425" s="78"/>
      <c r="EK425" s="78"/>
      <c r="EL425" s="78"/>
      <c r="EM425" s="78"/>
      <c r="EN425" s="78"/>
      <c r="EO425" s="78"/>
      <c r="EP425" s="78"/>
      <c r="EQ425" s="78"/>
      <c r="ER425" s="78"/>
      <c r="ES425" s="78"/>
      <c r="ET425" s="78"/>
      <c r="EU425" s="78"/>
      <c r="EV425" s="78"/>
      <c r="EW425" s="78"/>
      <c r="EX425" s="78"/>
      <c r="EY425" s="78"/>
      <c r="EZ425" s="78"/>
      <c r="FA425" s="78"/>
      <c r="FB425" s="78"/>
      <c r="FC425" s="78"/>
      <c r="FD425" s="78"/>
      <c r="FE425" s="78"/>
      <c r="FF425" s="78"/>
      <c r="FG425" s="78"/>
      <c r="FH425" s="78"/>
      <c r="FI425" s="78"/>
      <c r="FJ425" s="78"/>
      <c r="FK425" s="78"/>
      <c r="FL425" s="78"/>
      <c r="FM425" s="78"/>
      <c r="FN425" s="78"/>
      <c r="FO425" s="78"/>
      <c r="FP425" s="78"/>
      <c r="FQ425" s="78"/>
      <c r="FR425" s="78"/>
      <c r="FS425" s="78"/>
      <c r="FT425" s="78"/>
      <c r="FU425" s="78"/>
      <c r="FV425" s="78"/>
      <c r="FW425" s="78"/>
      <c r="FX425" s="78"/>
      <c r="FY425" s="78">
        <v>2</v>
      </c>
      <c r="FZ425" s="78">
        <v>0</v>
      </c>
    </row>
    <row r="426" spans="1:182" x14ac:dyDescent="0.2">
      <c r="A426" t="s">
        <v>186</v>
      </c>
      <c r="B426" s="35" t="s">
        <v>243</v>
      </c>
      <c r="C426" t="s">
        <v>194</v>
      </c>
      <c r="D426" t="s">
        <v>201</v>
      </c>
      <c r="E426" t="s">
        <v>240</v>
      </c>
      <c r="F426" t="s">
        <v>178</v>
      </c>
      <c r="G426" t="s">
        <v>1</v>
      </c>
      <c r="H426" s="78">
        <v>20</v>
      </c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  <c r="AA426" s="78"/>
      <c r="AB426" s="78"/>
      <c r="AC426" s="78"/>
      <c r="AD426" s="78"/>
      <c r="AE426" s="78"/>
      <c r="AF426" s="78"/>
      <c r="AG426" s="78"/>
      <c r="AH426" s="78"/>
      <c r="AI426" s="78"/>
      <c r="AJ426" s="78"/>
      <c r="AK426" s="78"/>
      <c r="AL426" s="78"/>
      <c r="AM426" s="78"/>
      <c r="AN426" s="78"/>
      <c r="AO426" s="78"/>
      <c r="AP426" s="78"/>
      <c r="AQ426" s="78"/>
      <c r="AR426" s="78"/>
      <c r="AS426" s="78"/>
      <c r="AT426" s="78"/>
      <c r="AU426" s="78"/>
      <c r="AV426" s="78"/>
      <c r="AW426" s="78"/>
      <c r="AX426" s="78"/>
      <c r="AY426" s="78"/>
      <c r="AZ426" s="78"/>
      <c r="BA426" s="78"/>
      <c r="BB426" s="78"/>
      <c r="BC426" s="78"/>
      <c r="BD426" s="78"/>
      <c r="BE426" s="78"/>
      <c r="BF426" s="78"/>
      <c r="BG426" s="78"/>
      <c r="BH426" s="78"/>
      <c r="BI426" s="78"/>
      <c r="BJ426" s="78"/>
      <c r="BK426" s="78"/>
      <c r="BL426" s="78"/>
      <c r="BM426" s="78"/>
      <c r="BN426" s="78"/>
      <c r="BO426" s="78"/>
      <c r="BP426" s="78"/>
      <c r="BQ426" s="78"/>
      <c r="BR426" s="78"/>
      <c r="BS426" s="78"/>
      <c r="BT426" s="78"/>
      <c r="BU426" s="78"/>
      <c r="BV426" s="78"/>
      <c r="BW426" s="78"/>
      <c r="BX426" s="78"/>
      <c r="BY426" s="78"/>
      <c r="BZ426" s="78"/>
      <c r="CA426" s="78"/>
      <c r="CB426" s="78"/>
      <c r="CC426" s="78"/>
      <c r="CD426" s="78"/>
      <c r="CE426" s="78"/>
      <c r="CF426" s="78"/>
      <c r="CG426" s="78"/>
      <c r="CH426" s="78"/>
      <c r="CI426" s="78"/>
      <c r="CJ426" s="78"/>
      <c r="CK426" s="78"/>
      <c r="CL426" s="78"/>
      <c r="CM426" s="78"/>
      <c r="CN426" s="78"/>
      <c r="CO426" s="78"/>
      <c r="CP426" s="78"/>
      <c r="CQ426" s="78"/>
      <c r="CR426" s="78"/>
      <c r="CS426" s="78"/>
      <c r="CT426" s="78"/>
      <c r="CU426" s="78"/>
      <c r="CV426" s="78"/>
      <c r="CW426" s="78"/>
      <c r="CX426" s="78"/>
      <c r="CY426" s="78"/>
      <c r="CZ426" s="78"/>
      <c r="DA426" s="78"/>
      <c r="DB426" s="78"/>
      <c r="DC426" s="78"/>
      <c r="DD426" s="78"/>
      <c r="DE426" s="78"/>
      <c r="DF426" s="78"/>
      <c r="DG426" s="78"/>
      <c r="DH426" s="78"/>
      <c r="DI426" s="78"/>
      <c r="DJ426" s="78"/>
      <c r="DK426" s="78"/>
      <c r="DL426" s="78"/>
      <c r="DM426" s="78"/>
      <c r="DN426" s="78"/>
      <c r="DO426" s="78"/>
      <c r="DP426" s="78"/>
      <c r="DQ426" s="78"/>
      <c r="DR426" s="78"/>
      <c r="DS426" s="78"/>
      <c r="DT426" s="78"/>
      <c r="DU426" s="78"/>
      <c r="DV426" s="78"/>
      <c r="DW426" s="78"/>
      <c r="DX426" s="78"/>
      <c r="DY426" s="78"/>
      <c r="DZ426" s="78"/>
      <c r="EA426" s="78"/>
      <c r="EB426" s="78"/>
      <c r="EC426" s="78"/>
      <c r="ED426" s="78"/>
      <c r="EE426" s="78"/>
      <c r="EF426" s="78"/>
      <c r="EG426" s="78"/>
      <c r="EH426" s="78"/>
      <c r="EI426" s="78"/>
      <c r="EJ426" s="78"/>
      <c r="EK426" s="78"/>
      <c r="EL426" s="78"/>
      <c r="EM426" s="78"/>
      <c r="EN426" s="78"/>
      <c r="EO426" s="78"/>
      <c r="EP426" s="78"/>
      <c r="EQ426" s="78"/>
      <c r="ER426" s="78"/>
      <c r="ES426" s="78"/>
      <c r="ET426" s="78"/>
      <c r="EU426" s="78"/>
      <c r="EV426" s="78"/>
      <c r="EW426" s="78"/>
      <c r="EX426" s="78"/>
      <c r="EY426" s="78"/>
      <c r="EZ426" s="78"/>
      <c r="FA426" s="78"/>
      <c r="FB426" s="78"/>
      <c r="FC426" s="78"/>
      <c r="FD426" s="78"/>
      <c r="FE426" s="78"/>
      <c r="FF426" s="78"/>
      <c r="FG426" s="78"/>
      <c r="FH426" s="78"/>
      <c r="FI426" s="78"/>
      <c r="FJ426" s="78"/>
      <c r="FK426" s="78"/>
      <c r="FL426" s="78"/>
      <c r="FM426" s="78"/>
      <c r="FN426" s="78"/>
      <c r="FO426" s="78"/>
      <c r="FP426" s="78"/>
      <c r="FQ426" s="78"/>
      <c r="FR426" s="78"/>
      <c r="FS426" s="78"/>
      <c r="FT426" s="78"/>
      <c r="FU426" s="78"/>
      <c r="FV426" s="78"/>
      <c r="FW426" s="78"/>
      <c r="FX426" s="78"/>
      <c r="FY426" s="78">
        <v>2</v>
      </c>
      <c r="FZ426" s="78">
        <v>0</v>
      </c>
    </row>
    <row r="427" spans="1:182" x14ac:dyDescent="0.2">
      <c r="A427" t="s">
        <v>186</v>
      </c>
      <c r="B427" s="35" t="s">
        <v>243</v>
      </c>
      <c r="C427" t="s">
        <v>194</v>
      </c>
      <c r="D427" t="s">
        <v>201</v>
      </c>
      <c r="E427" t="s">
        <v>240</v>
      </c>
      <c r="F427" t="s">
        <v>179</v>
      </c>
      <c r="G427" t="s">
        <v>1</v>
      </c>
      <c r="H427" s="78">
        <v>12</v>
      </c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  <c r="AB427" s="78"/>
      <c r="AC427" s="78"/>
      <c r="AD427" s="78"/>
      <c r="AE427" s="78"/>
      <c r="AF427" s="78"/>
      <c r="AG427" s="78"/>
      <c r="AH427" s="78"/>
      <c r="AI427" s="78"/>
      <c r="AJ427" s="78"/>
      <c r="AK427" s="78"/>
      <c r="AL427" s="78"/>
      <c r="AM427" s="78"/>
      <c r="AN427" s="78"/>
      <c r="AO427" s="78"/>
      <c r="AP427" s="78"/>
      <c r="AQ427" s="78"/>
      <c r="AR427" s="78"/>
      <c r="AS427" s="78"/>
      <c r="AT427" s="78"/>
      <c r="AU427" s="78"/>
      <c r="AV427" s="78"/>
      <c r="AW427" s="78"/>
      <c r="AX427" s="78"/>
      <c r="AY427" s="78"/>
      <c r="AZ427" s="78"/>
      <c r="BA427" s="78"/>
      <c r="BB427" s="78"/>
      <c r="BC427" s="78"/>
      <c r="BD427" s="78"/>
      <c r="BE427" s="78"/>
      <c r="BF427" s="78"/>
      <c r="BG427" s="78"/>
      <c r="BH427" s="78"/>
      <c r="BI427" s="78"/>
      <c r="BJ427" s="78"/>
      <c r="BK427" s="78"/>
      <c r="BL427" s="78"/>
      <c r="BM427" s="78"/>
      <c r="BN427" s="78"/>
      <c r="BO427" s="78"/>
      <c r="BP427" s="78"/>
      <c r="BQ427" s="78"/>
      <c r="BR427" s="78"/>
      <c r="BS427" s="78"/>
      <c r="BT427" s="78"/>
      <c r="BU427" s="78"/>
      <c r="BV427" s="78"/>
      <c r="BW427" s="78"/>
      <c r="BX427" s="78"/>
      <c r="BY427" s="78"/>
      <c r="BZ427" s="78"/>
      <c r="CA427" s="78"/>
      <c r="CB427" s="78"/>
      <c r="CC427" s="78"/>
      <c r="CD427" s="78"/>
      <c r="CE427" s="78"/>
      <c r="CF427" s="78"/>
      <c r="CG427" s="78"/>
      <c r="CH427" s="78"/>
      <c r="CI427" s="78"/>
      <c r="CJ427" s="78"/>
      <c r="CK427" s="78"/>
      <c r="CL427" s="78"/>
      <c r="CM427" s="78"/>
      <c r="CN427" s="78"/>
      <c r="CO427" s="78"/>
      <c r="CP427" s="78"/>
      <c r="CQ427" s="78"/>
      <c r="CR427" s="78"/>
      <c r="CS427" s="78"/>
      <c r="CT427" s="78"/>
      <c r="CU427" s="78"/>
      <c r="CV427" s="78"/>
      <c r="CW427" s="78"/>
      <c r="CX427" s="78"/>
      <c r="CY427" s="78"/>
      <c r="CZ427" s="78"/>
      <c r="DA427" s="78"/>
      <c r="DB427" s="78"/>
      <c r="DC427" s="78"/>
      <c r="DD427" s="78"/>
      <c r="DE427" s="78"/>
      <c r="DF427" s="78"/>
      <c r="DG427" s="78"/>
      <c r="DH427" s="78"/>
      <c r="DI427" s="78"/>
      <c r="DJ427" s="78"/>
      <c r="DK427" s="78"/>
      <c r="DL427" s="78"/>
      <c r="DM427" s="78"/>
      <c r="DN427" s="78"/>
      <c r="DO427" s="78"/>
      <c r="DP427" s="78"/>
      <c r="DQ427" s="78"/>
      <c r="DR427" s="78"/>
      <c r="DS427" s="78"/>
      <c r="DT427" s="78"/>
      <c r="DU427" s="78"/>
      <c r="DV427" s="78"/>
      <c r="DW427" s="78"/>
      <c r="DX427" s="78"/>
      <c r="DY427" s="78"/>
      <c r="DZ427" s="78"/>
      <c r="EA427" s="78"/>
      <c r="EB427" s="78"/>
      <c r="EC427" s="78"/>
      <c r="ED427" s="78"/>
      <c r="EE427" s="78"/>
      <c r="EF427" s="78"/>
      <c r="EG427" s="78"/>
      <c r="EH427" s="78"/>
      <c r="EI427" s="78"/>
      <c r="EJ427" s="78"/>
      <c r="EK427" s="78"/>
      <c r="EL427" s="78"/>
      <c r="EM427" s="78"/>
      <c r="EN427" s="78"/>
      <c r="EO427" s="78"/>
      <c r="EP427" s="78"/>
      <c r="EQ427" s="78"/>
      <c r="ER427" s="78"/>
      <c r="ES427" s="78"/>
      <c r="ET427" s="78"/>
      <c r="EU427" s="78"/>
      <c r="EV427" s="78"/>
      <c r="EW427" s="78"/>
      <c r="EX427" s="78"/>
      <c r="EY427" s="78"/>
      <c r="EZ427" s="78"/>
      <c r="FA427" s="78"/>
      <c r="FB427" s="78"/>
      <c r="FC427" s="78"/>
      <c r="FD427" s="78"/>
      <c r="FE427" s="78"/>
      <c r="FF427" s="78"/>
      <c r="FG427" s="78"/>
      <c r="FH427" s="78"/>
      <c r="FI427" s="78"/>
      <c r="FJ427" s="78"/>
      <c r="FK427" s="78"/>
      <c r="FL427" s="78"/>
      <c r="FM427" s="78"/>
      <c r="FN427" s="78"/>
      <c r="FO427" s="78"/>
      <c r="FP427" s="78"/>
      <c r="FQ427" s="78"/>
      <c r="FR427" s="78"/>
      <c r="FS427" s="78"/>
      <c r="FT427" s="78"/>
      <c r="FU427" s="78"/>
      <c r="FV427" s="78"/>
      <c r="FW427" s="78"/>
      <c r="FX427" s="78"/>
      <c r="FY427" s="78">
        <v>0</v>
      </c>
      <c r="FZ427" s="78">
        <v>0</v>
      </c>
    </row>
    <row r="428" spans="1:182" x14ac:dyDescent="0.2">
      <c r="A428" t="s">
        <v>186</v>
      </c>
      <c r="B428" s="35" t="s">
        <v>243</v>
      </c>
      <c r="C428" t="s">
        <v>194</v>
      </c>
      <c r="D428" t="s">
        <v>201</v>
      </c>
      <c r="E428" t="s">
        <v>240</v>
      </c>
      <c r="F428" t="s">
        <v>180</v>
      </c>
      <c r="G428" t="s">
        <v>1</v>
      </c>
      <c r="H428" s="78">
        <v>0</v>
      </c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  <c r="AB428" s="78"/>
      <c r="AC428" s="78"/>
      <c r="AD428" s="78"/>
      <c r="AE428" s="78"/>
      <c r="AF428" s="78"/>
      <c r="AG428" s="78"/>
      <c r="AH428" s="78"/>
      <c r="AI428" s="78"/>
      <c r="AJ428" s="78"/>
      <c r="AK428" s="78"/>
      <c r="AL428" s="78"/>
      <c r="AM428" s="78"/>
      <c r="AN428" s="78"/>
      <c r="AO428" s="78"/>
      <c r="AP428" s="78"/>
      <c r="AQ428" s="78"/>
      <c r="AR428" s="78"/>
      <c r="AS428" s="78"/>
      <c r="AT428" s="78"/>
      <c r="AU428" s="78"/>
      <c r="AV428" s="78"/>
      <c r="AW428" s="78"/>
      <c r="AX428" s="78"/>
      <c r="AY428" s="78"/>
      <c r="AZ428" s="78"/>
      <c r="BA428" s="78"/>
      <c r="BB428" s="78"/>
      <c r="BC428" s="78"/>
      <c r="BD428" s="78"/>
      <c r="BE428" s="78"/>
      <c r="BF428" s="78"/>
      <c r="BG428" s="78"/>
      <c r="BH428" s="78"/>
      <c r="BI428" s="78"/>
      <c r="BJ428" s="78"/>
      <c r="BK428" s="78"/>
      <c r="BL428" s="78"/>
      <c r="BM428" s="78"/>
      <c r="BN428" s="78"/>
      <c r="BO428" s="78"/>
      <c r="BP428" s="78"/>
      <c r="BQ428" s="78"/>
      <c r="BR428" s="78"/>
      <c r="BS428" s="78"/>
      <c r="BT428" s="78"/>
      <c r="BU428" s="78"/>
      <c r="BV428" s="78"/>
      <c r="BW428" s="78"/>
      <c r="BX428" s="78"/>
      <c r="BY428" s="78"/>
      <c r="BZ428" s="78"/>
      <c r="CA428" s="78"/>
      <c r="CB428" s="78"/>
      <c r="CC428" s="78"/>
      <c r="CD428" s="78"/>
      <c r="CE428" s="78"/>
      <c r="CF428" s="78"/>
      <c r="CG428" s="78"/>
      <c r="CH428" s="78"/>
      <c r="CI428" s="78"/>
      <c r="CJ428" s="78"/>
      <c r="CK428" s="78"/>
      <c r="CL428" s="78"/>
      <c r="CM428" s="78"/>
      <c r="CN428" s="78"/>
      <c r="CO428" s="78"/>
      <c r="CP428" s="78"/>
      <c r="CQ428" s="78"/>
      <c r="CR428" s="78"/>
      <c r="CS428" s="78"/>
      <c r="CT428" s="78"/>
      <c r="CU428" s="78"/>
      <c r="CV428" s="78"/>
      <c r="CW428" s="78"/>
      <c r="CX428" s="78"/>
      <c r="CY428" s="78"/>
      <c r="CZ428" s="78"/>
      <c r="DA428" s="78"/>
      <c r="DB428" s="78"/>
      <c r="DC428" s="78"/>
      <c r="DD428" s="78"/>
      <c r="DE428" s="78"/>
      <c r="DF428" s="78"/>
      <c r="DG428" s="78"/>
      <c r="DH428" s="78"/>
      <c r="DI428" s="78"/>
      <c r="DJ428" s="78"/>
      <c r="DK428" s="78"/>
      <c r="DL428" s="78"/>
      <c r="DM428" s="78"/>
      <c r="DN428" s="78"/>
      <c r="DO428" s="78"/>
      <c r="DP428" s="78"/>
      <c r="DQ428" s="78"/>
      <c r="DR428" s="78"/>
      <c r="DS428" s="78"/>
      <c r="DT428" s="78"/>
      <c r="DU428" s="78"/>
      <c r="DV428" s="78"/>
      <c r="DW428" s="78"/>
      <c r="DX428" s="78"/>
      <c r="DY428" s="78"/>
      <c r="DZ428" s="78"/>
      <c r="EA428" s="78"/>
      <c r="EB428" s="78"/>
      <c r="EC428" s="78"/>
      <c r="ED428" s="78"/>
      <c r="EE428" s="78"/>
      <c r="EF428" s="78"/>
      <c r="EG428" s="78"/>
      <c r="EH428" s="78"/>
      <c r="EI428" s="78"/>
      <c r="EJ428" s="78"/>
      <c r="EK428" s="78"/>
      <c r="EL428" s="78"/>
      <c r="EM428" s="78"/>
      <c r="EN428" s="78"/>
      <c r="EO428" s="78"/>
      <c r="EP428" s="78"/>
      <c r="EQ428" s="78"/>
      <c r="ER428" s="78"/>
      <c r="ES428" s="78"/>
      <c r="ET428" s="78"/>
      <c r="EU428" s="78"/>
      <c r="EV428" s="78"/>
      <c r="EW428" s="78"/>
      <c r="EX428" s="78"/>
      <c r="EY428" s="78"/>
      <c r="EZ428" s="78"/>
      <c r="FA428" s="78"/>
      <c r="FB428" s="78"/>
      <c r="FC428" s="78"/>
      <c r="FD428" s="78"/>
      <c r="FE428" s="78"/>
      <c r="FF428" s="78"/>
      <c r="FG428" s="78"/>
      <c r="FH428" s="78"/>
      <c r="FI428" s="78"/>
      <c r="FJ428" s="78"/>
      <c r="FK428" s="78"/>
      <c r="FL428" s="78"/>
      <c r="FM428" s="78"/>
      <c r="FN428" s="78"/>
      <c r="FO428" s="78"/>
      <c r="FP428" s="78"/>
      <c r="FQ428" s="78"/>
      <c r="FR428" s="78"/>
      <c r="FS428" s="78"/>
      <c r="FT428" s="78"/>
      <c r="FU428" s="78"/>
      <c r="FV428" s="78"/>
      <c r="FW428" s="78"/>
      <c r="FX428" s="78"/>
      <c r="FY428" s="78">
        <v>0</v>
      </c>
      <c r="FZ428" s="78">
        <v>0</v>
      </c>
    </row>
    <row r="429" spans="1:182" x14ac:dyDescent="0.2">
      <c r="A429" t="s">
        <v>186</v>
      </c>
      <c r="B429" s="35" t="s">
        <v>243</v>
      </c>
      <c r="C429" t="s">
        <v>194</v>
      </c>
      <c r="D429" t="s">
        <v>201</v>
      </c>
      <c r="E429" t="s">
        <v>240</v>
      </c>
      <c r="F429" t="s">
        <v>181</v>
      </c>
      <c r="G429" t="s">
        <v>1</v>
      </c>
      <c r="H429" s="78">
        <v>6</v>
      </c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  <c r="AB429" s="78"/>
      <c r="AC429" s="78"/>
      <c r="AD429" s="78"/>
      <c r="AE429" s="78"/>
      <c r="AF429" s="78"/>
      <c r="AG429" s="78"/>
      <c r="AH429" s="78"/>
      <c r="AI429" s="78"/>
      <c r="AJ429" s="78"/>
      <c r="AK429" s="78"/>
      <c r="AL429" s="78"/>
      <c r="AM429" s="78"/>
      <c r="AN429" s="78"/>
      <c r="AO429" s="78"/>
      <c r="AP429" s="78"/>
      <c r="AQ429" s="78"/>
      <c r="AR429" s="78"/>
      <c r="AS429" s="78"/>
      <c r="AT429" s="78"/>
      <c r="AU429" s="78"/>
      <c r="AV429" s="78"/>
      <c r="AW429" s="78"/>
      <c r="AX429" s="78"/>
      <c r="AY429" s="78"/>
      <c r="AZ429" s="78"/>
      <c r="BA429" s="78"/>
      <c r="BB429" s="78"/>
      <c r="BC429" s="78"/>
      <c r="BD429" s="78"/>
      <c r="BE429" s="78"/>
      <c r="BF429" s="78"/>
      <c r="BG429" s="78"/>
      <c r="BH429" s="78"/>
      <c r="BI429" s="78"/>
      <c r="BJ429" s="78"/>
      <c r="BK429" s="78"/>
      <c r="BL429" s="78"/>
      <c r="BM429" s="78"/>
      <c r="BN429" s="78"/>
      <c r="BO429" s="78"/>
      <c r="BP429" s="78"/>
      <c r="BQ429" s="78"/>
      <c r="BR429" s="78"/>
      <c r="BS429" s="78"/>
      <c r="BT429" s="78"/>
      <c r="BU429" s="78"/>
      <c r="BV429" s="78"/>
      <c r="BW429" s="78"/>
      <c r="BX429" s="78"/>
      <c r="BY429" s="78"/>
      <c r="BZ429" s="78"/>
      <c r="CA429" s="78"/>
      <c r="CB429" s="78"/>
      <c r="CC429" s="78"/>
      <c r="CD429" s="78"/>
      <c r="CE429" s="78"/>
      <c r="CF429" s="78"/>
      <c r="CG429" s="78"/>
      <c r="CH429" s="78"/>
      <c r="CI429" s="78"/>
      <c r="CJ429" s="78"/>
      <c r="CK429" s="78"/>
      <c r="CL429" s="78"/>
      <c r="CM429" s="78"/>
      <c r="CN429" s="78"/>
      <c r="CO429" s="78"/>
      <c r="CP429" s="78"/>
      <c r="CQ429" s="78"/>
      <c r="CR429" s="78"/>
      <c r="CS429" s="78"/>
      <c r="CT429" s="78"/>
      <c r="CU429" s="78"/>
      <c r="CV429" s="78"/>
      <c r="CW429" s="78"/>
      <c r="CX429" s="78"/>
      <c r="CY429" s="78"/>
      <c r="CZ429" s="78"/>
      <c r="DA429" s="78"/>
      <c r="DB429" s="78"/>
      <c r="DC429" s="78"/>
      <c r="DD429" s="78"/>
      <c r="DE429" s="78"/>
      <c r="DF429" s="78"/>
      <c r="DG429" s="78"/>
      <c r="DH429" s="78"/>
      <c r="DI429" s="78"/>
      <c r="DJ429" s="78"/>
      <c r="DK429" s="78"/>
      <c r="DL429" s="78"/>
      <c r="DM429" s="78"/>
      <c r="DN429" s="78"/>
      <c r="DO429" s="78"/>
      <c r="DP429" s="78"/>
      <c r="DQ429" s="78"/>
      <c r="DR429" s="78"/>
      <c r="DS429" s="78"/>
      <c r="DT429" s="78"/>
      <c r="DU429" s="78"/>
      <c r="DV429" s="78"/>
      <c r="DW429" s="78"/>
      <c r="DX429" s="78"/>
      <c r="DY429" s="78"/>
      <c r="DZ429" s="78"/>
      <c r="EA429" s="78"/>
      <c r="EB429" s="78"/>
      <c r="EC429" s="78"/>
      <c r="ED429" s="78"/>
      <c r="EE429" s="78"/>
      <c r="EF429" s="78"/>
      <c r="EG429" s="78"/>
      <c r="EH429" s="78"/>
      <c r="EI429" s="78"/>
      <c r="EJ429" s="78"/>
      <c r="EK429" s="78"/>
      <c r="EL429" s="78"/>
      <c r="EM429" s="78"/>
      <c r="EN429" s="78"/>
      <c r="EO429" s="78"/>
      <c r="EP429" s="78"/>
      <c r="EQ429" s="78"/>
      <c r="ER429" s="78"/>
      <c r="ES429" s="78"/>
      <c r="ET429" s="78"/>
      <c r="EU429" s="78"/>
      <c r="EV429" s="78"/>
      <c r="EW429" s="78"/>
      <c r="EX429" s="78"/>
      <c r="EY429" s="78"/>
      <c r="EZ429" s="78"/>
      <c r="FA429" s="78"/>
      <c r="FB429" s="78"/>
      <c r="FC429" s="78"/>
      <c r="FD429" s="78"/>
      <c r="FE429" s="78"/>
      <c r="FF429" s="78"/>
      <c r="FG429" s="78"/>
      <c r="FH429" s="78"/>
      <c r="FI429" s="78"/>
      <c r="FJ429" s="78"/>
      <c r="FK429" s="78"/>
      <c r="FL429" s="78"/>
      <c r="FM429" s="78"/>
      <c r="FN429" s="78"/>
      <c r="FO429" s="78"/>
      <c r="FP429" s="78"/>
      <c r="FQ429" s="78"/>
      <c r="FR429" s="78"/>
      <c r="FS429" s="78"/>
      <c r="FT429" s="78"/>
      <c r="FU429" s="78"/>
      <c r="FV429" s="78"/>
      <c r="FW429" s="78"/>
      <c r="FX429" s="78"/>
      <c r="FY429" s="78">
        <v>0</v>
      </c>
      <c r="FZ429" s="78">
        <v>0</v>
      </c>
    </row>
    <row r="430" spans="1:182" x14ac:dyDescent="0.2">
      <c r="A430" t="s">
        <v>186</v>
      </c>
      <c r="B430" s="35" t="s">
        <v>243</v>
      </c>
      <c r="C430" t="s">
        <v>194</v>
      </c>
      <c r="D430" t="s">
        <v>201</v>
      </c>
      <c r="E430" t="s">
        <v>240</v>
      </c>
      <c r="F430" t="s">
        <v>182</v>
      </c>
      <c r="G430" t="s">
        <v>1</v>
      </c>
      <c r="H430" s="78">
        <v>0</v>
      </c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  <c r="AB430" s="78"/>
      <c r="AC430" s="78"/>
      <c r="AD430" s="78"/>
      <c r="AE430" s="78"/>
      <c r="AF430" s="78"/>
      <c r="AG430" s="78"/>
      <c r="AH430" s="78"/>
      <c r="AI430" s="78"/>
      <c r="AJ430" s="78"/>
      <c r="AK430" s="78"/>
      <c r="AL430" s="78"/>
      <c r="AM430" s="78"/>
      <c r="AN430" s="78"/>
      <c r="AO430" s="78"/>
      <c r="AP430" s="78"/>
      <c r="AQ430" s="78"/>
      <c r="AR430" s="78"/>
      <c r="AS430" s="78"/>
      <c r="AT430" s="78"/>
      <c r="AU430" s="78"/>
      <c r="AV430" s="78"/>
      <c r="AW430" s="78"/>
      <c r="AX430" s="78"/>
      <c r="AY430" s="78"/>
      <c r="AZ430" s="78"/>
      <c r="BA430" s="78"/>
      <c r="BB430" s="78"/>
      <c r="BC430" s="78"/>
      <c r="BD430" s="78"/>
      <c r="BE430" s="78"/>
      <c r="BF430" s="78"/>
      <c r="BG430" s="78"/>
      <c r="BH430" s="78"/>
      <c r="BI430" s="78"/>
      <c r="BJ430" s="78"/>
      <c r="BK430" s="78"/>
      <c r="BL430" s="78"/>
      <c r="BM430" s="78"/>
      <c r="BN430" s="78"/>
      <c r="BO430" s="78"/>
      <c r="BP430" s="78"/>
      <c r="BQ430" s="78"/>
      <c r="BR430" s="78"/>
      <c r="BS430" s="78"/>
      <c r="BT430" s="78"/>
      <c r="BU430" s="78"/>
      <c r="BV430" s="78"/>
      <c r="BW430" s="78"/>
      <c r="BX430" s="78"/>
      <c r="BY430" s="78"/>
      <c r="BZ430" s="78"/>
      <c r="CA430" s="78"/>
      <c r="CB430" s="78"/>
      <c r="CC430" s="78"/>
      <c r="CD430" s="78"/>
      <c r="CE430" s="78"/>
      <c r="CF430" s="78"/>
      <c r="CG430" s="78"/>
      <c r="CH430" s="78"/>
      <c r="CI430" s="78"/>
      <c r="CJ430" s="78"/>
      <c r="CK430" s="78"/>
      <c r="CL430" s="78"/>
      <c r="CM430" s="78"/>
      <c r="CN430" s="78"/>
      <c r="CO430" s="78"/>
      <c r="CP430" s="78"/>
      <c r="CQ430" s="78"/>
      <c r="CR430" s="78"/>
      <c r="CS430" s="78"/>
      <c r="CT430" s="78"/>
      <c r="CU430" s="78"/>
      <c r="CV430" s="78"/>
      <c r="CW430" s="78"/>
      <c r="CX430" s="78"/>
      <c r="CY430" s="78"/>
      <c r="CZ430" s="78"/>
      <c r="DA430" s="78"/>
      <c r="DB430" s="78"/>
      <c r="DC430" s="78"/>
      <c r="DD430" s="78"/>
      <c r="DE430" s="78"/>
      <c r="DF430" s="78"/>
      <c r="DG430" s="78"/>
      <c r="DH430" s="78"/>
      <c r="DI430" s="78"/>
      <c r="DJ430" s="78"/>
      <c r="DK430" s="78"/>
      <c r="DL430" s="78"/>
      <c r="DM430" s="78"/>
      <c r="DN430" s="78"/>
      <c r="DO430" s="78"/>
      <c r="DP430" s="78"/>
      <c r="DQ430" s="78"/>
      <c r="DR430" s="78"/>
      <c r="DS430" s="78"/>
      <c r="DT430" s="78"/>
      <c r="DU430" s="78"/>
      <c r="DV430" s="78"/>
      <c r="DW430" s="78"/>
      <c r="DX430" s="78"/>
      <c r="DY430" s="78"/>
      <c r="DZ430" s="78"/>
      <c r="EA430" s="78"/>
      <c r="EB430" s="78"/>
      <c r="EC430" s="78"/>
      <c r="ED430" s="78"/>
      <c r="EE430" s="78"/>
      <c r="EF430" s="78"/>
      <c r="EG430" s="78"/>
      <c r="EH430" s="78"/>
      <c r="EI430" s="78"/>
      <c r="EJ430" s="78"/>
      <c r="EK430" s="78"/>
      <c r="EL430" s="78"/>
      <c r="EM430" s="78"/>
      <c r="EN430" s="78"/>
      <c r="EO430" s="78"/>
      <c r="EP430" s="78"/>
      <c r="EQ430" s="78"/>
      <c r="ER430" s="78"/>
      <c r="ES430" s="78"/>
      <c r="ET430" s="78"/>
      <c r="EU430" s="78"/>
      <c r="EV430" s="78"/>
      <c r="EW430" s="78"/>
      <c r="EX430" s="78"/>
      <c r="EY430" s="78"/>
      <c r="EZ430" s="78"/>
      <c r="FA430" s="78"/>
      <c r="FB430" s="78"/>
      <c r="FC430" s="78"/>
      <c r="FD430" s="78"/>
      <c r="FE430" s="78"/>
      <c r="FF430" s="78"/>
      <c r="FG430" s="78"/>
      <c r="FH430" s="78"/>
      <c r="FI430" s="78"/>
      <c r="FJ430" s="78"/>
      <c r="FK430" s="78"/>
      <c r="FL430" s="78"/>
      <c r="FM430" s="78"/>
      <c r="FN430" s="78"/>
      <c r="FO430" s="78"/>
      <c r="FP430" s="78"/>
      <c r="FQ430" s="78"/>
      <c r="FR430" s="78"/>
      <c r="FS430" s="78"/>
      <c r="FT430" s="78"/>
      <c r="FU430" s="78"/>
      <c r="FV430" s="78"/>
      <c r="FW430" s="78"/>
      <c r="FX430" s="78"/>
      <c r="FY430" s="78">
        <v>0</v>
      </c>
      <c r="FZ430" s="78">
        <v>0</v>
      </c>
    </row>
    <row r="431" spans="1:182" x14ac:dyDescent="0.2">
      <c r="A431" t="s">
        <v>186</v>
      </c>
      <c r="B431" s="35" t="s">
        <v>243</v>
      </c>
      <c r="C431" t="s">
        <v>194</v>
      </c>
      <c r="D431" t="s">
        <v>201</v>
      </c>
      <c r="E431" t="s">
        <v>240</v>
      </c>
      <c r="F431" t="s">
        <v>183</v>
      </c>
      <c r="G431" t="s">
        <v>1</v>
      </c>
      <c r="H431" s="78">
        <v>19</v>
      </c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  <c r="AB431" s="78"/>
      <c r="AC431" s="78"/>
      <c r="AD431" s="78"/>
      <c r="AE431" s="78"/>
      <c r="AF431" s="78"/>
      <c r="AG431" s="78"/>
      <c r="AH431" s="78"/>
      <c r="AI431" s="78"/>
      <c r="AJ431" s="78"/>
      <c r="AK431" s="78"/>
      <c r="AL431" s="78"/>
      <c r="AM431" s="78"/>
      <c r="AN431" s="78"/>
      <c r="AO431" s="78"/>
      <c r="AP431" s="78"/>
      <c r="AQ431" s="78"/>
      <c r="AR431" s="78"/>
      <c r="AS431" s="78"/>
      <c r="AT431" s="78"/>
      <c r="AU431" s="78"/>
      <c r="AV431" s="78"/>
      <c r="AW431" s="78"/>
      <c r="AX431" s="78"/>
      <c r="AY431" s="78"/>
      <c r="AZ431" s="78"/>
      <c r="BA431" s="78"/>
      <c r="BB431" s="78"/>
      <c r="BC431" s="78"/>
      <c r="BD431" s="78"/>
      <c r="BE431" s="78"/>
      <c r="BF431" s="78"/>
      <c r="BG431" s="78"/>
      <c r="BH431" s="78"/>
      <c r="BI431" s="78"/>
      <c r="BJ431" s="78"/>
      <c r="BK431" s="78"/>
      <c r="BL431" s="78"/>
      <c r="BM431" s="78"/>
      <c r="BN431" s="78"/>
      <c r="BO431" s="78"/>
      <c r="BP431" s="78"/>
      <c r="BQ431" s="78"/>
      <c r="BR431" s="78"/>
      <c r="BS431" s="78"/>
      <c r="BT431" s="78"/>
      <c r="BU431" s="78"/>
      <c r="BV431" s="78"/>
      <c r="BW431" s="78"/>
      <c r="BX431" s="78"/>
      <c r="BY431" s="78"/>
      <c r="BZ431" s="78"/>
      <c r="CA431" s="78"/>
      <c r="CB431" s="78"/>
      <c r="CC431" s="78"/>
      <c r="CD431" s="78"/>
      <c r="CE431" s="78"/>
      <c r="CF431" s="78"/>
      <c r="CG431" s="78"/>
      <c r="CH431" s="78"/>
      <c r="CI431" s="78"/>
      <c r="CJ431" s="78"/>
      <c r="CK431" s="78"/>
      <c r="CL431" s="78"/>
      <c r="CM431" s="78"/>
      <c r="CN431" s="78"/>
      <c r="CO431" s="78"/>
      <c r="CP431" s="78"/>
      <c r="CQ431" s="78"/>
      <c r="CR431" s="78"/>
      <c r="CS431" s="78"/>
      <c r="CT431" s="78"/>
      <c r="CU431" s="78"/>
      <c r="CV431" s="78"/>
      <c r="CW431" s="78"/>
      <c r="CX431" s="78"/>
      <c r="CY431" s="78"/>
      <c r="CZ431" s="78"/>
      <c r="DA431" s="78"/>
      <c r="DB431" s="78"/>
      <c r="DC431" s="78"/>
      <c r="DD431" s="78"/>
      <c r="DE431" s="78"/>
      <c r="DF431" s="78"/>
      <c r="DG431" s="78"/>
      <c r="DH431" s="78"/>
      <c r="DI431" s="78"/>
      <c r="DJ431" s="78"/>
      <c r="DK431" s="78"/>
      <c r="DL431" s="78"/>
      <c r="DM431" s="78"/>
      <c r="DN431" s="78"/>
      <c r="DO431" s="78"/>
      <c r="DP431" s="78"/>
      <c r="DQ431" s="78"/>
      <c r="DR431" s="78"/>
      <c r="DS431" s="78"/>
      <c r="DT431" s="78"/>
      <c r="DU431" s="78"/>
      <c r="DV431" s="78"/>
      <c r="DW431" s="78"/>
      <c r="DX431" s="78"/>
      <c r="DY431" s="78"/>
      <c r="DZ431" s="78"/>
      <c r="EA431" s="78"/>
      <c r="EB431" s="78"/>
      <c r="EC431" s="78"/>
      <c r="ED431" s="78"/>
      <c r="EE431" s="78"/>
      <c r="EF431" s="78"/>
      <c r="EG431" s="78"/>
      <c r="EH431" s="78"/>
      <c r="EI431" s="78"/>
      <c r="EJ431" s="78"/>
      <c r="EK431" s="78"/>
      <c r="EL431" s="78"/>
      <c r="EM431" s="78"/>
      <c r="EN431" s="78"/>
      <c r="EO431" s="78"/>
      <c r="EP431" s="78"/>
      <c r="EQ431" s="78"/>
      <c r="ER431" s="78"/>
      <c r="ES431" s="78"/>
      <c r="ET431" s="78"/>
      <c r="EU431" s="78"/>
      <c r="EV431" s="78"/>
      <c r="EW431" s="78"/>
      <c r="EX431" s="78"/>
      <c r="EY431" s="78"/>
      <c r="EZ431" s="78"/>
      <c r="FA431" s="78"/>
      <c r="FB431" s="78"/>
      <c r="FC431" s="78"/>
      <c r="FD431" s="78"/>
      <c r="FE431" s="78"/>
      <c r="FF431" s="78"/>
      <c r="FG431" s="78"/>
      <c r="FH431" s="78"/>
      <c r="FI431" s="78"/>
      <c r="FJ431" s="78"/>
      <c r="FK431" s="78"/>
      <c r="FL431" s="78"/>
      <c r="FM431" s="78"/>
      <c r="FN431" s="78"/>
      <c r="FO431" s="78"/>
      <c r="FP431" s="78"/>
      <c r="FQ431" s="78"/>
      <c r="FR431" s="78"/>
      <c r="FS431" s="78"/>
      <c r="FT431" s="78"/>
      <c r="FU431" s="78"/>
      <c r="FV431" s="78"/>
      <c r="FW431" s="78"/>
      <c r="FX431" s="78"/>
      <c r="FY431" s="78">
        <v>0</v>
      </c>
      <c r="FZ431" s="78">
        <v>0</v>
      </c>
    </row>
    <row r="432" spans="1:182" x14ac:dyDescent="0.2">
      <c r="A432" t="s">
        <v>186</v>
      </c>
      <c r="B432" s="35" t="s">
        <v>243</v>
      </c>
      <c r="C432" t="s">
        <v>194</v>
      </c>
      <c r="D432" t="s">
        <v>201</v>
      </c>
      <c r="E432" t="s">
        <v>240</v>
      </c>
      <c r="F432" t="s">
        <v>184</v>
      </c>
      <c r="G432" t="s">
        <v>1</v>
      </c>
      <c r="H432" s="78">
        <v>14</v>
      </c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  <c r="AB432" s="78"/>
      <c r="AC432" s="78"/>
      <c r="AD432" s="78"/>
      <c r="AE432" s="78"/>
      <c r="AF432" s="78"/>
      <c r="AG432" s="78"/>
      <c r="AH432" s="78"/>
      <c r="AI432" s="78"/>
      <c r="AJ432" s="78"/>
      <c r="AK432" s="78"/>
      <c r="AL432" s="78"/>
      <c r="AM432" s="78"/>
      <c r="AN432" s="78"/>
      <c r="AO432" s="78"/>
      <c r="AP432" s="78"/>
      <c r="AQ432" s="78"/>
      <c r="AR432" s="78"/>
      <c r="AS432" s="78"/>
      <c r="AT432" s="78"/>
      <c r="AU432" s="78"/>
      <c r="AV432" s="78"/>
      <c r="AW432" s="78"/>
      <c r="AX432" s="78"/>
      <c r="AY432" s="78"/>
      <c r="AZ432" s="78"/>
      <c r="BA432" s="78"/>
      <c r="BB432" s="78"/>
      <c r="BC432" s="78"/>
      <c r="BD432" s="78"/>
      <c r="BE432" s="78"/>
      <c r="BF432" s="78"/>
      <c r="BG432" s="78"/>
      <c r="BH432" s="78"/>
      <c r="BI432" s="78"/>
      <c r="BJ432" s="78"/>
      <c r="BK432" s="78"/>
      <c r="BL432" s="78"/>
      <c r="BM432" s="78"/>
      <c r="BN432" s="78"/>
      <c r="BO432" s="78"/>
      <c r="BP432" s="78"/>
      <c r="BQ432" s="78"/>
      <c r="BR432" s="78"/>
      <c r="BS432" s="78"/>
      <c r="BT432" s="78"/>
      <c r="BU432" s="78"/>
      <c r="BV432" s="78"/>
      <c r="BW432" s="78"/>
      <c r="BX432" s="78"/>
      <c r="BY432" s="78"/>
      <c r="BZ432" s="78"/>
      <c r="CA432" s="78"/>
      <c r="CB432" s="78"/>
      <c r="CC432" s="78"/>
      <c r="CD432" s="78"/>
      <c r="CE432" s="78"/>
      <c r="CF432" s="78"/>
      <c r="CG432" s="78"/>
      <c r="CH432" s="78"/>
      <c r="CI432" s="78"/>
      <c r="CJ432" s="78"/>
      <c r="CK432" s="78"/>
      <c r="CL432" s="78"/>
      <c r="CM432" s="78"/>
      <c r="CN432" s="78"/>
      <c r="CO432" s="78"/>
      <c r="CP432" s="78"/>
      <c r="CQ432" s="78"/>
      <c r="CR432" s="78"/>
      <c r="CS432" s="78"/>
      <c r="CT432" s="78"/>
      <c r="CU432" s="78"/>
      <c r="CV432" s="78"/>
      <c r="CW432" s="78"/>
      <c r="CX432" s="78"/>
      <c r="CY432" s="78"/>
      <c r="CZ432" s="78"/>
      <c r="DA432" s="78"/>
      <c r="DB432" s="78"/>
      <c r="DC432" s="78"/>
      <c r="DD432" s="78"/>
      <c r="DE432" s="78"/>
      <c r="DF432" s="78"/>
      <c r="DG432" s="78"/>
      <c r="DH432" s="78"/>
      <c r="DI432" s="78"/>
      <c r="DJ432" s="78"/>
      <c r="DK432" s="78"/>
      <c r="DL432" s="78"/>
      <c r="DM432" s="78"/>
      <c r="DN432" s="78"/>
      <c r="DO432" s="78"/>
      <c r="DP432" s="78"/>
      <c r="DQ432" s="78"/>
      <c r="DR432" s="78"/>
      <c r="DS432" s="78"/>
      <c r="DT432" s="78"/>
      <c r="DU432" s="78"/>
      <c r="DV432" s="78"/>
      <c r="DW432" s="78"/>
      <c r="DX432" s="78"/>
      <c r="DY432" s="78"/>
      <c r="DZ432" s="78"/>
      <c r="EA432" s="78"/>
      <c r="EB432" s="78"/>
      <c r="EC432" s="78"/>
      <c r="ED432" s="78"/>
      <c r="EE432" s="78"/>
      <c r="EF432" s="78"/>
      <c r="EG432" s="78"/>
      <c r="EH432" s="78"/>
      <c r="EI432" s="78"/>
      <c r="EJ432" s="78"/>
      <c r="EK432" s="78"/>
      <c r="EL432" s="78"/>
      <c r="EM432" s="78"/>
      <c r="EN432" s="78"/>
      <c r="EO432" s="78"/>
      <c r="EP432" s="78"/>
      <c r="EQ432" s="78"/>
      <c r="ER432" s="78"/>
      <c r="ES432" s="78"/>
      <c r="ET432" s="78"/>
      <c r="EU432" s="78"/>
      <c r="EV432" s="78"/>
      <c r="EW432" s="78"/>
      <c r="EX432" s="78"/>
      <c r="EY432" s="78"/>
      <c r="EZ432" s="78"/>
      <c r="FA432" s="78"/>
      <c r="FB432" s="78"/>
      <c r="FC432" s="78"/>
      <c r="FD432" s="78"/>
      <c r="FE432" s="78"/>
      <c r="FF432" s="78"/>
      <c r="FG432" s="78"/>
      <c r="FH432" s="78"/>
      <c r="FI432" s="78"/>
      <c r="FJ432" s="78"/>
      <c r="FK432" s="78"/>
      <c r="FL432" s="78"/>
      <c r="FM432" s="78"/>
      <c r="FN432" s="78"/>
      <c r="FO432" s="78"/>
      <c r="FP432" s="78"/>
      <c r="FQ432" s="78"/>
      <c r="FR432" s="78"/>
      <c r="FS432" s="78"/>
      <c r="FT432" s="78"/>
      <c r="FU432" s="78"/>
      <c r="FV432" s="78"/>
      <c r="FW432" s="78"/>
      <c r="FX432" s="78"/>
      <c r="FY432" s="78">
        <v>0</v>
      </c>
      <c r="FZ432" s="78">
        <v>0</v>
      </c>
    </row>
    <row r="433" spans="1:182" x14ac:dyDescent="0.2">
      <c r="A433" t="s">
        <v>186</v>
      </c>
      <c r="B433" s="35" t="s">
        <v>243</v>
      </c>
      <c r="C433" t="s">
        <v>194</v>
      </c>
      <c r="D433" t="s">
        <v>201</v>
      </c>
      <c r="E433" t="s">
        <v>240</v>
      </c>
      <c r="F433" t="s">
        <v>185</v>
      </c>
      <c r="G433" t="s">
        <v>1</v>
      </c>
      <c r="H433" s="78">
        <v>4</v>
      </c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  <c r="AB433" s="78"/>
      <c r="AC433" s="78"/>
      <c r="AD433" s="78"/>
      <c r="AE433" s="78"/>
      <c r="AF433" s="78"/>
      <c r="AG433" s="78"/>
      <c r="AH433" s="78"/>
      <c r="AI433" s="78"/>
      <c r="AJ433" s="78"/>
      <c r="AK433" s="78"/>
      <c r="AL433" s="78"/>
      <c r="AM433" s="78"/>
      <c r="AN433" s="78"/>
      <c r="AO433" s="78"/>
      <c r="AP433" s="78"/>
      <c r="AQ433" s="78"/>
      <c r="AR433" s="78"/>
      <c r="AS433" s="78"/>
      <c r="AT433" s="78"/>
      <c r="AU433" s="78"/>
      <c r="AV433" s="78"/>
      <c r="AW433" s="78"/>
      <c r="AX433" s="78"/>
      <c r="AY433" s="78"/>
      <c r="AZ433" s="78"/>
      <c r="BA433" s="78"/>
      <c r="BB433" s="78"/>
      <c r="BC433" s="78"/>
      <c r="BD433" s="78"/>
      <c r="BE433" s="78"/>
      <c r="BF433" s="78"/>
      <c r="BG433" s="78"/>
      <c r="BH433" s="78"/>
      <c r="BI433" s="78"/>
      <c r="BJ433" s="78"/>
      <c r="BK433" s="78"/>
      <c r="BL433" s="78"/>
      <c r="BM433" s="78"/>
      <c r="BN433" s="78"/>
      <c r="BO433" s="78"/>
      <c r="BP433" s="78"/>
      <c r="BQ433" s="78"/>
      <c r="BR433" s="78"/>
      <c r="BS433" s="78"/>
      <c r="BT433" s="78"/>
      <c r="BU433" s="78"/>
      <c r="BV433" s="78"/>
      <c r="BW433" s="78"/>
      <c r="BX433" s="78"/>
      <c r="BY433" s="78"/>
      <c r="BZ433" s="78"/>
      <c r="CA433" s="78"/>
      <c r="CB433" s="78"/>
      <c r="CC433" s="78"/>
      <c r="CD433" s="78"/>
      <c r="CE433" s="78"/>
      <c r="CF433" s="78"/>
      <c r="CG433" s="78"/>
      <c r="CH433" s="78"/>
      <c r="CI433" s="78"/>
      <c r="CJ433" s="78"/>
      <c r="CK433" s="78"/>
      <c r="CL433" s="78"/>
      <c r="CM433" s="78"/>
      <c r="CN433" s="78"/>
      <c r="CO433" s="78"/>
      <c r="CP433" s="78"/>
      <c r="CQ433" s="78"/>
      <c r="CR433" s="78"/>
      <c r="CS433" s="78"/>
      <c r="CT433" s="78"/>
      <c r="CU433" s="78"/>
      <c r="CV433" s="78"/>
      <c r="CW433" s="78"/>
      <c r="CX433" s="78"/>
      <c r="CY433" s="78"/>
      <c r="CZ433" s="78"/>
      <c r="DA433" s="78"/>
      <c r="DB433" s="78"/>
      <c r="DC433" s="78"/>
      <c r="DD433" s="78"/>
      <c r="DE433" s="78"/>
      <c r="DF433" s="78"/>
      <c r="DG433" s="78"/>
      <c r="DH433" s="78"/>
      <c r="DI433" s="78"/>
      <c r="DJ433" s="78"/>
      <c r="DK433" s="78"/>
      <c r="DL433" s="78"/>
      <c r="DM433" s="78"/>
      <c r="DN433" s="78"/>
      <c r="DO433" s="78"/>
      <c r="DP433" s="78"/>
      <c r="DQ433" s="78"/>
      <c r="DR433" s="78"/>
      <c r="DS433" s="78"/>
      <c r="DT433" s="78"/>
      <c r="DU433" s="78"/>
      <c r="DV433" s="78"/>
      <c r="DW433" s="78"/>
      <c r="DX433" s="78"/>
      <c r="DY433" s="78"/>
      <c r="DZ433" s="78"/>
      <c r="EA433" s="78"/>
      <c r="EB433" s="78"/>
      <c r="EC433" s="78"/>
      <c r="ED433" s="78"/>
      <c r="EE433" s="78"/>
      <c r="EF433" s="78"/>
      <c r="EG433" s="78"/>
      <c r="EH433" s="78"/>
      <c r="EI433" s="78"/>
      <c r="EJ433" s="78"/>
      <c r="EK433" s="78"/>
      <c r="EL433" s="78"/>
      <c r="EM433" s="78"/>
      <c r="EN433" s="78"/>
      <c r="EO433" s="78"/>
      <c r="EP433" s="78"/>
      <c r="EQ433" s="78"/>
      <c r="ER433" s="78"/>
      <c r="ES433" s="78"/>
      <c r="ET433" s="78"/>
      <c r="EU433" s="78"/>
      <c r="EV433" s="78"/>
      <c r="EW433" s="78"/>
      <c r="EX433" s="78"/>
      <c r="EY433" s="78"/>
      <c r="EZ433" s="78"/>
      <c r="FA433" s="78"/>
      <c r="FB433" s="78"/>
      <c r="FC433" s="78"/>
      <c r="FD433" s="78"/>
      <c r="FE433" s="78"/>
      <c r="FF433" s="78"/>
      <c r="FG433" s="78"/>
      <c r="FH433" s="78"/>
      <c r="FI433" s="78"/>
      <c r="FJ433" s="78"/>
      <c r="FK433" s="78"/>
      <c r="FL433" s="78"/>
      <c r="FM433" s="78"/>
      <c r="FN433" s="78"/>
      <c r="FO433" s="78"/>
      <c r="FP433" s="78"/>
      <c r="FQ433" s="78"/>
      <c r="FR433" s="78"/>
      <c r="FS433" s="78"/>
      <c r="FT433" s="78"/>
      <c r="FU433" s="78"/>
      <c r="FV433" s="78"/>
      <c r="FW433" s="78"/>
      <c r="FX433" s="78"/>
      <c r="FY433" s="78">
        <v>0</v>
      </c>
      <c r="FZ433" s="78">
        <v>0</v>
      </c>
    </row>
    <row r="435" spans="1:182" x14ac:dyDescent="0.2"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  <c r="AA435" s="77"/>
      <c r="AB435" s="77"/>
      <c r="AC435" s="77"/>
      <c r="AD435" s="77"/>
      <c r="AE435" s="77"/>
      <c r="AF435" s="77"/>
      <c r="AG435" s="77"/>
      <c r="AH435" s="77"/>
      <c r="AI435" s="77"/>
      <c r="AJ435" s="77"/>
      <c r="AK435" s="77"/>
      <c r="AL435" s="77"/>
      <c r="AM435" s="77"/>
      <c r="AN435" s="77"/>
      <c r="AO435" s="77"/>
      <c r="AP435" s="77"/>
      <c r="AQ435" s="77"/>
      <c r="AR435" s="77"/>
      <c r="AS435" s="77"/>
      <c r="AT435" s="77"/>
      <c r="AU435" s="77"/>
      <c r="AV435" s="77"/>
      <c r="AW435" s="77"/>
      <c r="AX435" s="77"/>
      <c r="AY435" s="77"/>
      <c r="AZ435" s="77"/>
      <c r="BA435" s="77"/>
      <c r="BB435" s="77"/>
      <c r="BC435" s="77"/>
      <c r="BD435" s="77"/>
      <c r="BE435" s="77"/>
      <c r="BF435" s="77"/>
      <c r="BG435" s="77"/>
      <c r="BH435" s="77"/>
      <c r="BI435" s="77"/>
      <c r="BJ435" s="77"/>
      <c r="BK435" s="77"/>
      <c r="BL435" s="77"/>
      <c r="BM435" s="77"/>
      <c r="BN435" s="77"/>
      <c r="BO435" s="77"/>
      <c r="BP435" s="77"/>
      <c r="BQ435" s="77"/>
      <c r="BR435" s="77"/>
      <c r="BS435" s="77"/>
      <c r="BT435" s="77"/>
      <c r="BU435" s="77"/>
      <c r="BV435" s="77"/>
      <c r="BW435" s="77"/>
      <c r="BX435" s="77"/>
      <c r="BY435" s="77"/>
      <c r="BZ435" s="77"/>
      <c r="CA435" s="77"/>
      <c r="CB435" s="77"/>
      <c r="CC435" s="77"/>
      <c r="CD435" s="77"/>
      <c r="CE435" s="77"/>
      <c r="CF435" s="77"/>
      <c r="CG435" s="77"/>
      <c r="CH435" s="77"/>
      <c r="CI435" s="77"/>
      <c r="CJ435" s="77"/>
      <c r="CK435" s="77"/>
      <c r="CL435" s="77"/>
      <c r="CM435" s="77"/>
      <c r="CN435" s="77"/>
      <c r="CO435" s="77"/>
      <c r="CP435" s="77"/>
      <c r="CQ435" s="77"/>
      <c r="CR435" s="77"/>
      <c r="CS435" s="77"/>
      <c r="CT435" s="77"/>
      <c r="CU435" s="77"/>
      <c r="CV435" s="77"/>
      <c r="CW435" s="77"/>
      <c r="CX435" s="77"/>
      <c r="CY435" s="77"/>
      <c r="CZ435" s="77"/>
      <c r="DA435" s="77"/>
      <c r="DB435" s="77"/>
      <c r="DC435" s="77"/>
      <c r="DD435" s="77"/>
      <c r="DE435" s="77"/>
      <c r="DF435" s="77"/>
      <c r="DG435" s="77"/>
      <c r="DH435" s="77"/>
      <c r="DI435" s="77"/>
      <c r="DJ435" s="77"/>
      <c r="DK435" s="77"/>
      <c r="DL435" s="77"/>
      <c r="DM435" s="77"/>
      <c r="DN435" s="77"/>
      <c r="DO435" s="77"/>
      <c r="DP435" s="77"/>
      <c r="DQ435" s="77"/>
      <c r="DR435" s="77"/>
      <c r="DS435" s="77"/>
      <c r="DT435" s="77"/>
      <c r="DU435" s="77"/>
      <c r="DV435" s="77"/>
      <c r="DW435" s="77"/>
      <c r="DX435" s="77"/>
      <c r="DY435" s="77"/>
      <c r="DZ435" s="77"/>
      <c r="EA435" s="77"/>
      <c r="EB435" s="77"/>
      <c r="EC435" s="77"/>
      <c r="ED435" s="77"/>
      <c r="EE435" s="77"/>
      <c r="EF435" s="77"/>
      <c r="EG435" s="77"/>
      <c r="EH435" s="77"/>
      <c r="EI435" s="77"/>
      <c r="EJ435" s="77"/>
      <c r="EK435" s="77"/>
      <c r="EL435" s="77"/>
      <c r="EM435" s="77"/>
      <c r="EN435" s="77"/>
      <c r="EO435" s="77"/>
      <c r="EP435" s="77"/>
      <c r="EQ435" s="77"/>
      <c r="ER435" s="77"/>
      <c r="ES435" s="77"/>
      <c r="ET435" s="77"/>
      <c r="EU435" s="77"/>
      <c r="EV435" s="77"/>
      <c r="EW435" s="77"/>
      <c r="EX435" s="77"/>
      <c r="EY435" s="77"/>
      <c r="EZ435" s="77"/>
      <c r="FA435" s="77"/>
      <c r="FB435" s="77"/>
      <c r="FC435" s="77"/>
      <c r="FD435" s="77"/>
      <c r="FE435" s="77"/>
      <c r="FF435" s="77"/>
      <c r="FG435" s="77"/>
      <c r="FH435" s="77"/>
      <c r="FI435" s="77"/>
      <c r="FJ435" s="77"/>
      <c r="FK435" s="77"/>
      <c r="FL435" s="77"/>
      <c r="FM435" s="77"/>
      <c r="FN435" s="77"/>
      <c r="FO435" s="77"/>
      <c r="FP435" s="77"/>
      <c r="FQ435" s="77"/>
      <c r="FR435" s="77"/>
      <c r="FS435" s="77"/>
      <c r="FT435" s="77"/>
      <c r="FU435" s="77"/>
      <c r="FV435" s="77"/>
      <c r="FW435" s="77"/>
      <c r="FX435" s="77"/>
      <c r="FY435" s="77"/>
      <c r="FZ435" s="77"/>
    </row>
    <row r="436" spans="1:182" x14ac:dyDescent="0.2"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  <c r="AA436" s="77"/>
      <c r="AB436" s="77"/>
      <c r="AC436" s="77"/>
      <c r="AD436" s="77"/>
      <c r="AE436" s="77"/>
      <c r="AF436" s="77"/>
      <c r="AG436" s="77"/>
      <c r="AH436" s="77"/>
      <c r="AI436" s="77"/>
      <c r="AJ436" s="77"/>
      <c r="AK436" s="77"/>
      <c r="AL436" s="77"/>
      <c r="AM436" s="77"/>
      <c r="AN436" s="77"/>
      <c r="AO436" s="77"/>
      <c r="AP436" s="77"/>
      <c r="AQ436" s="77"/>
      <c r="AR436" s="77"/>
      <c r="AS436" s="77"/>
      <c r="AT436" s="77"/>
      <c r="AU436" s="77"/>
      <c r="AV436" s="77"/>
      <c r="AW436" s="77"/>
      <c r="AX436" s="77"/>
      <c r="AY436" s="77"/>
      <c r="AZ436" s="77"/>
      <c r="BA436" s="77"/>
      <c r="BB436" s="77"/>
      <c r="BC436" s="77"/>
      <c r="BD436" s="77"/>
      <c r="BE436" s="77"/>
      <c r="BF436" s="77"/>
      <c r="BG436" s="77"/>
      <c r="BH436" s="77"/>
      <c r="BI436" s="77"/>
      <c r="BJ436" s="77"/>
      <c r="BK436" s="77"/>
      <c r="BL436" s="77"/>
      <c r="BM436" s="77"/>
      <c r="BN436" s="77"/>
      <c r="BO436" s="77"/>
      <c r="BP436" s="77"/>
      <c r="BQ436" s="77"/>
      <c r="BR436" s="77"/>
      <c r="BS436" s="77"/>
      <c r="BT436" s="77"/>
      <c r="BU436" s="77"/>
      <c r="BV436" s="77"/>
      <c r="BW436" s="77"/>
      <c r="BX436" s="77"/>
      <c r="BY436" s="77"/>
      <c r="BZ436" s="77"/>
      <c r="CA436" s="77"/>
      <c r="CB436" s="77"/>
      <c r="CC436" s="77"/>
      <c r="CD436" s="77"/>
      <c r="CE436" s="77"/>
      <c r="CF436" s="77"/>
      <c r="CG436" s="77"/>
      <c r="CH436" s="77"/>
      <c r="CI436" s="77"/>
      <c r="CJ436" s="77"/>
      <c r="CK436" s="77"/>
      <c r="CL436" s="77"/>
      <c r="CM436" s="77"/>
      <c r="CN436" s="77"/>
      <c r="CO436" s="77"/>
      <c r="CP436" s="77"/>
      <c r="CQ436" s="77"/>
      <c r="CR436" s="77"/>
      <c r="CS436" s="77"/>
      <c r="CT436" s="77"/>
      <c r="CU436" s="77"/>
      <c r="CV436" s="77"/>
      <c r="CW436" s="77"/>
      <c r="CX436" s="77"/>
      <c r="CY436" s="77"/>
      <c r="CZ436" s="77"/>
      <c r="DA436" s="77"/>
      <c r="DB436" s="77"/>
      <c r="DC436" s="77"/>
      <c r="DD436" s="77"/>
      <c r="DE436" s="77"/>
      <c r="DF436" s="77"/>
      <c r="DG436" s="77"/>
      <c r="DH436" s="77"/>
      <c r="DI436" s="77"/>
      <c r="DJ436" s="77"/>
      <c r="DK436" s="77"/>
      <c r="DL436" s="77"/>
      <c r="DM436" s="77"/>
      <c r="DN436" s="77"/>
      <c r="DO436" s="77"/>
      <c r="DP436" s="77"/>
      <c r="DQ436" s="77"/>
      <c r="DR436" s="77"/>
      <c r="DS436" s="77"/>
      <c r="DT436" s="77"/>
      <c r="DU436" s="77"/>
      <c r="DV436" s="77"/>
      <c r="DW436" s="77"/>
      <c r="DX436" s="77"/>
      <c r="DY436" s="77"/>
      <c r="DZ436" s="77"/>
      <c r="EA436" s="77"/>
      <c r="EB436" s="77"/>
      <c r="EC436" s="77"/>
      <c r="ED436" s="77"/>
      <c r="EE436" s="77"/>
      <c r="EF436" s="77"/>
      <c r="EG436" s="77"/>
      <c r="EH436" s="77"/>
      <c r="EI436" s="77"/>
      <c r="EJ436" s="77"/>
      <c r="EK436" s="77"/>
      <c r="EL436" s="77"/>
      <c r="EM436" s="77"/>
      <c r="EN436" s="77"/>
      <c r="EO436" s="77"/>
      <c r="EP436" s="77"/>
      <c r="EQ436" s="77"/>
      <c r="ER436" s="77"/>
      <c r="ES436" s="77"/>
      <c r="ET436" s="77"/>
      <c r="EU436" s="77"/>
      <c r="EV436" s="77"/>
      <c r="EW436" s="77"/>
      <c r="EX436" s="77"/>
      <c r="EY436" s="77"/>
      <c r="EZ436" s="77"/>
      <c r="FA436" s="77"/>
      <c r="FB436" s="77"/>
      <c r="FC436" s="77"/>
      <c r="FD436" s="77"/>
      <c r="FE436" s="77"/>
      <c r="FF436" s="77"/>
      <c r="FG436" s="77"/>
      <c r="FH436" s="77"/>
      <c r="FI436" s="77"/>
      <c r="FJ436" s="77"/>
      <c r="FK436" s="77"/>
      <c r="FL436" s="77"/>
      <c r="FM436" s="77"/>
      <c r="FN436" s="77"/>
      <c r="FO436" s="77"/>
      <c r="FP436" s="77"/>
      <c r="FQ436" s="77"/>
      <c r="FR436" s="77"/>
      <c r="FS436" s="77"/>
      <c r="FT436" s="77"/>
      <c r="FU436" s="77"/>
      <c r="FV436" s="77"/>
      <c r="FW436" s="77"/>
      <c r="FX436" s="77"/>
      <c r="FY436" s="77"/>
      <c r="FZ436" s="77"/>
    </row>
    <row r="437" spans="1:182" x14ac:dyDescent="0.2"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  <c r="AA437" s="77"/>
      <c r="AB437" s="77"/>
      <c r="AC437" s="77"/>
      <c r="AD437" s="77"/>
      <c r="AE437" s="77"/>
      <c r="AF437" s="77"/>
      <c r="AG437" s="77"/>
      <c r="AH437" s="77"/>
      <c r="AI437" s="77"/>
      <c r="AJ437" s="77"/>
      <c r="AK437" s="77"/>
      <c r="AL437" s="77"/>
      <c r="AM437" s="77"/>
      <c r="AN437" s="77"/>
      <c r="AO437" s="77"/>
      <c r="AP437" s="77"/>
      <c r="AQ437" s="77"/>
      <c r="AR437" s="77"/>
      <c r="AS437" s="77"/>
      <c r="AT437" s="77"/>
      <c r="AU437" s="77"/>
      <c r="AV437" s="77"/>
      <c r="AW437" s="77"/>
      <c r="AX437" s="77"/>
      <c r="AY437" s="77"/>
      <c r="AZ437" s="77"/>
      <c r="BA437" s="77"/>
      <c r="BB437" s="77"/>
      <c r="BC437" s="77"/>
      <c r="BD437" s="77"/>
      <c r="BE437" s="77"/>
      <c r="BF437" s="77"/>
      <c r="BG437" s="77"/>
      <c r="BH437" s="77"/>
      <c r="BI437" s="77"/>
      <c r="BJ437" s="77"/>
      <c r="BK437" s="77"/>
      <c r="BL437" s="77"/>
      <c r="BM437" s="77"/>
      <c r="BN437" s="77"/>
      <c r="BO437" s="77"/>
      <c r="BP437" s="77"/>
      <c r="BQ437" s="77"/>
      <c r="BR437" s="77"/>
      <c r="BS437" s="77"/>
      <c r="BT437" s="77"/>
      <c r="BU437" s="77"/>
      <c r="BV437" s="77"/>
      <c r="BW437" s="77"/>
      <c r="BX437" s="77"/>
      <c r="BY437" s="77"/>
      <c r="BZ437" s="77"/>
      <c r="CA437" s="77"/>
      <c r="CB437" s="77"/>
      <c r="CC437" s="77"/>
      <c r="CD437" s="77"/>
      <c r="CE437" s="77"/>
      <c r="CF437" s="77"/>
      <c r="CG437" s="77"/>
      <c r="CH437" s="77"/>
      <c r="CI437" s="77"/>
      <c r="CJ437" s="77"/>
      <c r="CK437" s="77"/>
      <c r="CL437" s="77"/>
      <c r="CM437" s="77"/>
      <c r="CN437" s="77"/>
      <c r="CO437" s="77"/>
      <c r="CP437" s="77"/>
      <c r="CQ437" s="77"/>
      <c r="CR437" s="77"/>
      <c r="CS437" s="77"/>
      <c r="CT437" s="77"/>
      <c r="CU437" s="77"/>
      <c r="CV437" s="77"/>
      <c r="CW437" s="77"/>
      <c r="CX437" s="77"/>
      <c r="CY437" s="77"/>
      <c r="CZ437" s="77"/>
      <c r="DA437" s="77"/>
      <c r="DB437" s="77"/>
      <c r="DC437" s="77"/>
      <c r="DD437" s="77"/>
      <c r="DE437" s="77"/>
      <c r="DF437" s="77"/>
      <c r="DG437" s="77"/>
      <c r="DH437" s="77"/>
      <c r="DI437" s="77"/>
      <c r="DJ437" s="77"/>
      <c r="DK437" s="77"/>
      <c r="DL437" s="77"/>
      <c r="DM437" s="77"/>
      <c r="DN437" s="77"/>
      <c r="DO437" s="77"/>
      <c r="DP437" s="77"/>
      <c r="DQ437" s="77"/>
      <c r="DR437" s="77"/>
      <c r="DS437" s="77"/>
      <c r="DT437" s="77"/>
      <c r="DU437" s="77"/>
      <c r="DV437" s="77"/>
      <c r="DW437" s="77"/>
      <c r="DX437" s="77"/>
      <c r="DY437" s="77"/>
      <c r="DZ437" s="77"/>
      <c r="EA437" s="77"/>
      <c r="EB437" s="77"/>
      <c r="EC437" s="77"/>
      <c r="ED437" s="77"/>
      <c r="EE437" s="77"/>
      <c r="EF437" s="77"/>
      <c r="EG437" s="77"/>
      <c r="EH437" s="77"/>
      <c r="EI437" s="77"/>
      <c r="EJ437" s="77"/>
      <c r="EK437" s="77"/>
      <c r="EL437" s="77"/>
      <c r="EM437" s="77"/>
      <c r="EN437" s="77"/>
      <c r="EO437" s="77"/>
      <c r="EP437" s="77"/>
      <c r="EQ437" s="77"/>
      <c r="ER437" s="77"/>
      <c r="ES437" s="77"/>
      <c r="ET437" s="77"/>
      <c r="EU437" s="77"/>
      <c r="EV437" s="77"/>
      <c r="EW437" s="77"/>
      <c r="EX437" s="77"/>
      <c r="EY437" s="77"/>
      <c r="EZ437" s="77"/>
      <c r="FA437" s="77"/>
      <c r="FB437" s="77"/>
      <c r="FC437" s="77"/>
      <c r="FD437" s="77"/>
      <c r="FE437" s="77"/>
      <c r="FF437" s="77"/>
      <c r="FG437" s="77"/>
      <c r="FH437" s="77"/>
      <c r="FI437" s="77"/>
      <c r="FJ437" s="77"/>
      <c r="FK437" s="77"/>
      <c r="FL437" s="77"/>
      <c r="FM437" s="77"/>
      <c r="FN437" s="77"/>
      <c r="FO437" s="77"/>
      <c r="FP437" s="77"/>
      <c r="FQ437" s="77"/>
      <c r="FR437" s="77"/>
      <c r="FS437" s="77"/>
      <c r="FT437" s="77"/>
      <c r="FU437" s="77"/>
      <c r="FV437" s="77"/>
      <c r="FW437" s="77"/>
      <c r="FX437" s="77"/>
      <c r="FY437" s="77"/>
      <c r="FZ437" s="77"/>
    </row>
    <row r="438" spans="1:182" x14ac:dyDescent="0.2"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  <c r="AA438" s="77"/>
      <c r="AB438" s="77"/>
      <c r="AC438" s="77"/>
      <c r="AD438" s="77"/>
      <c r="AE438" s="77"/>
      <c r="AF438" s="77"/>
      <c r="AG438" s="77"/>
      <c r="AH438" s="77"/>
      <c r="AI438" s="77"/>
      <c r="AJ438" s="77"/>
      <c r="AK438" s="77"/>
      <c r="AL438" s="77"/>
      <c r="AM438" s="77"/>
      <c r="AN438" s="77"/>
      <c r="AO438" s="77"/>
      <c r="AP438" s="77"/>
      <c r="AQ438" s="77"/>
      <c r="AR438" s="77"/>
      <c r="AS438" s="77"/>
      <c r="AT438" s="77"/>
      <c r="AU438" s="77"/>
      <c r="AV438" s="77"/>
      <c r="AW438" s="77"/>
      <c r="AX438" s="77"/>
      <c r="AY438" s="77"/>
      <c r="AZ438" s="77"/>
      <c r="BA438" s="77"/>
      <c r="BB438" s="77"/>
      <c r="BC438" s="77"/>
      <c r="BD438" s="77"/>
      <c r="BE438" s="77"/>
      <c r="BF438" s="77"/>
      <c r="BG438" s="77"/>
      <c r="BH438" s="77"/>
      <c r="BI438" s="77"/>
      <c r="BJ438" s="77"/>
      <c r="BK438" s="77"/>
      <c r="BL438" s="77"/>
      <c r="BM438" s="77"/>
      <c r="BN438" s="77"/>
      <c r="BO438" s="77"/>
      <c r="BP438" s="77"/>
      <c r="BQ438" s="77"/>
      <c r="BR438" s="77"/>
      <c r="BS438" s="77"/>
      <c r="BT438" s="77"/>
      <c r="BU438" s="77"/>
      <c r="BV438" s="77"/>
      <c r="BW438" s="77"/>
      <c r="BX438" s="77"/>
      <c r="BY438" s="77"/>
      <c r="BZ438" s="77"/>
      <c r="CA438" s="77"/>
      <c r="CB438" s="77"/>
      <c r="CC438" s="77"/>
      <c r="CD438" s="77"/>
      <c r="CE438" s="77"/>
      <c r="CF438" s="77"/>
      <c r="CG438" s="77"/>
      <c r="CH438" s="77"/>
      <c r="CI438" s="77"/>
      <c r="CJ438" s="77"/>
      <c r="CK438" s="77"/>
      <c r="CL438" s="77"/>
      <c r="CM438" s="77"/>
      <c r="CN438" s="77"/>
      <c r="CO438" s="77"/>
      <c r="CP438" s="77"/>
      <c r="CQ438" s="77"/>
      <c r="CR438" s="77"/>
      <c r="CS438" s="77"/>
      <c r="CT438" s="77"/>
      <c r="CU438" s="77"/>
      <c r="CV438" s="77"/>
      <c r="CW438" s="77"/>
      <c r="CX438" s="77"/>
      <c r="CY438" s="77"/>
      <c r="CZ438" s="77"/>
      <c r="DA438" s="77"/>
      <c r="DB438" s="77"/>
      <c r="DC438" s="77"/>
      <c r="DD438" s="77"/>
      <c r="DE438" s="77"/>
      <c r="DF438" s="77"/>
      <c r="DG438" s="77"/>
      <c r="DH438" s="77"/>
      <c r="DI438" s="77"/>
      <c r="DJ438" s="77"/>
      <c r="DK438" s="77"/>
      <c r="DL438" s="77"/>
      <c r="DM438" s="77"/>
      <c r="DN438" s="77"/>
      <c r="DO438" s="77"/>
      <c r="DP438" s="77"/>
      <c r="DQ438" s="77"/>
      <c r="DR438" s="77"/>
      <c r="DS438" s="77"/>
      <c r="DT438" s="77"/>
      <c r="DU438" s="77"/>
      <c r="DV438" s="77"/>
      <c r="DW438" s="77"/>
      <c r="DX438" s="77"/>
      <c r="DY438" s="77"/>
      <c r="DZ438" s="77"/>
      <c r="EA438" s="77"/>
      <c r="EB438" s="77"/>
      <c r="EC438" s="77"/>
      <c r="ED438" s="77"/>
      <c r="EE438" s="77"/>
      <c r="EF438" s="77"/>
      <c r="EG438" s="77"/>
      <c r="EH438" s="77"/>
      <c r="EI438" s="77"/>
      <c r="EJ438" s="77"/>
      <c r="EK438" s="77"/>
      <c r="EL438" s="77"/>
      <c r="EM438" s="77"/>
      <c r="EN438" s="77"/>
      <c r="EO438" s="77"/>
      <c r="EP438" s="77"/>
      <c r="EQ438" s="77"/>
      <c r="ER438" s="77"/>
      <c r="ES438" s="77"/>
      <c r="ET438" s="77"/>
      <c r="EU438" s="77"/>
      <c r="EV438" s="77"/>
      <c r="EW438" s="77"/>
      <c r="EX438" s="77"/>
      <c r="EY438" s="77"/>
      <c r="EZ438" s="77"/>
      <c r="FA438" s="77"/>
      <c r="FB438" s="77"/>
      <c r="FC438" s="77"/>
      <c r="FD438" s="77"/>
      <c r="FE438" s="77"/>
      <c r="FF438" s="77"/>
      <c r="FG438" s="77"/>
      <c r="FH438" s="77"/>
      <c r="FI438" s="77"/>
      <c r="FJ438" s="77"/>
      <c r="FK438" s="77"/>
      <c r="FL438" s="77"/>
      <c r="FM438" s="77"/>
      <c r="FN438" s="77"/>
      <c r="FO438" s="77"/>
      <c r="FP438" s="77"/>
      <c r="FQ438" s="77"/>
      <c r="FR438" s="77"/>
      <c r="FS438" s="77"/>
      <c r="FT438" s="77"/>
      <c r="FU438" s="77"/>
      <c r="FV438" s="77"/>
      <c r="FW438" s="77"/>
      <c r="FX438" s="77"/>
      <c r="FY438" s="77"/>
      <c r="FZ438" s="77"/>
    </row>
    <row r="439" spans="1:182" x14ac:dyDescent="0.2"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  <c r="AA439" s="77"/>
      <c r="AB439" s="77"/>
      <c r="AC439" s="77"/>
      <c r="AD439" s="77"/>
      <c r="AE439" s="77"/>
      <c r="AF439" s="77"/>
      <c r="AG439" s="77"/>
      <c r="AH439" s="77"/>
      <c r="AI439" s="77"/>
      <c r="AJ439" s="77"/>
      <c r="AK439" s="77"/>
      <c r="AL439" s="77"/>
      <c r="AM439" s="77"/>
      <c r="AN439" s="77"/>
      <c r="AO439" s="77"/>
      <c r="AP439" s="77"/>
      <c r="AQ439" s="77"/>
      <c r="AR439" s="77"/>
      <c r="AS439" s="77"/>
      <c r="AT439" s="77"/>
      <c r="AU439" s="77"/>
      <c r="AV439" s="77"/>
      <c r="AW439" s="77"/>
      <c r="AX439" s="77"/>
      <c r="AY439" s="77"/>
      <c r="AZ439" s="77"/>
      <c r="BA439" s="77"/>
      <c r="BB439" s="77"/>
      <c r="BC439" s="77"/>
      <c r="BD439" s="77"/>
      <c r="BE439" s="77"/>
      <c r="BF439" s="77"/>
      <c r="BG439" s="77"/>
      <c r="BH439" s="77"/>
      <c r="BI439" s="77"/>
      <c r="BJ439" s="77"/>
      <c r="BK439" s="77"/>
      <c r="BL439" s="77"/>
      <c r="BM439" s="77"/>
      <c r="BN439" s="77"/>
      <c r="BO439" s="77"/>
      <c r="BP439" s="77"/>
      <c r="BQ439" s="77"/>
      <c r="BR439" s="77"/>
      <c r="BS439" s="77"/>
      <c r="BT439" s="77"/>
      <c r="BU439" s="77"/>
      <c r="BV439" s="77"/>
      <c r="BW439" s="77"/>
      <c r="BX439" s="77"/>
      <c r="BY439" s="77"/>
      <c r="BZ439" s="77"/>
      <c r="CA439" s="77"/>
      <c r="CB439" s="77"/>
      <c r="CC439" s="77"/>
      <c r="CD439" s="77"/>
      <c r="CE439" s="77"/>
      <c r="CF439" s="77"/>
      <c r="CG439" s="77"/>
      <c r="CH439" s="77"/>
      <c r="CI439" s="77"/>
      <c r="CJ439" s="77"/>
      <c r="CK439" s="77"/>
      <c r="CL439" s="77"/>
      <c r="CM439" s="77"/>
      <c r="CN439" s="77"/>
      <c r="CO439" s="77"/>
      <c r="CP439" s="77"/>
      <c r="CQ439" s="77"/>
      <c r="CR439" s="77"/>
      <c r="CS439" s="77"/>
      <c r="CT439" s="77"/>
      <c r="CU439" s="77"/>
      <c r="CV439" s="77"/>
      <c r="CW439" s="77"/>
      <c r="CX439" s="77"/>
      <c r="CY439" s="77"/>
      <c r="CZ439" s="77"/>
      <c r="DA439" s="77"/>
      <c r="DB439" s="77"/>
      <c r="DC439" s="77"/>
      <c r="DD439" s="77"/>
      <c r="DE439" s="77"/>
      <c r="DF439" s="77"/>
      <c r="DG439" s="77"/>
      <c r="DH439" s="77"/>
      <c r="DI439" s="77"/>
      <c r="DJ439" s="77"/>
      <c r="DK439" s="77"/>
      <c r="DL439" s="77"/>
      <c r="DM439" s="77"/>
      <c r="DN439" s="77"/>
      <c r="DO439" s="77"/>
      <c r="DP439" s="77"/>
      <c r="DQ439" s="77"/>
      <c r="DR439" s="77"/>
      <c r="DS439" s="77"/>
      <c r="DT439" s="77"/>
      <c r="DU439" s="77"/>
      <c r="DV439" s="77"/>
      <c r="DW439" s="77"/>
      <c r="DX439" s="77"/>
      <c r="DY439" s="77"/>
      <c r="DZ439" s="77"/>
      <c r="EA439" s="77"/>
      <c r="EB439" s="77"/>
      <c r="EC439" s="77"/>
      <c r="ED439" s="77"/>
      <c r="EE439" s="77"/>
      <c r="EF439" s="77"/>
      <c r="EG439" s="77"/>
      <c r="EH439" s="77"/>
      <c r="EI439" s="77"/>
      <c r="EJ439" s="77"/>
      <c r="EK439" s="77"/>
      <c r="EL439" s="77"/>
      <c r="EM439" s="77"/>
      <c r="EN439" s="77"/>
      <c r="EO439" s="77"/>
      <c r="EP439" s="77"/>
      <c r="EQ439" s="77"/>
      <c r="ER439" s="77"/>
      <c r="ES439" s="77"/>
      <c r="ET439" s="77"/>
      <c r="EU439" s="77"/>
      <c r="EV439" s="77"/>
      <c r="EW439" s="77"/>
      <c r="EX439" s="77"/>
      <c r="EY439" s="77"/>
      <c r="EZ439" s="77"/>
      <c r="FA439" s="77"/>
      <c r="FB439" s="77"/>
      <c r="FC439" s="77"/>
      <c r="FD439" s="77"/>
      <c r="FE439" s="77"/>
      <c r="FF439" s="77"/>
      <c r="FG439" s="77"/>
      <c r="FH439" s="77"/>
      <c r="FI439" s="77"/>
      <c r="FJ439" s="77"/>
      <c r="FK439" s="77"/>
      <c r="FL439" s="77"/>
      <c r="FM439" s="77"/>
      <c r="FN439" s="77"/>
      <c r="FO439" s="77"/>
      <c r="FP439" s="77"/>
      <c r="FQ439" s="77"/>
      <c r="FR439" s="77"/>
      <c r="FS439" s="77"/>
      <c r="FT439" s="77"/>
      <c r="FU439" s="77"/>
      <c r="FV439" s="77"/>
      <c r="FW439" s="77"/>
      <c r="FX439" s="77"/>
      <c r="FY439" s="77"/>
      <c r="FZ439" s="77"/>
    </row>
    <row r="440" spans="1:182" x14ac:dyDescent="0.2"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  <c r="AA440" s="77"/>
      <c r="AB440" s="77"/>
      <c r="AC440" s="77"/>
      <c r="AD440" s="77"/>
      <c r="AE440" s="77"/>
      <c r="AF440" s="77"/>
      <c r="AG440" s="77"/>
      <c r="AH440" s="77"/>
      <c r="AI440" s="77"/>
      <c r="AJ440" s="77"/>
      <c r="AK440" s="77"/>
      <c r="AL440" s="77"/>
      <c r="AM440" s="77"/>
      <c r="AN440" s="77"/>
      <c r="AO440" s="77"/>
      <c r="AP440" s="77"/>
      <c r="AQ440" s="77"/>
      <c r="AR440" s="77"/>
      <c r="AS440" s="77"/>
      <c r="AT440" s="77"/>
      <c r="AU440" s="77"/>
      <c r="AV440" s="77"/>
      <c r="AW440" s="77"/>
      <c r="AX440" s="77"/>
      <c r="AY440" s="77"/>
      <c r="AZ440" s="77"/>
      <c r="BA440" s="77"/>
      <c r="BB440" s="77"/>
      <c r="BC440" s="77"/>
      <c r="BD440" s="77"/>
      <c r="BE440" s="77"/>
      <c r="BF440" s="77"/>
      <c r="BG440" s="77"/>
      <c r="BH440" s="77"/>
      <c r="BI440" s="77"/>
      <c r="BJ440" s="77"/>
      <c r="BK440" s="77"/>
      <c r="BL440" s="77"/>
      <c r="BM440" s="77"/>
      <c r="BN440" s="77"/>
      <c r="BO440" s="77"/>
      <c r="BP440" s="77"/>
      <c r="BQ440" s="77"/>
      <c r="BR440" s="77"/>
      <c r="BS440" s="77"/>
      <c r="BT440" s="77"/>
      <c r="BU440" s="77"/>
      <c r="BV440" s="77"/>
      <c r="BW440" s="77"/>
      <c r="BX440" s="77"/>
      <c r="BY440" s="77"/>
      <c r="BZ440" s="77"/>
      <c r="CA440" s="77"/>
      <c r="CB440" s="77"/>
      <c r="CC440" s="77"/>
      <c r="CD440" s="77"/>
      <c r="CE440" s="77"/>
      <c r="CF440" s="77"/>
      <c r="CG440" s="77"/>
      <c r="CH440" s="77"/>
      <c r="CI440" s="77"/>
      <c r="CJ440" s="77"/>
      <c r="CK440" s="77"/>
      <c r="CL440" s="77"/>
      <c r="CM440" s="77"/>
      <c r="CN440" s="77"/>
      <c r="CO440" s="77"/>
      <c r="CP440" s="77"/>
      <c r="CQ440" s="77"/>
      <c r="CR440" s="77"/>
      <c r="CS440" s="77"/>
      <c r="CT440" s="77"/>
      <c r="CU440" s="77"/>
      <c r="CV440" s="77"/>
      <c r="CW440" s="77"/>
      <c r="CX440" s="77"/>
      <c r="CY440" s="77"/>
      <c r="CZ440" s="77"/>
      <c r="DA440" s="77"/>
      <c r="DB440" s="77"/>
      <c r="DC440" s="77"/>
      <c r="DD440" s="77"/>
      <c r="DE440" s="77"/>
      <c r="DF440" s="77"/>
      <c r="DG440" s="77"/>
      <c r="DH440" s="77"/>
      <c r="DI440" s="77"/>
      <c r="DJ440" s="77"/>
      <c r="DK440" s="77"/>
      <c r="DL440" s="77"/>
      <c r="DM440" s="77"/>
      <c r="DN440" s="77"/>
      <c r="DO440" s="77"/>
      <c r="DP440" s="77"/>
      <c r="DQ440" s="77"/>
      <c r="DR440" s="77"/>
      <c r="DS440" s="77"/>
      <c r="DT440" s="77"/>
      <c r="DU440" s="77"/>
      <c r="DV440" s="77"/>
      <c r="DW440" s="77"/>
      <c r="DX440" s="77"/>
      <c r="DY440" s="77"/>
      <c r="DZ440" s="77"/>
      <c r="EA440" s="77"/>
      <c r="EB440" s="77"/>
      <c r="EC440" s="77"/>
      <c r="ED440" s="77"/>
      <c r="EE440" s="77"/>
      <c r="EF440" s="77"/>
      <c r="EG440" s="77"/>
      <c r="EH440" s="77"/>
      <c r="EI440" s="77"/>
      <c r="EJ440" s="77"/>
      <c r="EK440" s="77"/>
      <c r="EL440" s="77"/>
      <c r="EM440" s="77"/>
      <c r="EN440" s="77"/>
      <c r="EO440" s="77"/>
      <c r="EP440" s="77"/>
      <c r="EQ440" s="77"/>
      <c r="ER440" s="77"/>
      <c r="ES440" s="77"/>
      <c r="ET440" s="77"/>
      <c r="EU440" s="77"/>
      <c r="EV440" s="77"/>
      <c r="EW440" s="77"/>
      <c r="EX440" s="77"/>
      <c r="EY440" s="77"/>
      <c r="EZ440" s="77"/>
      <c r="FA440" s="77"/>
      <c r="FB440" s="77"/>
      <c r="FC440" s="77"/>
      <c r="FD440" s="77"/>
      <c r="FE440" s="77"/>
      <c r="FF440" s="77"/>
      <c r="FG440" s="77"/>
      <c r="FH440" s="77"/>
      <c r="FI440" s="77"/>
      <c r="FJ440" s="77"/>
      <c r="FK440" s="77"/>
      <c r="FL440" s="77"/>
      <c r="FM440" s="77"/>
      <c r="FN440" s="77"/>
      <c r="FO440" s="77"/>
      <c r="FP440" s="77"/>
      <c r="FQ440" s="77"/>
      <c r="FR440" s="77"/>
      <c r="FS440" s="77"/>
      <c r="FT440" s="77"/>
      <c r="FU440" s="77"/>
      <c r="FV440" s="77"/>
      <c r="FW440" s="77"/>
      <c r="FX440" s="77"/>
      <c r="FY440" s="77"/>
      <c r="FZ440" s="77"/>
    </row>
    <row r="441" spans="1:182" x14ac:dyDescent="0.2"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  <c r="AA441" s="77"/>
      <c r="AB441" s="77"/>
      <c r="AC441" s="77"/>
      <c r="AD441" s="77"/>
      <c r="AE441" s="77"/>
      <c r="AF441" s="77"/>
      <c r="AG441" s="77"/>
      <c r="AH441" s="77"/>
      <c r="AI441" s="77"/>
      <c r="AJ441" s="77"/>
      <c r="AK441" s="77"/>
      <c r="AL441" s="77"/>
      <c r="AM441" s="77"/>
      <c r="AN441" s="77"/>
      <c r="AO441" s="77"/>
      <c r="AP441" s="77"/>
      <c r="AQ441" s="77"/>
      <c r="AR441" s="77"/>
      <c r="AS441" s="77"/>
      <c r="AT441" s="77"/>
      <c r="AU441" s="77"/>
      <c r="AV441" s="77"/>
      <c r="AW441" s="77"/>
      <c r="AX441" s="77"/>
      <c r="AY441" s="77"/>
      <c r="AZ441" s="77"/>
      <c r="BA441" s="77"/>
      <c r="BB441" s="77"/>
      <c r="BC441" s="77"/>
      <c r="BD441" s="77"/>
      <c r="BE441" s="77"/>
      <c r="BF441" s="77"/>
      <c r="BG441" s="77"/>
      <c r="BH441" s="77"/>
      <c r="BI441" s="77"/>
      <c r="BJ441" s="77"/>
      <c r="BK441" s="77"/>
      <c r="BL441" s="77"/>
      <c r="BM441" s="77"/>
      <c r="BN441" s="77"/>
      <c r="BO441" s="77"/>
      <c r="BP441" s="77"/>
      <c r="BQ441" s="77"/>
      <c r="BR441" s="77"/>
      <c r="BS441" s="77"/>
      <c r="BT441" s="77"/>
      <c r="BU441" s="77"/>
      <c r="BV441" s="77"/>
      <c r="BW441" s="77"/>
      <c r="BX441" s="77"/>
      <c r="BY441" s="77"/>
      <c r="BZ441" s="77"/>
      <c r="CA441" s="77"/>
      <c r="CB441" s="77"/>
      <c r="CC441" s="77"/>
      <c r="CD441" s="77"/>
      <c r="CE441" s="77"/>
      <c r="CF441" s="77"/>
      <c r="CG441" s="77"/>
      <c r="CH441" s="77"/>
      <c r="CI441" s="77"/>
      <c r="CJ441" s="77"/>
      <c r="CK441" s="77"/>
      <c r="CL441" s="77"/>
      <c r="CM441" s="77"/>
      <c r="CN441" s="77"/>
      <c r="CO441" s="77"/>
      <c r="CP441" s="77"/>
      <c r="CQ441" s="77"/>
      <c r="CR441" s="77"/>
      <c r="CS441" s="77"/>
      <c r="CT441" s="77"/>
      <c r="CU441" s="77"/>
      <c r="CV441" s="77"/>
      <c r="CW441" s="77"/>
      <c r="CX441" s="77"/>
      <c r="CY441" s="77"/>
      <c r="CZ441" s="77"/>
      <c r="DA441" s="77"/>
      <c r="DB441" s="77"/>
      <c r="DC441" s="77"/>
      <c r="DD441" s="77"/>
      <c r="DE441" s="77"/>
      <c r="DF441" s="77"/>
      <c r="DG441" s="77"/>
      <c r="DH441" s="77"/>
      <c r="DI441" s="77"/>
      <c r="DJ441" s="77"/>
      <c r="DK441" s="77"/>
      <c r="DL441" s="77"/>
      <c r="DM441" s="77"/>
      <c r="DN441" s="77"/>
      <c r="DO441" s="77"/>
      <c r="DP441" s="77"/>
      <c r="DQ441" s="77"/>
      <c r="DR441" s="77"/>
      <c r="DS441" s="77"/>
      <c r="DT441" s="77"/>
      <c r="DU441" s="77"/>
      <c r="DV441" s="77"/>
      <c r="DW441" s="77"/>
      <c r="DX441" s="77"/>
      <c r="DY441" s="77"/>
      <c r="DZ441" s="77"/>
      <c r="EA441" s="77"/>
      <c r="EB441" s="77"/>
      <c r="EC441" s="77"/>
      <c r="ED441" s="77"/>
      <c r="EE441" s="77"/>
      <c r="EF441" s="77"/>
      <c r="EG441" s="77"/>
      <c r="EH441" s="77"/>
      <c r="EI441" s="77"/>
      <c r="EJ441" s="77"/>
      <c r="EK441" s="77"/>
      <c r="EL441" s="77"/>
      <c r="EM441" s="77"/>
      <c r="EN441" s="77"/>
      <c r="EO441" s="77"/>
      <c r="EP441" s="77"/>
      <c r="EQ441" s="77"/>
      <c r="ER441" s="77"/>
      <c r="ES441" s="77"/>
      <c r="ET441" s="77"/>
      <c r="EU441" s="77"/>
      <c r="EV441" s="77"/>
      <c r="EW441" s="77"/>
      <c r="EX441" s="77"/>
      <c r="EY441" s="77"/>
      <c r="EZ441" s="77"/>
      <c r="FA441" s="77"/>
      <c r="FB441" s="77"/>
      <c r="FC441" s="77"/>
      <c r="FD441" s="77"/>
      <c r="FE441" s="77"/>
      <c r="FF441" s="77"/>
      <c r="FG441" s="77"/>
      <c r="FH441" s="77"/>
      <c r="FI441" s="77"/>
      <c r="FJ441" s="77"/>
      <c r="FK441" s="77"/>
      <c r="FL441" s="77"/>
      <c r="FM441" s="77"/>
      <c r="FN441" s="77"/>
      <c r="FO441" s="77"/>
      <c r="FP441" s="77"/>
      <c r="FQ441" s="77"/>
      <c r="FR441" s="77"/>
      <c r="FS441" s="77"/>
      <c r="FT441" s="77"/>
      <c r="FU441" s="77"/>
      <c r="FV441" s="77"/>
      <c r="FW441" s="77"/>
      <c r="FX441" s="77"/>
      <c r="FY441" s="77"/>
      <c r="FZ441" s="77"/>
    </row>
    <row r="442" spans="1:182" x14ac:dyDescent="0.2"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  <c r="AA442" s="77"/>
      <c r="AB442" s="77"/>
      <c r="AC442" s="77"/>
      <c r="AD442" s="77"/>
      <c r="AE442" s="77"/>
      <c r="AF442" s="77"/>
      <c r="AG442" s="77"/>
      <c r="AH442" s="77"/>
      <c r="AI442" s="77"/>
      <c r="AJ442" s="77"/>
      <c r="AK442" s="77"/>
      <c r="AL442" s="77"/>
      <c r="AM442" s="77"/>
      <c r="AN442" s="77"/>
      <c r="AO442" s="77"/>
      <c r="AP442" s="77"/>
      <c r="AQ442" s="77"/>
      <c r="AR442" s="77"/>
      <c r="AS442" s="77"/>
      <c r="AT442" s="77"/>
      <c r="AU442" s="77"/>
      <c r="AV442" s="77"/>
      <c r="AW442" s="77"/>
      <c r="AX442" s="77"/>
      <c r="AY442" s="77"/>
      <c r="AZ442" s="77"/>
      <c r="BA442" s="77"/>
      <c r="BB442" s="77"/>
      <c r="BC442" s="77"/>
      <c r="BD442" s="77"/>
      <c r="BE442" s="77"/>
      <c r="BF442" s="77"/>
      <c r="BG442" s="77"/>
      <c r="BH442" s="77"/>
      <c r="BI442" s="77"/>
      <c r="BJ442" s="77"/>
      <c r="BK442" s="77"/>
      <c r="BL442" s="77"/>
      <c r="BM442" s="77"/>
      <c r="BN442" s="77"/>
      <c r="BO442" s="77"/>
      <c r="BP442" s="77"/>
      <c r="BQ442" s="77"/>
      <c r="BR442" s="77"/>
      <c r="BS442" s="77"/>
      <c r="BT442" s="77"/>
      <c r="BU442" s="77"/>
      <c r="BV442" s="77"/>
      <c r="BW442" s="77"/>
      <c r="BX442" s="77"/>
      <c r="BY442" s="77"/>
      <c r="BZ442" s="77"/>
      <c r="CA442" s="77"/>
      <c r="CB442" s="77"/>
      <c r="CC442" s="77"/>
      <c r="CD442" s="77"/>
      <c r="CE442" s="77"/>
      <c r="CF442" s="77"/>
      <c r="CG442" s="77"/>
      <c r="CH442" s="77"/>
      <c r="CI442" s="77"/>
      <c r="CJ442" s="77"/>
      <c r="CK442" s="77"/>
      <c r="CL442" s="77"/>
      <c r="CM442" s="77"/>
      <c r="CN442" s="77"/>
      <c r="CO442" s="77"/>
      <c r="CP442" s="77"/>
      <c r="CQ442" s="77"/>
      <c r="CR442" s="77"/>
      <c r="CS442" s="77"/>
      <c r="CT442" s="77"/>
      <c r="CU442" s="77"/>
      <c r="CV442" s="77"/>
      <c r="CW442" s="77"/>
      <c r="CX442" s="77"/>
      <c r="CY442" s="77"/>
      <c r="CZ442" s="77"/>
      <c r="DA442" s="77"/>
      <c r="DB442" s="77"/>
      <c r="DC442" s="77"/>
      <c r="DD442" s="77"/>
      <c r="DE442" s="77"/>
      <c r="DF442" s="77"/>
      <c r="DG442" s="77"/>
      <c r="DH442" s="77"/>
      <c r="DI442" s="77"/>
      <c r="DJ442" s="77"/>
      <c r="DK442" s="77"/>
      <c r="DL442" s="77"/>
      <c r="DM442" s="77"/>
      <c r="DN442" s="77"/>
      <c r="DO442" s="77"/>
      <c r="DP442" s="77"/>
      <c r="DQ442" s="77"/>
      <c r="DR442" s="77"/>
      <c r="DS442" s="77"/>
      <c r="DT442" s="77"/>
      <c r="DU442" s="77"/>
      <c r="DV442" s="77"/>
      <c r="DW442" s="77"/>
      <c r="DX442" s="77"/>
      <c r="DY442" s="77"/>
      <c r="DZ442" s="77"/>
      <c r="EA442" s="77"/>
      <c r="EB442" s="77"/>
      <c r="EC442" s="77"/>
      <c r="ED442" s="77"/>
      <c r="EE442" s="77"/>
      <c r="EF442" s="77"/>
      <c r="EG442" s="77"/>
      <c r="EH442" s="77"/>
      <c r="EI442" s="77"/>
      <c r="EJ442" s="77"/>
      <c r="EK442" s="77"/>
      <c r="EL442" s="77"/>
      <c r="EM442" s="77"/>
      <c r="EN442" s="77"/>
      <c r="EO442" s="77"/>
      <c r="EP442" s="77"/>
      <c r="EQ442" s="77"/>
      <c r="ER442" s="77"/>
      <c r="ES442" s="77"/>
      <c r="ET442" s="77"/>
      <c r="EU442" s="77"/>
      <c r="EV442" s="77"/>
      <c r="EW442" s="77"/>
      <c r="EX442" s="77"/>
      <c r="EY442" s="77"/>
      <c r="EZ442" s="77"/>
      <c r="FA442" s="77"/>
      <c r="FB442" s="77"/>
      <c r="FC442" s="77"/>
      <c r="FD442" s="77"/>
      <c r="FE442" s="77"/>
      <c r="FF442" s="77"/>
      <c r="FG442" s="77"/>
      <c r="FH442" s="77"/>
      <c r="FI442" s="77"/>
      <c r="FJ442" s="77"/>
      <c r="FK442" s="77"/>
      <c r="FL442" s="77"/>
      <c r="FM442" s="77"/>
      <c r="FN442" s="77"/>
      <c r="FO442" s="77"/>
      <c r="FP442" s="77"/>
      <c r="FQ442" s="77"/>
      <c r="FR442" s="77"/>
      <c r="FS442" s="77"/>
      <c r="FT442" s="77"/>
      <c r="FU442" s="77"/>
      <c r="FV442" s="77"/>
      <c r="FW442" s="77"/>
      <c r="FX442" s="77"/>
      <c r="FY442" s="77"/>
      <c r="FZ442" s="77"/>
    </row>
    <row r="443" spans="1:182" x14ac:dyDescent="0.2"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  <c r="AA443" s="77"/>
      <c r="AB443" s="77"/>
      <c r="AC443" s="77"/>
      <c r="AD443" s="77"/>
      <c r="AE443" s="77"/>
      <c r="AF443" s="77"/>
      <c r="AG443" s="77"/>
      <c r="AH443" s="77"/>
      <c r="AI443" s="77"/>
      <c r="AJ443" s="77"/>
      <c r="AK443" s="77"/>
      <c r="AL443" s="77"/>
      <c r="AM443" s="77"/>
      <c r="AN443" s="77"/>
      <c r="AO443" s="77"/>
      <c r="AP443" s="77"/>
      <c r="AQ443" s="77"/>
      <c r="AR443" s="77"/>
      <c r="AS443" s="77"/>
      <c r="AT443" s="77"/>
      <c r="AU443" s="77"/>
      <c r="AV443" s="77"/>
      <c r="AW443" s="77"/>
      <c r="AX443" s="77"/>
      <c r="AY443" s="77"/>
      <c r="AZ443" s="77"/>
      <c r="BA443" s="77"/>
      <c r="BB443" s="77"/>
      <c r="BC443" s="77"/>
      <c r="BD443" s="77"/>
      <c r="BE443" s="77"/>
      <c r="BF443" s="77"/>
      <c r="BG443" s="77"/>
      <c r="BH443" s="77"/>
      <c r="BI443" s="77"/>
      <c r="BJ443" s="77"/>
      <c r="BK443" s="77"/>
      <c r="BL443" s="77"/>
      <c r="BM443" s="77"/>
      <c r="BN443" s="77"/>
      <c r="BO443" s="77"/>
      <c r="BP443" s="77"/>
      <c r="BQ443" s="77"/>
      <c r="BR443" s="77"/>
      <c r="BS443" s="77"/>
      <c r="BT443" s="77"/>
      <c r="BU443" s="77"/>
      <c r="BV443" s="77"/>
      <c r="BW443" s="77"/>
      <c r="BX443" s="77"/>
      <c r="BY443" s="77"/>
      <c r="BZ443" s="77"/>
      <c r="CA443" s="77"/>
      <c r="CB443" s="77"/>
      <c r="CC443" s="77"/>
      <c r="CD443" s="77"/>
      <c r="CE443" s="77"/>
      <c r="CF443" s="77"/>
      <c r="CG443" s="77"/>
      <c r="CH443" s="77"/>
      <c r="CI443" s="77"/>
      <c r="CJ443" s="77"/>
      <c r="CK443" s="77"/>
      <c r="CL443" s="77"/>
      <c r="CM443" s="77"/>
      <c r="CN443" s="77"/>
      <c r="CO443" s="77"/>
      <c r="CP443" s="77"/>
      <c r="CQ443" s="77"/>
      <c r="CR443" s="77"/>
      <c r="CS443" s="77"/>
      <c r="CT443" s="77"/>
      <c r="CU443" s="77"/>
      <c r="CV443" s="77"/>
      <c r="CW443" s="77"/>
      <c r="CX443" s="77"/>
      <c r="CY443" s="77"/>
      <c r="CZ443" s="77"/>
      <c r="DA443" s="77"/>
      <c r="DB443" s="77"/>
      <c r="DC443" s="77"/>
      <c r="DD443" s="77"/>
      <c r="DE443" s="77"/>
      <c r="DF443" s="77"/>
      <c r="DG443" s="77"/>
      <c r="DH443" s="77"/>
      <c r="DI443" s="77"/>
      <c r="DJ443" s="77"/>
      <c r="DK443" s="77"/>
      <c r="DL443" s="77"/>
      <c r="DM443" s="77"/>
      <c r="DN443" s="77"/>
      <c r="DO443" s="77"/>
      <c r="DP443" s="77"/>
      <c r="DQ443" s="77"/>
      <c r="DR443" s="77"/>
      <c r="DS443" s="77"/>
      <c r="DT443" s="77"/>
      <c r="DU443" s="77"/>
      <c r="DV443" s="77"/>
      <c r="DW443" s="77"/>
      <c r="DX443" s="77"/>
      <c r="DY443" s="77"/>
      <c r="DZ443" s="77"/>
      <c r="EA443" s="77"/>
      <c r="EB443" s="77"/>
      <c r="EC443" s="77"/>
      <c r="ED443" s="77"/>
      <c r="EE443" s="77"/>
      <c r="EF443" s="77"/>
      <c r="EG443" s="77"/>
      <c r="EH443" s="77"/>
      <c r="EI443" s="77"/>
      <c r="EJ443" s="77"/>
      <c r="EK443" s="77"/>
      <c r="EL443" s="77"/>
      <c r="EM443" s="77"/>
      <c r="EN443" s="77"/>
      <c r="EO443" s="77"/>
      <c r="EP443" s="77"/>
      <c r="EQ443" s="77"/>
      <c r="ER443" s="77"/>
      <c r="ES443" s="77"/>
      <c r="ET443" s="77"/>
      <c r="EU443" s="77"/>
      <c r="EV443" s="77"/>
      <c r="EW443" s="77"/>
      <c r="EX443" s="77"/>
      <c r="EY443" s="77"/>
      <c r="EZ443" s="77"/>
      <c r="FA443" s="77"/>
      <c r="FB443" s="77"/>
      <c r="FC443" s="77"/>
      <c r="FD443" s="77"/>
      <c r="FE443" s="77"/>
      <c r="FF443" s="77"/>
      <c r="FG443" s="77"/>
      <c r="FH443" s="77"/>
      <c r="FI443" s="77"/>
      <c r="FJ443" s="77"/>
      <c r="FK443" s="77"/>
      <c r="FL443" s="77"/>
      <c r="FM443" s="77"/>
      <c r="FN443" s="77"/>
      <c r="FO443" s="77"/>
      <c r="FP443" s="77"/>
      <c r="FQ443" s="77"/>
      <c r="FR443" s="77"/>
      <c r="FS443" s="77"/>
      <c r="FT443" s="77"/>
      <c r="FU443" s="77"/>
      <c r="FV443" s="77"/>
      <c r="FW443" s="77"/>
      <c r="FX443" s="77"/>
      <c r="FY443" s="77"/>
      <c r="FZ443" s="77"/>
    </row>
    <row r="444" spans="1:182" x14ac:dyDescent="0.2"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  <c r="AA444" s="77"/>
      <c r="AB444" s="77"/>
      <c r="AC444" s="77"/>
      <c r="AD444" s="77"/>
      <c r="AE444" s="77"/>
      <c r="AF444" s="77"/>
      <c r="AG444" s="77"/>
      <c r="AH444" s="77"/>
      <c r="AI444" s="77"/>
      <c r="AJ444" s="77"/>
      <c r="AK444" s="77"/>
      <c r="AL444" s="77"/>
      <c r="AM444" s="77"/>
      <c r="AN444" s="77"/>
      <c r="AO444" s="77"/>
      <c r="AP444" s="77"/>
      <c r="AQ444" s="77"/>
      <c r="AR444" s="77"/>
      <c r="AS444" s="77"/>
      <c r="AT444" s="77"/>
      <c r="AU444" s="77"/>
      <c r="AV444" s="77"/>
      <c r="AW444" s="77"/>
      <c r="AX444" s="77"/>
      <c r="AY444" s="77"/>
      <c r="AZ444" s="77"/>
      <c r="BA444" s="77"/>
      <c r="BB444" s="77"/>
      <c r="BC444" s="77"/>
      <c r="BD444" s="77"/>
      <c r="BE444" s="77"/>
      <c r="BF444" s="77"/>
      <c r="BG444" s="77"/>
      <c r="BH444" s="77"/>
      <c r="BI444" s="77"/>
      <c r="BJ444" s="77"/>
      <c r="BK444" s="77"/>
      <c r="BL444" s="77"/>
      <c r="BM444" s="77"/>
      <c r="BN444" s="77"/>
      <c r="BO444" s="77"/>
      <c r="BP444" s="77"/>
      <c r="BQ444" s="77"/>
      <c r="BR444" s="77"/>
      <c r="BS444" s="77"/>
      <c r="BT444" s="77"/>
      <c r="BU444" s="77"/>
      <c r="BV444" s="77"/>
      <c r="BW444" s="77"/>
      <c r="BX444" s="77"/>
      <c r="BY444" s="77"/>
      <c r="BZ444" s="77"/>
      <c r="CA444" s="77"/>
      <c r="CB444" s="77"/>
      <c r="CC444" s="77"/>
      <c r="CD444" s="77"/>
      <c r="CE444" s="77"/>
      <c r="CF444" s="77"/>
      <c r="CG444" s="77"/>
      <c r="CH444" s="77"/>
      <c r="CI444" s="77"/>
      <c r="CJ444" s="77"/>
      <c r="CK444" s="77"/>
      <c r="CL444" s="77"/>
      <c r="CM444" s="77"/>
      <c r="CN444" s="77"/>
      <c r="CO444" s="77"/>
      <c r="CP444" s="77"/>
      <c r="CQ444" s="77"/>
      <c r="CR444" s="77"/>
      <c r="CS444" s="77"/>
      <c r="CT444" s="77"/>
      <c r="CU444" s="77"/>
      <c r="CV444" s="77"/>
      <c r="CW444" s="77"/>
      <c r="CX444" s="77"/>
      <c r="CY444" s="77"/>
      <c r="CZ444" s="77"/>
      <c r="DA444" s="77"/>
      <c r="DB444" s="77"/>
      <c r="DC444" s="77"/>
      <c r="DD444" s="77"/>
      <c r="DE444" s="77"/>
      <c r="DF444" s="77"/>
      <c r="DG444" s="77"/>
      <c r="DH444" s="77"/>
      <c r="DI444" s="77"/>
      <c r="DJ444" s="77"/>
      <c r="DK444" s="77"/>
      <c r="DL444" s="77"/>
      <c r="DM444" s="77"/>
      <c r="DN444" s="77"/>
      <c r="DO444" s="77"/>
      <c r="DP444" s="77"/>
      <c r="DQ444" s="77"/>
      <c r="DR444" s="77"/>
      <c r="DS444" s="77"/>
      <c r="DT444" s="77"/>
      <c r="DU444" s="77"/>
      <c r="DV444" s="77"/>
      <c r="DW444" s="77"/>
      <c r="DX444" s="77"/>
      <c r="DY444" s="77"/>
      <c r="DZ444" s="77"/>
      <c r="EA444" s="77"/>
      <c r="EB444" s="77"/>
      <c r="EC444" s="77"/>
      <c r="ED444" s="77"/>
      <c r="EE444" s="77"/>
      <c r="EF444" s="77"/>
      <c r="EG444" s="77"/>
      <c r="EH444" s="77"/>
      <c r="EI444" s="77"/>
      <c r="EJ444" s="77"/>
      <c r="EK444" s="77"/>
      <c r="EL444" s="77"/>
      <c r="EM444" s="77"/>
      <c r="EN444" s="77"/>
      <c r="EO444" s="77"/>
      <c r="EP444" s="77"/>
      <c r="EQ444" s="77"/>
      <c r="ER444" s="77"/>
      <c r="ES444" s="77"/>
      <c r="ET444" s="77"/>
      <c r="EU444" s="77"/>
      <c r="EV444" s="77"/>
      <c r="EW444" s="77"/>
      <c r="EX444" s="77"/>
      <c r="EY444" s="77"/>
      <c r="EZ444" s="77"/>
      <c r="FA444" s="77"/>
      <c r="FB444" s="77"/>
      <c r="FC444" s="77"/>
      <c r="FD444" s="77"/>
      <c r="FE444" s="77"/>
      <c r="FF444" s="77"/>
      <c r="FG444" s="77"/>
      <c r="FH444" s="77"/>
      <c r="FI444" s="77"/>
      <c r="FJ444" s="77"/>
      <c r="FK444" s="77"/>
      <c r="FL444" s="77"/>
      <c r="FM444" s="77"/>
      <c r="FN444" s="77"/>
      <c r="FO444" s="77"/>
      <c r="FP444" s="77"/>
      <c r="FQ444" s="77"/>
      <c r="FR444" s="77"/>
      <c r="FS444" s="77"/>
      <c r="FT444" s="77"/>
      <c r="FU444" s="77"/>
      <c r="FV444" s="77"/>
      <c r="FW444" s="77"/>
      <c r="FX444" s="77"/>
      <c r="FY444" s="77"/>
      <c r="FZ444" s="77"/>
    </row>
    <row r="445" spans="1:182" x14ac:dyDescent="0.2"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  <c r="AA445" s="77"/>
      <c r="AB445" s="77"/>
      <c r="AC445" s="77"/>
      <c r="AD445" s="77"/>
      <c r="AE445" s="77"/>
      <c r="AF445" s="77"/>
      <c r="AG445" s="77"/>
      <c r="AH445" s="77"/>
      <c r="AI445" s="77"/>
      <c r="AJ445" s="77"/>
      <c r="AK445" s="77"/>
      <c r="AL445" s="77"/>
      <c r="AM445" s="77"/>
      <c r="AN445" s="77"/>
      <c r="AO445" s="77"/>
      <c r="AP445" s="77"/>
      <c r="AQ445" s="77"/>
      <c r="AR445" s="77"/>
      <c r="AS445" s="77"/>
      <c r="AT445" s="77"/>
      <c r="AU445" s="77"/>
      <c r="AV445" s="77"/>
      <c r="AW445" s="77"/>
      <c r="AX445" s="77"/>
      <c r="AY445" s="77"/>
      <c r="AZ445" s="77"/>
      <c r="BA445" s="77"/>
      <c r="BB445" s="77"/>
      <c r="BC445" s="77"/>
      <c r="BD445" s="77"/>
      <c r="BE445" s="77"/>
      <c r="BF445" s="77"/>
      <c r="BG445" s="77"/>
      <c r="BH445" s="77"/>
      <c r="BI445" s="77"/>
      <c r="BJ445" s="77"/>
      <c r="BK445" s="77"/>
      <c r="BL445" s="77"/>
      <c r="BM445" s="77"/>
      <c r="BN445" s="77"/>
      <c r="BO445" s="77"/>
      <c r="BP445" s="77"/>
      <c r="BQ445" s="77"/>
      <c r="BR445" s="77"/>
      <c r="BS445" s="77"/>
      <c r="BT445" s="77"/>
      <c r="BU445" s="77"/>
      <c r="BV445" s="77"/>
      <c r="BW445" s="77"/>
      <c r="BX445" s="77"/>
      <c r="BY445" s="77"/>
      <c r="BZ445" s="77"/>
      <c r="CA445" s="77"/>
      <c r="CB445" s="77"/>
      <c r="CC445" s="77"/>
      <c r="CD445" s="77"/>
      <c r="CE445" s="77"/>
      <c r="CF445" s="77"/>
      <c r="CG445" s="77"/>
      <c r="CH445" s="77"/>
      <c r="CI445" s="77"/>
      <c r="CJ445" s="77"/>
      <c r="CK445" s="77"/>
      <c r="CL445" s="77"/>
      <c r="CM445" s="77"/>
      <c r="CN445" s="77"/>
      <c r="CO445" s="77"/>
      <c r="CP445" s="77"/>
      <c r="CQ445" s="77"/>
      <c r="CR445" s="77"/>
      <c r="CS445" s="77"/>
      <c r="CT445" s="77"/>
      <c r="CU445" s="77"/>
      <c r="CV445" s="77"/>
      <c r="CW445" s="77"/>
      <c r="CX445" s="77"/>
      <c r="CY445" s="77"/>
      <c r="CZ445" s="77"/>
      <c r="DA445" s="77"/>
      <c r="DB445" s="77"/>
      <c r="DC445" s="77"/>
      <c r="DD445" s="77"/>
      <c r="DE445" s="77"/>
      <c r="DF445" s="77"/>
      <c r="DG445" s="77"/>
      <c r="DH445" s="77"/>
      <c r="DI445" s="77"/>
      <c r="DJ445" s="77"/>
      <c r="DK445" s="77"/>
      <c r="DL445" s="77"/>
      <c r="DM445" s="77"/>
      <c r="DN445" s="77"/>
      <c r="DO445" s="77"/>
      <c r="DP445" s="77"/>
      <c r="DQ445" s="77"/>
      <c r="DR445" s="77"/>
      <c r="DS445" s="77"/>
      <c r="DT445" s="77"/>
      <c r="DU445" s="77"/>
      <c r="DV445" s="77"/>
      <c r="DW445" s="77"/>
      <c r="DX445" s="77"/>
      <c r="DY445" s="77"/>
      <c r="DZ445" s="77"/>
      <c r="EA445" s="77"/>
      <c r="EB445" s="77"/>
      <c r="EC445" s="77"/>
      <c r="ED445" s="77"/>
      <c r="EE445" s="77"/>
      <c r="EF445" s="77"/>
      <c r="EG445" s="77"/>
      <c r="EH445" s="77"/>
      <c r="EI445" s="77"/>
      <c r="EJ445" s="77"/>
      <c r="EK445" s="77"/>
      <c r="EL445" s="77"/>
      <c r="EM445" s="77"/>
      <c r="EN445" s="77"/>
      <c r="EO445" s="77"/>
      <c r="EP445" s="77"/>
      <c r="EQ445" s="77"/>
      <c r="ER445" s="77"/>
      <c r="ES445" s="77"/>
      <c r="ET445" s="77"/>
      <c r="EU445" s="77"/>
      <c r="EV445" s="77"/>
      <c r="EW445" s="77"/>
      <c r="EX445" s="77"/>
      <c r="EY445" s="77"/>
      <c r="EZ445" s="77"/>
      <c r="FA445" s="77"/>
      <c r="FB445" s="77"/>
      <c r="FC445" s="77"/>
      <c r="FD445" s="77"/>
      <c r="FE445" s="77"/>
      <c r="FF445" s="77"/>
      <c r="FG445" s="77"/>
      <c r="FH445" s="77"/>
      <c r="FI445" s="77"/>
      <c r="FJ445" s="77"/>
      <c r="FK445" s="77"/>
      <c r="FL445" s="77"/>
      <c r="FM445" s="77"/>
      <c r="FN445" s="77"/>
      <c r="FO445" s="77"/>
      <c r="FP445" s="77"/>
      <c r="FQ445" s="77"/>
      <c r="FR445" s="77"/>
      <c r="FS445" s="77"/>
      <c r="FT445" s="77"/>
      <c r="FU445" s="77"/>
      <c r="FV445" s="77"/>
      <c r="FW445" s="77"/>
      <c r="FX445" s="77"/>
      <c r="FY445" s="77"/>
      <c r="FZ445" s="77"/>
    </row>
    <row r="446" spans="1:182" x14ac:dyDescent="0.2"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  <c r="AA446" s="77"/>
      <c r="AB446" s="77"/>
      <c r="AC446" s="77"/>
      <c r="AD446" s="77"/>
      <c r="AE446" s="77"/>
      <c r="AF446" s="77"/>
      <c r="AG446" s="77"/>
      <c r="AH446" s="77"/>
      <c r="AI446" s="77"/>
      <c r="AJ446" s="77"/>
      <c r="AK446" s="77"/>
      <c r="AL446" s="77"/>
      <c r="AM446" s="77"/>
      <c r="AN446" s="77"/>
      <c r="AO446" s="77"/>
      <c r="AP446" s="77"/>
      <c r="AQ446" s="77"/>
      <c r="AR446" s="77"/>
      <c r="AS446" s="77"/>
      <c r="AT446" s="77"/>
      <c r="AU446" s="77"/>
      <c r="AV446" s="77"/>
      <c r="AW446" s="77"/>
      <c r="AX446" s="77"/>
      <c r="AY446" s="77"/>
      <c r="AZ446" s="77"/>
      <c r="BA446" s="77"/>
      <c r="BB446" s="77"/>
      <c r="BC446" s="77"/>
      <c r="BD446" s="77"/>
      <c r="BE446" s="77"/>
      <c r="BF446" s="77"/>
      <c r="BG446" s="77"/>
      <c r="BH446" s="77"/>
      <c r="BI446" s="77"/>
      <c r="BJ446" s="77"/>
      <c r="BK446" s="77"/>
      <c r="BL446" s="77"/>
      <c r="BM446" s="77"/>
      <c r="BN446" s="77"/>
      <c r="BO446" s="77"/>
      <c r="BP446" s="77"/>
      <c r="BQ446" s="77"/>
      <c r="BR446" s="77"/>
      <c r="BS446" s="77"/>
      <c r="BT446" s="77"/>
      <c r="BU446" s="77"/>
      <c r="BV446" s="77"/>
      <c r="BW446" s="77"/>
      <c r="BX446" s="77"/>
      <c r="BY446" s="77"/>
      <c r="BZ446" s="77"/>
      <c r="CA446" s="77"/>
      <c r="CB446" s="77"/>
      <c r="CC446" s="77"/>
      <c r="CD446" s="77"/>
      <c r="CE446" s="77"/>
      <c r="CF446" s="77"/>
      <c r="CG446" s="77"/>
      <c r="CH446" s="77"/>
      <c r="CI446" s="77"/>
      <c r="CJ446" s="77"/>
      <c r="CK446" s="77"/>
      <c r="CL446" s="77"/>
      <c r="CM446" s="77"/>
      <c r="CN446" s="77"/>
      <c r="CO446" s="77"/>
      <c r="CP446" s="77"/>
      <c r="CQ446" s="77"/>
      <c r="CR446" s="77"/>
      <c r="CS446" s="77"/>
      <c r="CT446" s="77"/>
      <c r="CU446" s="77"/>
      <c r="CV446" s="77"/>
      <c r="CW446" s="77"/>
      <c r="CX446" s="77"/>
      <c r="CY446" s="77"/>
      <c r="CZ446" s="77"/>
      <c r="DA446" s="77"/>
      <c r="DB446" s="77"/>
      <c r="DC446" s="77"/>
      <c r="DD446" s="77"/>
      <c r="DE446" s="77"/>
      <c r="DF446" s="77"/>
      <c r="DG446" s="77"/>
      <c r="DH446" s="77"/>
      <c r="DI446" s="77"/>
      <c r="DJ446" s="77"/>
      <c r="DK446" s="77"/>
      <c r="DL446" s="77"/>
      <c r="DM446" s="77"/>
      <c r="DN446" s="77"/>
      <c r="DO446" s="77"/>
      <c r="DP446" s="77"/>
      <c r="DQ446" s="77"/>
      <c r="DR446" s="77"/>
      <c r="DS446" s="77"/>
      <c r="DT446" s="77"/>
      <c r="DU446" s="77"/>
      <c r="DV446" s="77"/>
      <c r="DW446" s="77"/>
      <c r="DX446" s="77"/>
      <c r="DY446" s="77"/>
      <c r="DZ446" s="77"/>
      <c r="EA446" s="77"/>
      <c r="EB446" s="77"/>
      <c r="EC446" s="77"/>
      <c r="ED446" s="77"/>
      <c r="EE446" s="77"/>
      <c r="EF446" s="77"/>
      <c r="EG446" s="77"/>
      <c r="EH446" s="77"/>
      <c r="EI446" s="77"/>
      <c r="EJ446" s="77"/>
      <c r="EK446" s="77"/>
      <c r="EL446" s="77"/>
      <c r="EM446" s="77"/>
      <c r="EN446" s="77"/>
      <c r="EO446" s="77"/>
      <c r="EP446" s="77"/>
      <c r="EQ446" s="77"/>
      <c r="ER446" s="77"/>
      <c r="ES446" s="77"/>
      <c r="ET446" s="77"/>
      <c r="EU446" s="77"/>
      <c r="EV446" s="77"/>
      <c r="EW446" s="77"/>
      <c r="EX446" s="77"/>
      <c r="EY446" s="77"/>
      <c r="EZ446" s="77"/>
      <c r="FA446" s="77"/>
      <c r="FB446" s="77"/>
      <c r="FC446" s="77"/>
      <c r="FD446" s="77"/>
      <c r="FE446" s="77"/>
      <c r="FF446" s="77"/>
      <c r="FG446" s="77"/>
      <c r="FH446" s="77"/>
      <c r="FI446" s="77"/>
      <c r="FJ446" s="77"/>
      <c r="FK446" s="77"/>
      <c r="FL446" s="77"/>
      <c r="FM446" s="77"/>
      <c r="FN446" s="77"/>
      <c r="FO446" s="77"/>
      <c r="FP446" s="77"/>
      <c r="FQ446" s="77"/>
      <c r="FR446" s="77"/>
      <c r="FS446" s="77"/>
      <c r="FT446" s="77"/>
      <c r="FU446" s="77"/>
      <c r="FV446" s="77"/>
      <c r="FW446" s="77"/>
      <c r="FX446" s="77"/>
      <c r="FY446" s="77"/>
      <c r="FZ446" s="77"/>
    </row>
    <row r="447" spans="1:182" x14ac:dyDescent="0.2"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  <c r="AA447" s="77"/>
      <c r="AB447" s="77"/>
      <c r="AC447" s="77"/>
      <c r="AD447" s="77"/>
      <c r="AE447" s="77"/>
      <c r="AF447" s="77"/>
      <c r="AG447" s="77"/>
      <c r="AH447" s="77"/>
      <c r="AI447" s="77"/>
      <c r="AJ447" s="77"/>
      <c r="AK447" s="77"/>
      <c r="AL447" s="77"/>
      <c r="AM447" s="77"/>
      <c r="AN447" s="77"/>
      <c r="AO447" s="77"/>
      <c r="AP447" s="77"/>
      <c r="AQ447" s="77"/>
      <c r="AR447" s="77"/>
      <c r="AS447" s="77"/>
      <c r="AT447" s="77"/>
      <c r="AU447" s="77"/>
      <c r="AV447" s="77"/>
      <c r="AW447" s="77"/>
      <c r="AX447" s="77"/>
      <c r="AY447" s="77"/>
      <c r="AZ447" s="77"/>
      <c r="BA447" s="77"/>
      <c r="BB447" s="77"/>
      <c r="BC447" s="77"/>
      <c r="BD447" s="77"/>
      <c r="BE447" s="77"/>
      <c r="BF447" s="77"/>
      <c r="BG447" s="77"/>
      <c r="BH447" s="77"/>
      <c r="BI447" s="77"/>
      <c r="BJ447" s="77"/>
      <c r="BK447" s="77"/>
      <c r="BL447" s="77"/>
      <c r="BM447" s="77"/>
      <c r="BN447" s="77"/>
      <c r="BO447" s="77"/>
      <c r="BP447" s="77"/>
      <c r="BQ447" s="77"/>
      <c r="BR447" s="77"/>
      <c r="BS447" s="77"/>
      <c r="BT447" s="77"/>
      <c r="BU447" s="77"/>
      <c r="BV447" s="77"/>
      <c r="BW447" s="77"/>
      <c r="BX447" s="77"/>
      <c r="BY447" s="77"/>
      <c r="BZ447" s="77"/>
      <c r="CA447" s="77"/>
      <c r="CB447" s="77"/>
      <c r="CC447" s="77"/>
      <c r="CD447" s="77"/>
      <c r="CE447" s="77"/>
      <c r="CF447" s="77"/>
      <c r="CG447" s="77"/>
      <c r="CH447" s="77"/>
      <c r="CI447" s="77"/>
      <c r="CJ447" s="77"/>
      <c r="CK447" s="77"/>
      <c r="CL447" s="77"/>
      <c r="CM447" s="77"/>
      <c r="CN447" s="77"/>
      <c r="CO447" s="77"/>
      <c r="CP447" s="77"/>
      <c r="CQ447" s="77"/>
      <c r="CR447" s="77"/>
      <c r="CS447" s="77"/>
      <c r="CT447" s="77"/>
      <c r="CU447" s="77"/>
      <c r="CV447" s="77"/>
      <c r="CW447" s="77"/>
      <c r="CX447" s="77"/>
      <c r="CY447" s="77"/>
      <c r="CZ447" s="77"/>
      <c r="DA447" s="77"/>
      <c r="DB447" s="77"/>
      <c r="DC447" s="77"/>
      <c r="DD447" s="77"/>
      <c r="DE447" s="77"/>
      <c r="DF447" s="77"/>
      <c r="DG447" s="77"/>
      <c r="DH447" s="77"/>
      <c r="DI447" s="77"/>
      <c r="DJ447" s="77"/>
      <c r="DK447" s="77"/>
      <c r="DL447" s="77"/>
      <c r="DM447" s="77"/>
      <c r="DN447" s="77"/>
      <c r="DO447" s="77"/>
      <c r="DP447" s="77"/>
      <c r="DQ447" s="77"/>
      <c r="DR447" s="77"/>
      <c r="DS447" s="77"/>
      <c r="DT447" s="77"/>
      <c r="DU447" s="77"/>
      <c r="DV447" s="77"/>
      <c r="DW447" s="77"/>
      <c r="DX447" s="77"/>
      <c r="DY447" s="77"/>
      <c r="DZ447" s="77"/>
      <c r="EA447" s="77"/>
      <c r="EB447" s="77"/>
      <c r="EC447" s="77"/>
      <c r="ED447" s="77"/>
      <c r="EE447" s="77"/>
      <c r="EF447" s="77"/>
      <c r="EG447" s="77"/>
      <c r="EH447" s="77"/>
      <c r="EI447" s="77"/>
      <c r="EJ447" s="77"/>
      <c r="EK447" s="77"/>
      <c r="EL447" s="77"/>
      <c r="EM447" s="77"/>
      <c r="EN447" s="77"/>
      <c r="EO447" s="77"/>
      <c r="EP447" s="77"/>
      <c r="EQ447" s="77"/>
      <c r="ER447" s="77"/>
      <c r="ES447" s="77"/>
      <c r="ET447" s="77"/>
      <c r="EU447" s="77"/>
      <c r="EV447" s="77"/>
      <c r="EW447" s="77"/>
      <c r="EX447" s="77"/>
      <c r="EY447" s="77"/>
      <c r="EZ447" s="77"/>
      <c r="FA447" s="77"/>
      <c r="FB447" s="77"/>
      <c r="FC447" s="77"/>
      <c r="FD447" s="77"/>
      <c r="FE447" s="77"/>
      <c r="FF447" s="77"/>
      <c r="FG447" s="77"/>
      <c r="FH447" s="77"/>
      <c r="FI447" s="77"/>
      <c r="FJ447" s="77"/>
      <c r="FK447" s="77"/>
      <c r="FL447" s="77"/>
      <c r="FM447" s="77"/>
      <c r="FN447" s="77"/>
      <c r="FO447" s="77"/>
      <c r="FP447" s="77"/>
      <c r="FQ447" s="77"/>
      <c r="FR447" s="77"/>
      <c r="FS447" s="77"/>
      <c r="FT447" s="77"/>
      <c r="FU447" s="77"/>
      <c r="FV447" s="77"/>
      <c r="FW447" s="77"/>
      <c r="FX447" s="77"/>
      <c r="FY447" s="77"/>
      <c r="FZ447" s="77"/>
    </row>
    <row r="448" spans="1:182" x14ac:dyDescent="0.2"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  <c r="AA448" s="77"/>
      <c r="AB448" s="77"/>
      <c r="AC448" s="77"/>
      <c r="AD448" s="77"/>
      <c r="AE448" s="77"/>
      <c r="AF448" s="77"/>
      <c r="AG448" s="77"/>
      <c r="AH448" s="77"/>
      <c r="AI448" s="77"/>
      <c r="AJ448" s="77"/>
      <c r="AK448" s="77"/>
      <c r="AL448" s="77"/>
      <c r="AM448" s="77"/>
      <c r="AN448" s="77"/>
      <c r="AO448" s="77"/>
      <c r="AP448" s="77"/>
      <c r="AQ448" s="77"/>
      <c r="AR448" s="77"/>
      <c r="AS448" s="77"/>
      <c r="AT448" s="77"/>
      <c r="AU448" s="77"/>
      <c r="AV448" s="77"/>
      <c r="AW448" s="77"/>
      <c r="AX448" s="77"/>
      <c r="AY448" s="77"/>
      <c r="AZ448" s="77"/>
      <c r="BA448" s="77"/>
      <c r="BB448" s="77"/>
      <c r="BC448" s="77"/>
      <c r="BD448" s="77"/>
      <c r="BE448" s="77"/>
      <c r="BF448" s="77"/>
      <c r="BG448" s="77"/>
      <c r="BH448" s="77"/>
      <c r="BI448" s="77"/>
      <c r="BJ448" s="77"/>
      <c r="BK448" s="77"/>
      <c r="BL448" s="77"/>
      <c r="BM448" s="77"/>
      <c r="BN448" s="77"/>
      <c r="BO448" s="77"/>
      <c r="BP448" s="77"/>
      <c r="BQ448" s="77"/>
      <c r="BR448" s="77"/>
      <c r="BS448" s="77"/>
      <c r="BT448" s="77"/>
      <c r="BU448" s="77"/>
      <c r="BV448" s="77"/>
      <c r="BW448" s="77"/>
      <c r="BX448" s="77"/>
      <c r="BY448" s="77"/>
      <c r="BZ448" s="77"/>
      <c r="CA448" s="77"/>
      <c r="CB448" s="77"/>
      <c r="CC448" s="77"/>
      <c r="CD448" s="77"/>
      <c r="CE448" s="77"/>
      <c r="CF448" s="77"/>
      <c r="CG448" s="77"/>
      <c r="CH448" s="77"/>
      <c r="CI448" s="77"/>
      <c r="CJ448" s="77"/>
      <c r="CK448" s="77"/>
      <c r="CL448" s="77"/>
      <c r="CM448" s="77"/>
      <c r="CN448" s="77"/>
      <c r="CO448" s="77"/>
      <c r="CP448" s="77"/>
      <c r="CQ448" s="77"/>
      <c r="CR448" s="77"/>
      <c r="CS448" s="77"/>
      <c r="CT448" s="77"/>
      <c r="CU448" s="77"/>
      <c r="CV448" s="77"/>
      <c r="CW448" s="77"/>
      <c r="CX448" s="77"/>
      <c r="CY448" s="77"/>
      <c r="CZ448" s="77"/>
      <c r="DA448" s="77"/>
      <c r="DB448" s="77"/>
      <c r="DC448" s="77"/>
      <c r="DD448" s="77"/>
      <c r="DE448" s="77"/>
      <c r="DF448" s="77"/>
      <c r="DG448" s="77"/>
      <c r="DH448" s="77"/>
      <c r="DI448" s="77"/>
      <c r="DJ448" s="77"/>
      <c r="DK448" s="77"/>
      <c r="DL448" s="77"/>
      <c r="DM448" s="77"/>
      <c r="DN448" s="77"/>
      <c r="DO448" s="77"/>
      <c r="DP448" s="77"/>
      <c r="DQ448" s="77"/>
      <c r="DR448" s="77"/>
      <c r="DS448" s="77"/>
      <c r="DT448" s="77"/>
      <c r="DU448" s="77"/>
      <c r="DV448" s="77"/>
      <c r="DW448" s="77"/>
      <c r="DX448" s="77"/>
      <c r="DY448" s="77"/>
      <c r="DZ448" s="77"/>
      <c r="EA448" s="77"/>
      <c r="EB448" s="77"/>
      <c r="EC448" s="77"/>
      <c r="ED448" s="77"/>
      <c r="EE448" s="77"/>
      <c r="EF448" s="77"/>
      <c r="EG448" s="77"/>
      <c r="EH448" s="77"/>
      <c r="EI448" s="77"/>
      <c r="EJ448" s="77"/>
      <c r="EK448" s="77"/>
      <c r="EL448" s="77"/>
      <c r="EM448" s="77"/>
      <c r="EN448" s="77"/>
      <c r="EO448" s="77"/>
      <c r="EP448" s="77"/>
      <c r="EQ448" s="77"/>
      <c r="ER448" s="77"/>
      <c r="ES448" s="77"/>
      <c r="ET448" s="77"/>
      <c r="EU448" s="77"/>
      <c r="EV448" s="77"/>
      <c r="EW448" s="77"/>
      <c r="EX448" s="77"/>
      <c r="EY448" s="77"/>
      <c r="EZ448" s="77"/>
      <c r="FA448" s="77"/>
      <c r="FB448" s="77"/>
      <c r="FC448" s="77"/>
      <c r="FD448" s="77"/>
      <c r="FE448" s="77"/>
      <c r="FF448" s="77"/>
      <c r="FG448" s="77"/>
      <c r="FH448" s="77"/>
      <c r="FI448" s="77"/>
      <c r="FJ448" s="77"/>
      <c r="FK448" s="77"/>
      <c r="FL448" s="77"/>
      <c r="FM448" s="77"/>
      <c r="FN448" s="77"/>
      <c r="FO448" s="77"/>
      <c r="FP448" s="77"/>
      <c r="FQ448" s="77"/>
      <c r="FR448" s="77"/>
      <c r="FS448" s="77"/>
      <c r="FT448" s="77"/>
      <c r="FU448" s="77"/>
      <c r="FV448" s="77"/>
      <c r="FW448" s="77"/>
      <c r="FX448" s="77"/>
      <c r="FY448" s="77"/>
      <c r="FZ448" s="77"/>
    </row>
    <row r="449" spans="8:182" x14ac:dyDescent="0.2"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  <c r="AA449" s="77"/>
      <c r="AB449" s="77"/>
      <c r="AC449" s="77"/>
      <c r="AD449" s="77"/>
      <c r="AE449" s="77"/>
      <c r="AF449" s="77"/>
      <c r="AG449" s="77"/>
      <c r="AH449" s="77"/>
      <c r="AI449" s="77"/>
      <c r="AJ449" s="77"/>
      <c r="AK449" s="77"/>
      <c r="AL449" s="77"/>
      <c r="AM449" s="77"/>
      <c r="AN449" s="77"/>
      <c r="AO449" s="77"/>
      <c r="AP449" s="77"/>
      <c r="AQ449" s="77"/>
      <c r="AR449" s="77"/>
      <c r="AS449" s="77"/>
      <c r="AT449" s="77"/>
      <c r="AU449" s="77"/>
      <c r="AV449" s="77"/>
      <c r="AW449" s="77"/>
      <c r="AX449" s="77"/>
      <c r="AY449" s="77"/>
      <c r="AZ449" s="77"/>
      <c r="BA449" s="77"/>
      <c r="BB449" s="77"/>
      <c r="BC449" s="77"/>
      <c r="BD449" s="77"/>
      <c r="BE449" s="77"/>
      <c r="BF449" s="77"/>
      <c r="BG449" s="77"/>
      <c r="BH449" s="77"/>
      <c r="BI449" s="77"/>
      <c r="BJ449" s="77"/>
      <c r="BK449" s="77"/>
      <c r="BL449" s="77"/>
      <c r="BM449" s="77"/>
      <c r="BN449" s="77"/>
      <c r="BO449" s="77"/>
      <c r="BP449" s="77"/>
      <c r="BQ449" s="77"/>
      <c r="BR449" s="77"/>
      <c r="BS449" s="77"/>
      <c r="BT449" s="77"/>
      <c r="BU449" s="77"/>
      <c r="BV449" s="77"/>
      <c r="BW449" s="77"/>
      <c r="BX449" s="77"/>
      <c r="BY449" s="77"/>
      <c r="BZ449" s="77"/>
      <c r="CA449" s="77"/>
      <c r="CB449" s="77"/>
      <c r="CC449" s="77"/>
      <c r="CD449" s="77"/>
      <c r="CE449" s="77"/>
      <c r="CF449" s="77"/>
      <c r="CG449" s="77"/>
      <c r="CH449" s="77"/>
      <c r="CI449" s="77"/>
      <c r="CJ449" s="77"/>
      <c r="CK449" s="77"/>
      <c r="CL449" s="77"/>
      <c r="CM449" s="77"/>
      <c r="CN449" s="77"/>
      <c r="CO449" s="77"/>
      <c r="CP449" s="77"/>
      <c r="CQ449" s="77"/>
      <c r="CR449" s="77"/>
      <c r="CS449" s="77"/>
      <c r="CT449" s="77"/>
      <c r="CU449" s="77"/>
      <c r="CV449" s="77"/>
      <c r="CW449" s="77"/>
      <c r="CX449" s="77"/>
      <c r="CY449" s="77"/>
      <c r="CZ449" s="77"/>
      <c r="DA449" s="77"/>
      <c r="DB449" s="77"/>
      <c r="DC449" s="77"/>
      <c r="DD449" s="77"/>
      <c r="DE449" s="77"/>
      <c r="DF449" s="77"/>
      <c r="DG449" s="77"/>
      <c r="DH449" s="77"/>
      <c r="DI449" s="77"/>
      <c r="DJ449" s="77"/>
      <c r="DK449" s="77"/>
      <c r="DL449" s="77"/>
      <c r="DM449" s="77"/>
      <c r="DN449" s="77"/>
      <c r="DO449" s="77"/>
      <c r="DP449" s="77"/>
      <c r="DQ449" s="77"/>
      <c r="DR449" s="77"/>
      <c r="DS449" s="77"/>
      <c r="DT449" s="77"/>
      <c r="DU449" s="77"/>
      <c r="DV449" s="77"/>
      <c r="DW449" s="77"/>
      <c r="DX449" s="77"/>
      <c r="DY449" s="77"/>
      <c r="DZ449" s="77"/>
      <c r="EA449" s="77"/>
      <c r="EB449" s="77"/>
      <c r="EC449" s="77"/>
      <c r="ED449" s="77"/>
      <c r="EE449" s="77"/>
      <c r="EF449" s="77"/>
      <c r="EG449" s="77"/>
      <c r="EH449" s="77"/>
      <c r="EI449" s="77"/>
      <c r="EJ449" s="77"/>
      <c r="EK449" s="77"/>
      <c r="EL449" s="77"/>
      <c r="EM449" s="77"/>
      <c r="EN449" s="77"/>
      <c r="EO449" s="77"/>
      <c r="EP449" s="77"/>
      <c r="EQ449" s="77"/>
      <c r="ER449" s="77"/>
      <c r="ES449" s="77"/>
      <c r="ET449" s="77"/>
      <c r="EU449" s="77"/>
      <c r="EV449" s="77"/>
      <c r="EW449" s="77"/>
      <c r="EX449" s="77"/>
      <c r="EY449" s="77"/>
      <c r="EZ449" s="77"/>
      <c r="FA449" s="77"/>
      <c r="FB449" s="77"/>
      <c r="FC449" s="77"/>
      <c r="FD449" s="77"/>
      <c r="FE449" s="77"/>
      <c r="FF449" s="77"/>
      <c r="FG449" s="77"/>
      <c r="FH449" s="77"/>
      <c r="FI449" s="77"/>
      <c r="FJ449" s="77"/>
      <c r="FK449" s="77"/>
      <c r="FL449" s="77"/>
      <c r="FM449" s="77"/>
      <c r="FN449" s="77"/>
      <c r="FO449" s="77"/>
      <c r="FP449" s="77"/>
      <c r="FQ449" s="77"/>
      <c r="FR449" s="77"/>
      <c r="FS449" s="77"/>
      <c r="FT449" s="77"/>
      <c r="FU449" s="77"/>
      <c r="FV449" s="77"/>
      <c r="FW449" s="77"/>
      <c r="FX449" s="77"/>
      <c r="FY449" s="77"/>
      <c r="FZ449" s="77"/>
    </row>
    <row r="450" spans="8:182" x14ac:dyDescent="0.2"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  <c r="AA450" s="77"/>
      <c r="AB450" s="77"/>
      <c r="AC450" s="77"/>
      <c r="AD450" s="77"/>
      <c r="AE450" s="77"/>
      <c r="AF450" s="77"/>
      <c r="AG450" s="77"/>
      <c r="AH450" s="77"/>
      <c r="AI450" s="77"/>
      <c r="AJ450" s="77"/>
      <c r="AK450" s="77"/>
      <c r="AL450" s="77"/>
      <c r="AM450" s="77"/>
      <c r="AN450" s="77"/>
      <c r="AO450" s="77"/>
      <c r="AP450" s="77"/>
      <c r="AQ450" s="77"/>
      <c r="AR450" s="77"/>
      <c r="AS450" s="77"/>
      <c r="AT450" s="77"/>
      <c r="AU450" s="77"/>
      <c r="AV450" s="77"/>
      <c r="AW450" s="77"/>
      <c r="AX450" s="77"/>
      <c r="AY450" s="77"/>
      <c r="AZ450" s="77"/>
      <c r="BA450" s="77"/>
      <c r="BB450" s="77"/>
      <c r="BC450" s="77"/>
      <c r="BD450" s="77"/>
      <c r="BE450" s="77"/>
      <c r="BF450" s="77"/>
      <c r="BG450" s="77"/>
      <c r="BH450" s="77"/>
      <c r="BI450" s="77"/>
      <c r="BJ450" s="77"/>
      <c r="BK450" s="77"/>
      <c r="BL450" s="77"/>
      <c r="BM450" s="77"/>
      <c r="BN450" s="77"/>
      <c r="BO450" s="77"/>
      <c r="BP450" s="77"/>
      <c r="BQ450" s="77"/>
      <c r="BR450" s="77"/>
      <c r="BS450" s="77"/>
      <c r="BT450" s="77"/>
      <c r="BU450" s="77"/>
      <c r="BV450" s="77"/>
      <c r="BW450" s="77"/>
      <c r="BX450" s="77"/>
      <c r="BY450" s="77"/>
      <c r="BZ450" s="77"/>
      <c r="CA450" s="77"/>
      <c r="CB450" s="77"/>
      <c r="CC450" s="77"/>
      <c r="CD450" s="77"/>
      <c r="CE450" s="77"/>
      <c r="CF450" s="77"/>
      <c r="CG450" s="77"/>
      <c r="CH450" s="77"/>
      <c r="CI450" s="77"/>
      <c r="CJ450" s="77"/>
      <c r="CK450" s="77"/>
      <c r="CL450" s="77"/>
      <c r="CM450" s="77"/>
      <c r="CN450" s="77"/>
      <c r="CO450" s="77"/>
      <c r="CP450" s="77"/>
      <c r="CQ450" s="77"/>
      <c r="CR450" s="77"/>
      <c r="CS450" s="77"/>
      <c r="CT450" s="77"/>
      <c r="CU450" s="77"/>
      <c r="CV450" s="77"/>
      <c r="CW450" s="77"/>
      <c r="CX450" s="77"/>
      <c r="CY450" s="77"/>
      <c r="CZ450" s="77"/>
      <c r="DA450" s="77"/>
      <c r="DB450" s="77"/>
      <c r="DC450" s="77"/>
      <c r="DD450" s="77"/>
      <c r="DE450" s="77"/>
      <c r="DF450" s="77"/>
      <c r="DG450" s="77"/>
      <c r="DH450" s="77"/>
      <c r="DI450" s="77"/>
      <c r="DJ450" s="77"/>
      <c r="DK450" s="77"/>
      <c r="DL450" s="77"/>
      <c r="DM450" s="77"/>
      <c r="DN450" s="77"/>
      <c r="DO450" s="77"/>
      <c r="DP450" s="77"/>
      <c r="DQ450" s="77"/>
      <c r="DR450" s="77"/>
      <c r="DS450" s="77"/>
      <c r="DT450" s="77"/>
      <c r="DU450" s="77"/>
      <c r="DV450" s="77"/>
      <c r="DW450" s="77"/>
      <c r="DX450" s="77"/>
      <c r="DY450" s="77"/>
      <c r="DZ450" s="77"/>
      <c r="EA450" s="77"/>
      <c r="EB450" s="77"/>
      <c r="EC450" s="77"/>
      <c r="ED450" s="77"/>
      <c r="EE450" s="77"/>
      <c r="EF450" s="77"/>
      <c r="EG450" s="77"/>
      <c r="EH450" s="77"/>
      <c r="EI450" s="77"/>
      <c r="EJ450" s="77"/>
      <c r="EK450" s="77"/>
      <c r="EL450" s="77"/>
      <c r="EM450" s="77"/>
      <c r="EN450" s="77"/>
      <c r="EO450" s="77"/>
      <c r="EP450" s="77"/>
      <c r="EQ450" s="77"/>
      <c r="ER450" s="77"/>
      <c r="ES450" s="77"/>
      <c r="ET450" s="77"/>
      <c r="EU450" s="77"/>
      <c r="EV450" s="77"/>
      <c r="EW450" s="77"/>
      <c r="EX450" s="77"/>
      <c r="EY450" s="77"/>
      <c r="EZ450" s="77"/>
      <c r="FA450" s="77"/>
      <c r="FB450" s="77"/>
      <c r="FC450" s="77"/>
      <c r="FD450" s="77"/>
      <c r="FE450" s="77"/>
      <c r="FF450" s="77"/>
      <c r="FG450" s="77"/>
      <c r="FH450" s="77"/>
      <c r="FI450" s="77"/>
      <c r="FJ450" s="77"/>
      <c r="FK450" s="77"/>
      <c r="FL450" s="77"/>
      <c r="FM450" s="77"/>
      <c r="FN450" s="77"/>
      <c r="FO450" s="77"/>
      <c r="FP450" s="77"/>
      <c r="FQ450" s="77"/>
      <c r="FR450" s="77"/>
      <c r="FS450" s="77"/>
      <c r="FT450" s="77"/>
      <c r="FU450" s="77"/>
      <c r="FV450" s="77"/>
      <c r="FW450" s="77"/>
      <c r="FX450" s="77"/>
      <c r="FY450" s="77"/>
      <c r="FZ450" s="77"/>
    </row>
    <row r="451" spans="8:182" x14ac:dyDescent="0.2"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  <c r="AA451" s="77"/>
      <c r="AB451" s="77"/>
      <c r="AC451" s="77"/>
      <c r="AD451" s="77"/>
      <c r="AE451" s="77"/>
      <c r="AF451" s="77"/>
      <c r="AG451" s="77"/>
      <c r="AH451" s="77"/>
      <c r="AI451" s="77"/>
      <c r="AJ451" s="77"/>
      <c r="AK451" s="77"/>
      <c r="AL451" s="77"/>
      <c r="AM451" s="77"/>
      <c r="AN451" s="77"/>
      <c r="AO451" s="77"/>
      <c r="AP451" s="77"/>
      <c r="AQ451" s="77"/>
      <c r="AR451" s="77"/>
      <c r="AS451" s="77"/>
      <c r="AT451" s="77"/>
      <c r="AU451" s="77"/>
      <c r="AV451" s="77"/>
      <c r="AW451" s="77"/>
      <c r="AX451" s="77"/>
      <c r="AY451" s="77"/>
      <c r="AZ451" s="77"/>
      <c r="BA451" s="77"/>
      <c r="BB451" s="77"/>
      <c r="BC451" s="77"/>
      <c r="BD451" s="77"/>
      <c r="BE451" s="77"/>
      <c r="BF451" s="77"/>
      <c r="BG451" s="77"/>
      <c r="BH451" s="77"/>
      <c r="BI451" s="77"/>
      <c r="BJ451" s="77"/>
      <c r="BK451" s="77"/>
      <c r="BL451" s="77"/>
      <c r="BM451" s="77"/>
      <c r="BN451" s="77"/>
      <c r="BO451" s="77"/>
      <c r="BP451" s="77"/>
      <c r="BQ451" s="77"/>
      <c r="BR451" s="77"/>
      <c r="BS451" s="77"/>
      <c r="BT451" s="77"/>
      <c r="BU451" s="77"/>
      <c r="BV451" s="77"/>
      <c r="BW451" s="77"/>
      <c r="BX451" s="77"/>
      <c r="BY451" s="77"/>
      <c r="BZ451" s="77"/>
      <c r="CA451" s="77"/>
      <c r="CB451" s="77"/>
      <c r="CC451" s="77"/>
      <c r="CD451" s="77"/>
      <c r="CE451" s="77"/>
      <c r="CF451" s="77"/>
      <c r="CG451" s="77"/>
      <c r="CH451" s="77"/>
      <c r="CI451" s="77"/>
      <c r="CJ451" s="77"/>
      <c r="CK451" s="77"/>
      <c r="CL451" s="77"/>
      <c r="CM451" s="77"/>
      <c r="CN451" s="77"/>
      <c r="CO451" s="77"/>
      <c r="CP451" s="77"/>
      <c r="CQ451" s="77"/>
      <c r="CR451" s="77"/>
      <c r="CS451" s="77"/>
      <c r="CT451" s="77"/>
      <c r="CU451" s="77"/>
      <c r="CV451" s="77"/>
      <c r="CW451" s="77"/>
      <c r="CX451" s="77"/>
      <c r="CY451" s="77"/>
      <c r="CZ451" s="77"/>
      <c r="DA451" s="77"/>
      <c r="DB451" s="77"/>
      <c r="DC451" s="77"/>
      <c r="DD451" s="77"/>
      <c r="DE451" s="77"/>
      <c r="DF451" s="77"/>
      <c r="DG451" s="77"/>
      <c r="DH451" s="77"/>
      <c r="DI451" s="77"/>
      <c r="DJ451" s="77"/>
      <c r="DK451" s="77"/>
      <c r="DL451" s="77"/>
      <c r="DM451" s="77"/>
      <c r="DN451" s="77"/>
      <c r="DO451" s="77"/>
      <c r="DP451" s="77"/>
      <c r="DQ451" s="77"/>
      <c r="DR451" s="77"/>
      <c r="DS451" s="77"/>
      <c r="DT451" s="77"/>
      <c r="DU451" s="77"/>
      <c r="DV451" s="77"/>
      <c r="DW451" s="77"/>
      <c r="DX451" s="77"/>
      <c r="DY451" s="77"/>
      <c r="DZ451" s="77"/>
      <c r="EA451" s="77"/>
      <c r="EB451" s="77"/>
      <c r="EC451" s="77"/>
      <c r="ED451" s="77"/>
      <c r="EE451" s="77"/>
      <c r="EF451" s="77"/>
      <c r="EG451" s="77"/>
      <c r="EH451" s="77"/>
      <c r="EI451" s="77"/>
      <c r="EJ451" s="77"/>
      <c r="EK451" s="77"/>
      <c r="EL451" s="77"/>
      <c r="EM451" s="77"/>
      <c r="EN451" s="77"/>
      <c r="EO451" s="77"/>
      <c r="EP451" s="77"/>
      <c r="EQ451" s="77"/>
      <c r="ER451" s="77"/>
      <c r="ES451" s="77"/>
      <c r="ET451" s="77"/>
      <c r="EU451" s="77"/>
      <c r="EV451" s="77"/>
      <c r="EW451" s="77"/>
      <c r="EX451" s="77"/>
      <c r="EY451" s="77"/>
      <c r="EZ451" s="77"/>
      <c r="FA451" s="77"/>
      <c r="FB451" s="77"/>
      <c r="FC451" s="77"/>
      <c r="FD451" s="77"/>
      <c r="FE451" s="77"/>
      <c r="FF451" s="77"/>
      <c r="FG451" s="77"/>
      <c r="FH451" s="77"/>
      <c r="FI451" s="77"/>
      <c r="FJ451" s="77"/>
      <c r="FK451" s="77"/>
      <c r="FL451" s="77"/>
      <c r="FM451" s="77"/>
      <c r="FN451" s="77"/>
      <c r="FO451" s="77"/>
      <c r="FP451" s="77"/>
      <c r="FQ451" s="77"/>
      <c r="FR451" s="77"/>
      <c r="FS451" s="77"/>
      <c r="FT451" s="77"/>
      <c r="FU451" s="77"/>
      <c r="FV451" s="77"/>
      <c r="FW451" s="77"/>
      <c r="FX451" s="77"/>
      <c r="FY451" s="77"/>
      <c r="FZ451" s="77"/>
    </row>
    <row r="452" spans="8:182" x14ac:dyDescent="0.2"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  <c r="AA452" s="77"/>
      <c r="AB452" s="77"/>
      <c r="AC452" s="77"/>
      <c r="AD452" s="77"/>
      <c r="AE452" s="77"/>
      <c r="AF452" s="77"/>
      <c r="AG452" s="77"/>
      <c r="AH452" s="77"/>
      <c r="AI452" s="77"/>
      <c r="AJ452" s="77"/>
      <c r="AK452" s="77"/>
      <c r="AL452" s="77"/>
      <c r="AM452" s="77"/>
      <c r="AN452" s="77"/>
      <c r="AO452" s="77"/>
      <c r="AP452" s="77"/>
      <c r="AQ452" s="77"/>
      <c r="AR452" s="77"/>
      <c r="AS452" s="77"/>
      <c r="AT452" s="77"/>
      <c r="AU452" s="77"/>
      <c r="AV452" s="77"/>
      <c r="AW452" s="77"/>
      <c r="AX452" s="77"/>
      <c r="AY452" s="77"/>
      <c r="AZ452" s="77"/>
      <c r="BA452" s="77"/>
      <c r="BB452" s="77"/>
      <c r="BC452" s="77"/>
      <c r="BD452" s="77"/>
      <c r="BE452" s="77"/>
      <c r="BF452" s="77"/>
      <c r="BG452" s="77"/>
      <c r="BH452" s="77"/>
      <c r="BI452" s="77"/>
      <c r="BJ452" s="77"/>
      <c r="BK452" s="77"/>
      <c r="BL452" s="77"/>
      <c r="BM452" s="77"/>
      <c r="BN452" s="77"/>
      <c r="BO452" s="77"/>
      <c r="BP452" s="77"/>
      <c r="BQ452" s="77"/>
      <c r="BR452" s="77"/>
      <c r="BS452" s="77"/>
      <c r="BT452" s="77"/>
      <c r="BU452" s="77"/>
      <c r="BV452" s="77"/>
      <c r="BW452" s="77"/>
      <c r="BX452" s="77"/>
      <c r="BY452" s="77"/>
      <c r="BZ452" s="77"/>
      <c r="CA452" s="77"/>
      <c r="CB452" s="77"/>
      <c r="CC452" s="77"/>
      <c r="CD452" s="77"/>
      <c r="CE452" s="77"/>
      <c r="CF452" s="77"/>
      <c r="CG452" s="77"/>
      <c r="CH452" s="77"/>
      <c r="CI452" s="77"/>
      <c r="CJ452" s="77"/>
      <c r="CK452" s="77"/>
      <c r="CL452" s="77"/>
      <c r="CM452" s="77"/>
      <c r="CN452" s="77"/>
      <c r="CO452" s="77"/>
      <c r="CP452" s="77"/>
      <c r="CQ452" s="77"/>
      <c r="CR452" s="77"/>
      <c r="CS452" s="77"/>
      <c r="CT452" s="77"/>
      <c r="CU452" s="77"/>
      <c r="CV452" s="77"/>
      <c r="CW452" s="77"/>
      <c r="CX452" s="77"/>
      <c r="CY452" s="77"/>
      <c r="CZ452" s="77"/>
      <c r="DA452" s="77"/>
      <c r="DB452" s="77"/>
      <c r="DC452" s="77"/>
      <c r="DD452" s="77"/>
      <c r="DE452" s="77"/>
      <c r="DF452" s="77"/>
      <c r="DG452" s="77"/>
      <c r="DH452" s="77"/>
      <c r="DI452" s="77"/>
      <c r="DJ452" s="77"/>
      <c r="DK452" s="77"/>
      <c r="DL452" s="77"/>
      <c r="DM452" s="77"/>
      <c r="DN452" s="77"/>
      <c r="DO452" s="77"/>
      <c r="DP452" s="77"/>
      <c r="DQ452" s="77"/>
      <c r="DR452" s="77"/>
      <c r="DS452" s="77"/>
      <c r="DT452" s="77"/>
      <c r="DU452" s="77"/>
      <c r="DV452" s="77"/>
      <c r="DW452" s="77"/>
      <c r="DX452" s="77"/>
      <c r="DY452" s="77"/>
      <c r="DZ452" s="77"/>
      <c r="EA452" s="77"/>
      <c r="EB452" s="77"/>
      <c r="EC452" s="77"/>
      <c r="ED452" s="77"/>
      <c r="EE452" s="77"/>
      <c r="EF452" s="77"/>
      <c r="EG452" s="77"/>
      <c r="EH452" s="77"/>
      <c r="EI452" s="77"/>
      <c r="EJ452" s="77"/>
      <c r="EK452" s="77"/>
      <c r="EL452" s="77"/>
      <c r="EM452" s="77"/>
      <c r="EN452" s="77"/>
      <c r="EO452" s="77"/>
      <c r="EP452" s="77"/>
      <c r="EQ452" s="77"/>
      <c r="ER452" s="77"/>
      <c r="ES452" s="77"/>
      <c r="ET452" s="77"/>
      <c r="EU452" s="77"/>
      <c r="EV452" s="77"/>
      <c r="EW452" s="77"/>
      <c r="EX452" s="77"/>
      <c r="EY452" s="77"/>
      <c r="EZ452" s="77"/>
      <c r="FA452" s="77"/>
      <c r="FB452" s="77"/>
      <c r="FC452" s="77"/>
      <c r="FD452" s="77"/>
      <c r="FE452" s="77"/>
      <c r="FF452" s="77"/>
      <c r="FG452" s="77"/>
      <c r="FH452" s="77"/>
      <c r="FI452" s="77"/>
      <c r="FJ452" s="77"/>
      <c r="FK452" s="77"/>
      <c r="FL452" s="77"/>
      <c r="FM452" s="77"/>
      <c r="FN452" s="77"/>
      <c r="FO452" s="77"/>
      <c r="FP452" s="77"/>
      <c r="FQ452" s="77"/>
      <c r="FR452" s="77"/>
      <c r="FS452" s="77"/>
      <c r="FT452" s="77"/>
      <c r="FU452" s="77"/>
      <c r="FV452" s="77"/>
      <c r="FW452" s="77"/>
      <c r="FX452" s="77"/>
      <c r="FY452" s="77"/>
      <c r="FZ452" s="77"/>
    </row>
    <row r="453" spans="8:182" x14ac:dyDescent="0.2"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  <c r="AA453" s="77"/>
      <c r="AB453" s="77"/>
      <c r="AC453" s="77"/>
      <c r="AD453" s="77"/>
      <c r="AE453" s="77"/>
      <c r="AF453" s="77"/>
      <c r="AG453" s="77"/>
      <c r="AH453" s="77"/>
      <c r="AI453" s="77"/>
      <c r="AJ453" s="77"/>
      <c r="AK453" s="77"/>
      <c r="AL453" s="77"/>
      <c r="AM453" s="77"/>
      <c r="AN453" s="77"/>
      <c r="AO453" s="77"/>
      <c r="AP453" s="77"/>
      <c r="AQ453" s="77"/>
      <c r="AR453" s="77"/>
      <c r="AS453" s="77"/>
      <c r="AT453" s="77"/>
      <c r="AU453" s="77"/>
      <c r="AV453" s="77"/>
      <c r="AW453" s="77"/>
      <c r="AX453" s="77"/>
      <c r="AY453" s="77"/>
      <c r="AZ453" s="77"/>
      <c r="BA453" s="77"/>
      <c r="BB453" s="77"/>
      <c r="BC453" s="77"/>
      <c r="BD453" s="77"/>
      <c r="BE453" s="77"/>
      <c r="BF453" s="77"/>
      <c r="BG453" s="77"/>
      <c r="BH453" s="77"/>
      <c r="BI453" s="77"/>
      <c r="BJ453" s="77"/>
      <c r="BK453" s="77"/>
      <c r="BL453" s="77"/>
      <c r="BM453" s="77"/>
      <c r="BN453" s="77"/>
      <c r="BO453" s="77"/>
      <c r="BP453" s="77"/>
      <c r="BQ453" s="77"/>
      <c r="BR453" s="77"/>
      <c r="BS453" s="77"/>
      <c r="BT453" s="77"/>
      <c r="BU453" s="77"/>
      <c r="BV453" s="77"/>
      <c r="BW453" s="77"/>
      <c r="BX453" s="77"/>
      <c r="BY453" s="77"/>
      <c r="BZ453" s="77"/>
      <c r="CA453" s="77"/>
      <c r="CB453" s="77"/>
      <c r="CC453" s="77"/>
      <c r="CD453" s="77"/>
      <c r="CE453" s="77"/>
      <c r="CF453" s="77"/>
      <c r="CG453" s="77"/>
      <c r="CH453" s="77"/>
      <c r="CI453" s="77"/>
      <c r="CJ453" s="77"/>
      <c r="CK453" s="77"/>
      <c r="CL453" s="77"/>
      <c r="CM453" s="77"/>
      <c r="CN453" s="77"/>
      <c r="CO453" s="77"/>
      <c r="CP453" s="77"/>
      <c r="CQ453" s="77"/>
      <c r="CR453" s="77"/>
      <c r="CS453" s="77"/>
      <c r="CT453" s="77"/>
      <c r="CU453" s="77"/>
      <c r="CV453" s="77"/>
      <c r="CW453" s="77"/>
      <c r="CX453" s="77"/>
      <c r="CY453" s="77"/>
      <c r="CZ453" s="77"/>
      <c r="DA453" s="77"/>
      <c r="DB453" s="77"/>
      <c r="DC453" s="77"/>
      <c r="DD453" s="77"/>
      <c r="DE453" s="77"/>
      <c r="DF453" s="77"/>
      <c r="DG453" s="77"/>
      <c r="DH453" s="77"/>
      <c r="DI453" s="77"/>
      <c r="DJ453" s="77"/>
      <c r="DK453" s="77"/>
      <c r="DL453" s="77"/>
      <c r="DM453" s="77"/>
      <c r="DN453" s="77"/>
      <c r="DO453" s="77"/>
      <c r="DP453" s="77"/>
      <c r="DQ453" s="77"/>
      <c r="DR453" s="77"/>
      <c r="DS453" s="77"/>
      <c r="DT453" s="77"/>
      <c r="DU453" s="77"/>
      <c r="DV453" s="77"/>
      <c r="DW453" s="77"/>
      <c r="DX453" s="77"/>
      <c r="DY453" s="77"/>
      <c r="DZ453" s="77"/>
      <c r="EA453" s="77"/>
      <c r="EB453" s="77"/>
      <c r="EC453" s="77"/>
      <c r="ED453" s="77"/>
      <c r="EE453" s="77"/>
      <c r="EF453" s="77"/>
      <c r="EG453" s="77"/>
      <c r="EH453" s="77"/>
      <c r="EI453" s="77"/>
      <c r="EJ453" s="77"/>
      <c r="EK453" s="77"/>
      <c r="EL453" s="77"/>
      <c r="EM453" s="77"/>
      <c r="EN453" s="77"/>
      <c r="EO453" s="77"/>
      <c r="EP453" s="77"/>
      <c r="EQ453" s="77"/>
      <c r="ER453" s="77"/>
      <c r="ES453" s="77"/>
      <c r="ET453" s="77"/>
      <c r="EU453" s="77"/>
      <c r="EV453" s="77"/>
      <c r="EW453" s="77"/>
      <c r="EX453" s="77"/>
      <c r="EY453" s="77"/>
      <c r="EZ453" s="77"/>
      <c r="FA453" s="77"/>
      <c r="FB453" s="77"/>
      <c r="FC453" s="77"/>
      <c r="FD453" s="77"/>
      <c r="FE453" s="77"/>
      <c r="FF453" s="77"/>
      <c r="FG453" s="77"/>
      <c r="FH453" s="77"/>
      <c r="FI453" s="77"/>
      <c r="FJ453" s="77"/>
      <c r="FK453" s="77"/>
      <c r="FL453" s="77"/>
      <c r="FM453" s="77"/>
      <c r="FN453" s="77"/>
      <c r="FO453" s="77"/>
      <c r="FP453" s="77"/>
      <c r="FQ453" s="77"/>
      <c r="FR453" s="77"/>
      <c r="FS453" s="77"/>
      <c r="FT453" s="77"/>
      <c r="FU453" s="77"/>
      <c r="FV453" s="77"/>
      <c r="FW453" s="77"/>
      <c r="FX453" s="77"/>
      <c r="FY453" s="77"/>
      <c r="FZ453" s="77"/>
    </row>
    <row r="454" spans="8:182" x14ac:dyDescent="0.2"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  <c r="AA454" s="77"/>
      <c r="AB454" s="77"/>
      <c r="AC454" s="77"/>
      <c r="AD454" s="77"/>
      <c r="AE454" s="77"/>
      <c r="AF454" s="77"/>
      <c r="AG454" s="77"/>
      <c r="AH454" s="77"/>
      <c r="AI454" s="77"/>
      <c r="AJ454" s="77"/>
      <c r="AK454" s="77"/>
      <c r="AL454" s="77"/>
      <c r="AM454" s="77"/>
      <c r="AN454" s="77"/>
      <c r="AO454" s="77"/>
      <c r="AP454" s="77"/>
      <c r="AQ454" s="77"/>
      <c r="AR454" s="77"/>
      <c r="AS454" s="77"/>
      <c r="AT454" s="77"/>
      <c r="AU454" s="77"/>
      <c r="AV454" s="77"/>
      <c r="AW454" s="77"/>
      <c r="AX454" s="77"/>
      <c r="AY454" s="77"/>
      <c r="AZ454" s="77"/>
      <c r="BA454" s="77"/>
      <c r="BB454" s="77"/>
      <c r="BC454" s="77"/>
      <c r="BD454" s="77"/>
      <c r="BE454" s="77"/>
      <c r="BF454" s="77"/>
      <c r="BG454" s="77"/>
      <c r="BH454" s="77"/>
      <c r="BI454" s="77"/>
      <c r="BJ454" s="77"/>
      <c r="BK454" s="77"/>
      <c r="BL454" s="77"/>
      <c r="BM454" s="77"/>
      <c r="BN454" s="77"/>
      <c r="BO454" s="77"/>
      <c r="BP454" s="77"/>
      <c r="BQ454" s="77"/>
      <c r="BR454" s="77"/>
      <c r="BS454" s="77"/>
      <c r="BT454" s="77"/>
      <c r="BU454" s="77"/>
      <c r="BV454" s="77"/>
      <c r="BW454" s="77"/>
      <c r="BX454" s="77"/>
      <c r="BY454" s="77"/>
      <c r="BZ454" s="77"/>
      <c r="CA454" s="77"/>
      <c r="CB454" s="77"/>
      <c r="CC454" s="77"/>
      <c r="CD454" s="77"/>
      <c r="CE454" s="77"/>
      <c r="CF454" s="77"/>
      <c r="CG454" s="77"/>
      <c r="CH454" s="77"/>
      <c r="CI454" s="77"/>
      <c r="CJ454" s="77"/>
      <c r="CK454" s="77"/>
      <c r="CL454" s="77"/>
      <c r="CM454" s="77"/>
      <c r="CN454" s="77"/>
      <c r="CO454" s="77"/>
      <c r="CP454" s="77"/>
      <c r="CQ454" s="77"/>
      <c r="CR454" s="77"/>
      <c r="CS454" s="77"/>
      <c r="CT454" s="77"/>
      <c r="CU454" s="77"/>
      <c r="CV454" s="77"/>
      <c r="CW454" s="77"/>
      <c r="CX454" s="77"/>
      <c r="CY454" s="77"/>
      <c r="CZ454" s="77"/>
      <c r="DA454" s="77"/>
      <c r="DB454" s="77"/>
      <c r="DC454" s="77"/>
      <c r="DD454" s="77"/>
      <c r="DE454" s="77"/>
      <c r="DF454" s="77"/>
      <c r="DG454" s="77"/>
      <c r="DH454" s="77"/>
      <c r="DI454" s="77"/>
      <c r="DJ454" s="77"/>
      <c r="DK454" s="77"/>
      <c r="DL454" s="77"/>
      <c r="DM454" s="77"/>
      <c r="DN454" s="77"/>
      <c r="DO454" s="77"/>
      <c r="DP454" s="77"/>
      <c r="DQ454" s="77"/>
      <c r="DR454" s="77"/>
      <c r="DS454" s="77"/>
      <c r="DT454" s="77"/>
      <c r="DU454" s="77"/>
      <c r="DV454" s="77"/>
      <c r="DW454" s="77"/>
      <c r="DX454" s="77"/>
      <c r="DY454" s="77"/>
      <c r="DZ454" s="77"/>
      <c r="EA454" s="77"/>
      <c r="EB454" s="77"/>
      <c r="EC454" s="77"/>
      <c r="ED454" s="77"/>
      <c r="EE454" s="77"/>
      <c r="EF454" s="77"/>
      <c r="EG454" s="77"/>
      <c r="EH454" s="77"/>
      <c r="EI454" s="77"/>
      <c r="EJ454" s="77"/>
      <c r="EK454" s="77"/>
      <c r="EL454" s="77"/>
      <c r="EM454" s="77"/>
      <c r="EN454" s="77"/>
      <c r="EO454" s="77"/>
      <c r="EP454" s="77"/>
      <c r="EQ454" s="77"/>
      <c r="ER454" s="77"/>
      <c r="ES454" s="77"/>
      <c r="ET454" s="77"/>
      <c r="EU454" s="77"/>
      <c r="EV454" s="77"/>
      <c r="EW454" s="77"/>
      <c r="EX454" s="77"/>
      <c r="EY454" s="77"/>
      <c r="EZ454" s="77"/>
      <c r="FA454" s="77"/>
      <c r="FB454" s="77"/>
      <c r="FC454" s="77"/>
      <c r="FD454" s="77"/>
      <c r="FE454" s="77"/>
      <c r="FF454" s="77"/>
      <c r="FG454" s="77"/>
      <c r="FH454" s="77"/>
      <c r="FI454" s="77"/>
      <c r="FJ454" s="77"/>
      <c r="FK454" s="77"/>
      <c r="FL454" s="77"/>
      <c r="FM454" s="77"/>
      <c r="FN454" s="77"/>
      <c r="FO454" s="77"/>
      <c r="FP454" s="77"/>
      <c r="FQ454" s="77"/>
      <c r="FR454" s="77"/>
      <c r="FS454" s="77"/>
      <c r="FT454" s="77"/>
      <c r="FU454" s="77"/>
      <c r="FV454" s="77"/>
      <c r="FW454" s="77"/>
      <c r="FX454" s="77"/>
      <c r="FY454" s="77"/>
      <c r="FZ454" s="77"/>
    </row>
    <row r="455" spans="8:182" x14ac:dyDescent="0.2"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  <c r="AA455" s="77"/>
      <c r="AB455" s="77"/>
      <c r="AC455" s="77"/>
      <c r="AD455" s="77"/>
      <c r="AE455" s="77"/>
      <c r="AF455" s="77"/>
      <c r="AG455" s="77"/>
      <c r="AH455" s="77"/>
      <c r="AI455" s="77"/>
      <c r="AJ455" s="77"/>
      <c r="AK455" s="77"/>
      <c r="AL455" s="77"/>
      <c r="AM455" s="77"/>
      <c r="AN455" s="77"/>
      <c r="AO455" s="77"/>
      <c r="AP455" s="77"/>
      <c r="AQ455" s="77"/>
      <c r="AR455" s="77"/>
      <c r="AS455" s="77"/>
      <c r="AT455" s="77"/>
      <c r="AU455" s="77"/>
      <c r="AV455" s="77"/>
      <c r="AW455" s="77"/>
      <c r="AX455" s="77"/>
      <c r="AY455" s="77"/>
      <c r="AZ455" s="77"/>
      <c r="BA455" s="77"/>
      <c r="BB455" s="77"/>
      <c r="BC455" s="77"/>
      <c r="BD455" s="77"/>
      <c r="BE455" s="77"/>
      <c r="BF455" s="77"/>
      <c r="BG455" s="77"/>
      <c r="BH455" s="77"/>
      <c r="BI455" s="77"/>
      <c r="BJ455" s="77"/>
      <c r="BK455" s="77"/>
      <c r="BL455" s="77"/>
      <c r="BM455" s="77"/>
      <c r="BN455" s="77"/>
      <c r="BO455" s="77"/>
      <c r="BP455" s="77"/>
      <c r="BQ455" s="77"/>
      <c r="BR455" s="77"/>
      <c r="BS455" s="77"/>
      <c r="BT455" s="77"/>
      <c r="BU455" s="77"/>
      <c r="BV455" s="77"/>
      <c r="BW455" s="77"/>
      <c r="BX455" s="77"/>
      <c r="BY455" s="77"/>
      <c r="BZ455" s="77"/>
      <c r="CA455" s="77"/>
      <c r="CB455" s="77"/>
      <c r="CC455" s="77"/>
      <c r="CD455" s="77"/>
      <c r="CE455" s="77"/>
      <c r="CF455" s="77"/>
      <c r="CG455" s="77"/>
      <c r="CH455" s="77"/>
      <c r="CI455" s="77"/>
      <c r="CJ455" s="77"/>
      <c r="CK455" s="77"/>
      <c r="CL455" s="77"/>
      <c r="CM455" s="77"/>
      <c r="CN455" s="77"/>
      <c r="CO455" s="77"/>
      <c r="CP455" s="77"/>
      <c r="CQ455" s="77"/>
      <c r="CR455" s="77"/>
      <c r="CS455" s="77"/>
      <c r="CT455" s="77"/>
      <c r="CU455" s="77"/>
      <c r="CV455" s="77"/>
      <c r="CW455" s="77"/>
      <c r="CX455" s="77"/>
      <c r="CY455" s="77"/>
      <c r="CZ455" s="77"/>
      <c r="DA455" s="77"/>
      <c r="DB455" s="77"/>
      <c r="DC455" s="77"/>
      <c r="DD455" s="77"/>
      <c r="DE455" s="77"/>
      <c r="DF455" s="77"/>
      <c r="DG455" s="77"/>
      <c r="DH455" s="77"/>
      <c r="DI455" s="77"/>
      <c r="DJ455" s="77"/>
      <c r="DK455" s="77"/>
      <c r="DL455" s="77"/>
      <c r="DM455" s="77"/>
      <c r="DN455" s="77"/>
      <c r="DO455" s="77"/>
      <c r="DP455" s="77"/>
      <c r="DQ455" s="77"/>
      <c r="DR455" s="77"/>
      <c r="DS455" s="77"/>
      <c r="DT455" s="77"/>
      <c r="DU455" s="77"/>
      <c r="DV455" s="77"/>
      <c r="DW455" s="77"/>
      <c r="DX455" s="77"/>
      <c r="DY455" s="77"/>
      <c r="DZ455" s="77"/>
      <c r="EA455" s="77"/>
      <c r="EB455" s="77"/>
      <c r="EC455" s="77"/>
      <c r="ED455" s="77"/>
      <c r="EE455" s="77"/>
      <c r="EF455" s="77"/>
      <c r="EG455" s="77"/>
      <c r="EH455" s="77"/>
      <c r="EI455" s="77"/>
      <c r="EJ455" s="77"/>
      <c r="EK455" s="77"/>
      <c r="EL455" s="77"/>
      <c r="EM455" s="77"/>
      <c r="EN455" s="77"/>
      <c r="EO455" s="77"/>
      <c r="EP455" s="77"/>
      <c r="EQ455" s="77"/>
      <c r="ER455" s="77"/>
      <c r="ES455" s="77"/>
      <c r="ET455" s="77"/>
      <c r="EU455" s="77"/>
      <c r="EV455" s="77"/>
      <c r="EW455" s="77"/>
      <c r="EX455" s="77"/>
      <c r="EY455" s="77"/>
      <c r="EZ455" s="77"/>
      <c r="FA455" s="77"/>
      <c r="FB455" s="77"/>
      <c r="FC455" s="77"/>
      <c r="FD455" s="77"/>
      <c r="FE455" s="77"/>
      <c r="FF455" s="77"/>
      <c r="FG455" s="77"/>
      <c r="FH455" s="77"/>
      <c r="FI455" s="77"/>
      <c r="FJ455" s="77"/>
      <c r="FK455" s="77"/>
      <c r="FL455" s="77"/>
      <c r="FM455" s="77"/>
      <c r="FN455" s="77"/>
      <c r="FO455" s="77"/>
      <c r="FP455" s="77"/>
      <c r="FQ455" s="77"/>
      <c r="FR455" s="77"/>
      <c r="FS455" s="77"/>
      <c r="FT455" s="77"/>
      <c r="FU455" s="77"/>
      <c r="FV455" s="77"/>
      <c r="FW455" s="77"/>
      <c r="FX455" s="77"/>
      <c r="FY455" s="77"/>
      <c r="FZ455" s="77"/>
    </row>
    <row r="456" spans="8:182" x14ac:dyDescent="0.2"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  <c r="AA456" s="77"/>
      <c r="AB456" s="77"/>
      <c r="AC456" s="77"/>
      <c r="AD456" s="77"/>
      <c r="AE456" s="77"/>
      <c r="AF456" s="77"/>
      <c r="AG456" s="77"/>
      <c r="AH456" s="77"/>
      <c r="AI456" s="77"/>
      <c r="AJ456" s="77"/>
      <c r="AK456" s="77"/>
      <c r="AL456" s="77"/>
      <c r="AM456" s="77"/>
      <c r="AN456" s="77"/>
      <c r="AO456" s="77"/>
      <c r="AP456" s="77"/>
      <c r="AQ456" s="77"/>
      <c r="AR456" s="77"/>
      <c r="AS456" s="77"/>
      <c r="AT456" s="77"/>
      <c r="AU456" s="77"/>
      <c r="AV456" s="77"/>
      <c r="AW456" s="77"/>
      <c r="AX456" s="77"/>
      <c r="AY456" s="77"/>
      <c r="AZ456" s="77"/>
      <c r="BA456" s="77"/>
      <c r="BB456" s="77"/>
      <c r="BC456" s="77"/>
      <c r="BD456" s="77"/>
      <c r="BE456" s="77"/>
      <c r="BF456" s="77"/>
      <c r="BG456" s="77"/>
      <c r="BH456" s="77"/>
      <c r="BI456" s="77"/>
      <c r="BJ456" s="77"/>
      <c r="BK456" s="77"/>
      <c r="BL456" s="77"/>
      <c r="BM456" s="77"/>
      <c r="BN456" s="77"/>
      <c r="BO456" s="77"/>
      <c r="BP456" s="77"/>
      <c r="BQ456" s="77"/>
      <c r="BR456" s="77"/>
      <c r="BS456" s="77"/>
      <c r="BT456" s="77"/>
      <c r="BU456" s="77"/>
      <c r="BV456" s="77"/>
      <c r="BW456" s="77"/>
      <c r="BX456" s="77"/>
      <c r="BY456" s="77"/>
      <c r="BZ456" s="77"/>
      <c r="CA456" s="77"/>
      <c r="CB456" s="77"/>
      <c r="CC456" s="77"/>
      <c r="CD456" s="77"/>
      <c r="CE456" s="77"/>
      <c r="CF456" s="77"/>
      <c r="CG456" s="77"/>
      <c r="CH456" s="77"/>
      <c r="CI456" s="77"/>
      <c r="CJ456" s="77"/>
      <c r="CK456" s="77"/>
      <c r="CL456" s="77"/>
      <c r="CM456" s="77"/>
      <c r="CN456" s="77"/>
      <c r="CO456" s="77"/>
      <c r="CP456" s="77"/>
      <c r="CQ456" s="77"/>
      <c r="CR456" s="77"/>
      <c r="CS456" s="77"/>
      <c r="CT456" s="77"/>
      <c r="CU456" s="77"/>
      <c r="CV456" s="77"/>
      <c r="CW456" s="77"/>
      <c r="CX456" s="77"/>
      <c r="CY456" s="77"/>
      <c r="CZ456" s="77"/>
      <c r="DA456" s="77"/>
      <c r="DB456" s="77"/>
      <c r="DC456" s="77"/>
      <c r="DD456" s="77"/>
      <c r="DE456" s="77"/>
      <c r="DF456" s="77"/>
      <c r="DG456" s="77"/>
      <c r="DH456" s="77"/>
      <c r="DI456" s="77"/>
      <c r="DJ456" s="77"/>
      <c r="DK456" s="77"/>
      <c r="DL456" s="77"/>
      <c r="DM456" s="77"/>
      <c r="DN456" s="77"/>
      <c r="DO456" s="77"/>
      <c r="DP456" s="77"/>
      <c r="DQ456" s="77"/>
      <c r="DR456" s="77"/>
      <c r="DS456" s="77"/>
      <c r="DT456" s="77"/>
      <c r="DU456" s="77"/>
      <c r="DV456" s="77"/>
      <c r="DW456" s="77"/>
      <c r="DX456" s="77"/>
      <c r="DY456" s="77"/>
      <c r="DZ456" s="77"/>
      <c r="EA456" s="77"/>
      <c r="EB456" s="77"/>
      <c r="EC456" s="77"/>
      <c r="ED456" s="77"/>
      <c r="EE456" s="77"/>
      <c r="EF456" s="77"/>
      <c r="EG456" s="77"/>
      <c r="EH456" s="77"/>
      <c r="EI456" s="77"/>
      <c r="EJ456" s="77"/>
      <c r="EK456" s="77"/>
      <c r="EL456" s="77"/>
      <c r="EM456" s="77"/>
      <c r="EN456" s="77"/>
      <c r="EO456" s="77"/>
      <c r="EP456" s="77"/>
      <c r="EQ456" s="77"/>
      <c r="ER456" s="77"/>
      <c r="ES456" s="77"/>
      <c r="ET456" s="77"/>
      <c r="EU456" s="77"/>
      <c r="EV456" s="77"/>
      <c r="EW456" s="77"/>
      <c r="EX456" s="77"/>
      <c r="EY456" s="77"/>
      <c r="EZ456" s="77"/>
      <c r="FA456" s="77"/>
      <c r="FB456" s="77"/>
      <c r="FC456" s="77"/>
      <c r="FD456" s="77"/>
      <c r="FE456" s="77"/>
      <c r="FF456" s="77"/>
      <c r="FG456" s="77"/>
      <c r="FH456" s="77"/>
      <c r="FI456" s="77"/>
      <c r="FJ456" s="77"/>
      <c r="FK456" s="77"/>
      <c r="FL456" s="77"/>
      <c r="FM456" s="77"/>
      <c r="FN456" s="77"/>
      <c r="FO456" s="77"/>
      <c r="FP456" s="77"/>
      <c r="FQ456" s="77"/>
      <c r="FR456" s="77"/>
      <c r="FS456" s="77"/>
      <c r="FT456" s="77"/>
      <c r="FU456" s="77"/>
      <c r="FV456" s="77"/>
      <c r="FW456" s="77"/>
      <c r="FX456" s="77"/>
      <c r="FY456" s="77"/>
      <c r="FZ456" s="77"/>
    </row>
    <row r="457" spans="8:182" x14ac:dyDescent="0.2"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  <c r="AA457" s="77"/>
      <c r="AB457" s="77"/>
      <c r="AC457" s="77"/>
      <c r="AD457" s="77"/>
      <c r="AE457" s="77"/>
      <c r="AF457" s="77"/>
      <c r="AG457" s="77"/>
      <c r="AH457" s="77"/>
      <c r="AI457" s="77"/>
      <c r="AJ457" s="77"/>
      <c r="AK457" s="77"/>
      <c r="AL457" s="77"/>
      <c r="AM457" s="77"/>
      <c r="AN457" s="77"/>
      <c r="AO457" s="77"/>
      <c r="AP457" s="77"/>
      <c r="AQ457" s="77"/>
      <c r="AR457" s="77"/>
      <c r="AS457" s="77"/>
      <c r="AT457" s="77"/>
      <c r="AU457" s="77"/>
      <c r="AV457" s="77"/>
      <c r="AW457" s="77"/>
      <c r="AX457" s="77"/>
      <c r="AY457" s="77"/>
      <c r="AZ457" s="77"/>
      <c r="BA457" s="77"/>
      <c r="BB457" s="77"/>
      <c r="BC457" s="77"/>
      <c r="BD457" s="77"/>
      <c r="BE457" s="77"/>
      <c r="BF457" s="77"/>
      <c r="BG457" s="77"/>
      <c r="BH457" s="77"/>
      <c r="BI457" s="77"/>
      <c r="BJ457" s="77"/>
      <c r="BK457" s="77"/>
      <c r="BL457" s="77"/>
      <c r="BM457" s="77"/>
      <c r="BN457" s="77"/>
      <c r="BO457" s="77"/>
      <c r="BP457" s="77"/>
      <c r="BQ457" s="77"/>
      <c r="BR457" s="77"/>
      <c r="BS457" s="77"/>
      <c r="BT457" s="77"/>
      <c r="BU457" s="77"/>
      <c r="BV457" s="77"/>
      <c r="BW457" s="77"/>
      <c r="BX457" s="77"/>
      <c r="BY457" s="77"/>
      <c r="BZ457" s="77"/>
      <c r="CA457" s="77"/>
      <c r="CB457" s="77"/>
      <c r="CC457" s="77"/>
      <c r="CD457" s="77"/>
      <c r="CE457" s="77"/>
      <c r="CF457" s="77"/>
      <c r="CG457" s="77"/>
      <c r="CH457" s="77"/>
      <c r="CI457" s="77"/>
      <c r="CJ457" s="77"/>
      <c r="CK457" s="77"/>
      <c r="CL457" s="77"/>
      <c r="CM457" s="77"/>
      <c r="CN457" s="77"/>
      <c r="CO457" s="77"/>
      <c r="CP457" s="77"/>
      <c r="CQ457" s="77"/>
      <c r="CR457" s="77"/>
      <c r="CS457" s="77"/>
      <c r="CT457" s="77"/>
      <c r="CU457" s="77"/>
      <c r="CV457" s="77"/>
      <c r="CW457" s="77"/>
      <c r="CX457" s="77"/>
      <c r="CY457" s="77"/>
      <c r="CZ457" s="77"/>
      <c r="DA457" s="77"/>
      <c r="DB457" s="77"/>
      <c r="DC457" s="77"/>
      <c r="DD457" s="77"/>
      <c r="DE457" s="77"/>
      <c r="DF457" s="77"/>
      <c r="DG457" s="77"/>
      <c r="DH457" s="77"/>
      <c r="DI457" s="77"/>
      <c r="DJ457" s="77"/>
      <c r="DK457" s="77"/>
      <c r="DL457" s="77"/>
      <c r="DM457" s="77"/>
      <c r="DN457" s="77"/>
      <c r="DO457" s="77"/>
      <c r="DP457" s="77"/>
      <c r="DQ457" s="77"/>
      <c r="DR457" s="77"/>
      <c r="DS457" s="77"/>
      <c r="DT457" s="77"/>
      <c r="DU457" s="77"/>
      <c r="DV457" s="77"/>
      <c r="DW457" s="77"/>
      <c r="DX457" s="77"/>
      <c r="DY457" s="77"/>
      <c r="DZ457" s="77"/>
      <c r="EA457" s="77"/>
      <c r="EB457" s="77"/>
      <c r="EC457" s="77"/>
      <c r="ED457" s="77"/>
      <c r="EE457" s="77"/>
      <c r="EF457" s="77"/>
      <c r="EG457" s="77"/>
      <c r="EH457" s="77"/>
      <c r="EI457" s="77"/>
      <c r="EJ457" s="77"/>
      <c r="EK457" s="77"/>
      <c r="EL457" s="77"/>
      <c r="EM457" s="77"/>
      <c r="EN457" s="77"/>
      <c r="EO457" s="77"/>
      <c r="EP457" s="77"/>
      <c r="EQ457" s="77"/>
      <c r="ER457" s="77"/>
      <c r="ES457" s="77"/>
      <c r="ET457" s="77"/>
      <c r="EU457" s="77"/>
      <c r="EV457" s="77"/>
      <c r="EW457" s="77"/>
      <c r="EX457" s="77"/>
      <c r="EY457" s="77"/>
      <c r="EZ457" s="77"/>
      <c r="FA457" s="77"/>
      <c r="FB457" s="77"/>
      <c r="FC457" s="77"/>
      <c r="FD457" s="77"/>
      <c r="FE457" s="77"/>
      <c r="FF457" s="77"/>
      <c r="FG457" s="77"/>
      <c r="FH457" s="77"/>
      <c r="FI457" s="77"/>
      <c r="FJ457" s="77"/>
      <c r="FK457" s="77"/>
      <c r="FL457" s="77"/>
      <c r="FM457" s="77"/>
      <c r="FN457" s="77"/>
      <c r="FO457" s="77"/>
      <c r="FP457" s="77"/>
      <c r="FQ457" s="77"/>
      <c r="FR457" s="77"/>
      <c r="FS457" s="77"/>
      <c r="FT457" s="77"/>
      <c r="FU457" s="77"/>
      <c r="FV457" s="77"/>
      <c r="FW457" s="77"/>
      <c r="FX457" s="77"/>
      <c r="FY457" s="77"/>
      <c r="FZ457" s="77"/>
    </row>
    <row r="458" spans="8:182" x14ac:dyDescent="0.2"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  <c r="AA458" s="77"/>
      <c r="AB458" s="77"/>
      <c r="AC458" s="77"/>
      <c r="AD458" s="77"/>
      <c r="AE458" s="77"/>
      <c r="AF458" s="77"/>
      <c r="AG458" s="77"/>
      <c r="AH458" s="77"/>
      <c r="AI458" s="77"/>
      <c r="AJ458" s="77"/>
      <c r="AK458" s="77"/>
      <c r="AL458" s="77"/>
      <c r="AM458" s="77"/>
      <c r="AN458" s="77"/>
      <c r="AO458" s="77"/>
      <c r="AP458" s="77"/>
      <c r="AQ458" s="77"/>
      <c r="AR458" s="77"/>
      <c r="AS458" s="77"/>
      <c r="AT458" s="77"/>
      <c r="AU458" s="77"/>
      <c r="AV458" s="77"/>
      <c r="AW458" s="77"/>
      <c r="AX458" s="77"/>
      <c r="AY458" s="77"/>
      <c r="AZ458" s="77"/>
      <c r="BA458" s="77"/>
      <c r="BB458" s="77"/>
      <c r="BC458" s="77"/>
      <c r="BD458" s="77"/>
      <c r="BE458" s="77"/>
      <c r="BF458" s="77"/>
      <c r="BG458" s="77"/>
      <c r="BH458" s="77"/>
      <c r="BI458" s="77"/>
      <c r="BJ458" s="77"/>
      <c r="BK458" s="77"/>
      <c r="BL458" s="77"/>
      <c r="BM458" s="77"/>
      <c r="BN458" s="77"/>
      <c r="BO458" s="77"/>
      <c r="BP458" s="77"/>
      <c r="BQ458" s="77"/>
      <c r="BR458" s="77"/>
      <c r="BS458" s="77"/>
      <c r="BT458" s="77"/>
      <c r="BU458" s="77"/>
      <c r="BV458" s="77"/>
      <c r="BW458" s="77"/>
      <c r="BX458" s="77"/>
      <c r="BY458" s="77"/>
      <c r="BZ458" s="77"/>
      <c r="CA458" s="77"/>
      <c r="CB458" s="77"/>
      <c r="CC458" s="77"/>
      <c r="CD458" s="77"/>
      <c r="CE458" s="77"/>
      <c r="CF458" s="77"/>
      <c r="CG458" s="77"/>
      <c r="CH458" s="77"/>
      <c r="CI458" s="77"/>
      <c r="CJ458" s="77"/>
      <c r="CK458" s="77"/>
      <c r="CL458" s="77"/>
      <c r="CM458" s="77"/>
      <c r="CN458" s="77"/>
      <c r="CO458" s="77"/>
      <c r="CP458" s="77"/>
      <c r="CQ458" s="77"/>
      <c r="CR458" s="77"/>
      <c r="CS458" s="77"/>
      <c r="CT458" s="77"/>
      <c r="CU458" s="77"/>
      <c r="CV458" s="77"/>
      <c r="CW458" s="77"/>
      <c r="CX458" s="77"/>
      <c r="CY458" s="77"/>
      <c r="CZ458" s="77"/>
      <c r="DA458" s="77"/>
      <c r="DB458" s="77"/>
      <c r="DC458" s="77"/>
      <c r="DD458" s="77"/>
      <c r="DE458" s="77"/>
      <c r="DF458" s="77"/>
      <c r="DG458" s="77"/>
      <c r="DH458" s="77"/>
      <c r="DI458" s="77"/>
      <c r="DJ458" s="77"/>
      <c r="DK458" s="77"/>
      <c r="DL458" s="77"/>
      <c r="DM458" s="77"/>
      <c r="DN458" s="77"/>
      <c r="DO458" s="77"/>
      <c r="DP458" s="77"/>
      <c r="DQ458" s="77"/>
      <c r="DR458" s="77"/>
      <c r="DS458" s="77"/>
      <c r="DT458" s="77"/>
      <c r="DU458" s="77"/>
      <c r="DV458" s="77"/>
      <c r="DW458" s="77"/>
      <c r="DX458" s="77"/>
      <c r="DY458" s="77"/>
      <c r="DZ458" s="77"/>
      <c r="EA458" s="77"/>
      <c r="EB458" s="77"/>
      <c r="EC458" s="77"/>
      <c r="ED458" s="77"/>
      <c r="EE458" s="77"/>
      <c r="EF458" s="77"/>
      <c r="EG458" s="77"/>
      <c r="EH458" s="77"/>
      <c r="EI458" s="77"/>
      <c r="EJ458" s="77"/>
      <c r="EK458" s="77"/>
      <c r="EL458" s="77"/>
      <c r="EM458" s="77"/>
      <c r="EN458" s="77"/>
      <c r="EO458" s="77"/>
      <c r="EP458" s="77"/>
      <c r="EQ458" s="77"/>
      <c r="ER458" s="77"/>
      <c r="ES458" s="77"/>
      <c r="ET458" s="77"/>
      <c r="EU458" s="77"/>
      <c r="EV458" s="77"/>
      <c r="EW458" s="77"/>
      <c r="EX458" s="77"/>
      <c r="EY458" s="77"/>
      <c r="EZ458" s="77"/>
      <c r="FA458" s="77"/>
      <c r="FB458" s="77"/>
      <c r="FC458" s="77"/>
      <c r="FD458" s="77"/>
      <c r="FE458" s="77"/>
      <c r="FF458" s="77"/>
      <c r="FG458" s="77"/>
      <c r="FH458" s="77"/>
      <c r="FI458" s="77"/>
      <c r="FJ458" s="77"/>
      <c r="FK458" s="77"/>
      <c r="FL458" s="77"/>
      <c r="FM458" s="77"/>
      <c r="FN458" s="77"/>
      <c r="FO458" s="77"/>
      <c r="FP458" s="77"/>
      <c r="FQ458" s="77"/>
      <c r="FR458" s="77"/>
      <c r="FS458" s="77"/>
      <c r="FT458" s="77"/>
      <c r="FU458" s="77"/>
      <c r="FV458" s="77"/>
      <c r="FW458" s="77"/>
      <c r="FX458" s="77"/>
      <c r="FY458" s="77"/>
      <c r="FZ458" s="77"/>
    </row>
    <row r="459" spans="8:182" x14ac:dyDescent="0.2"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  <c r="AA459" s="77"/>
      <c r="AB459" s="77"/>
      <c r="AC459" s="77"/>
      <c r="AD459" s="77"/>
      <c r="AE459" s="77"/>
      <c r="AF459" s="77"/>
      <c r="AG459" s="77"/>
      <c r="AH459" s="77"/>
      <c r="AI459" s="77"/>
      <c r="AJ459" s="77"/>
      <c r="AK459" s="77"/>
      <c r="AL459" s="77"/>
      <c r="AM459" s="77"/>
      <c r="AN459" s="77"/>
      <c r="AO459" s="77"/>
      <c r="AP459" s="77"/>
      <c r="AQ459" s="77"/>
      <c r="AR459" s="77"/>
      <c r="AS459" s="77"/>
      <c r="AT459" s="77"/>
      <c r="AU459" s="77"/>
      <c r="AV459" s="77"/>
      <c r="AW459" s="77"/>
      <c r="AX459" s="77"/>
      <c r="AY459" s="77"/>
      <c r="AZ459" s="77"/>
      <c r="BA459" s="77"/>
      <c r="BB459" s="77"/>
      <c r="BC459" s="77"/>
      <c r="BD459" s="77"/>
      <c r="BE459" s="77"/>
      <c r="BF459" s="77"/>
      <c r="BG459" s="77"/>
      <c r="BH459" s="77"/>
      <c r="BI459" s="77"/>
      <c r="BJ459" s="77"/>
      <c r="BK459" s="77"/>
      <c r="BL459" s="77"/>
      <c r="BM459" s="77"/>
      <c r="BN459" s="77"/>
      <c r="BO459" s="77"/>
      <c r="BP459" s="77"/>
      <c r="BQ459" s="77"/>
      <c r="BR459" s="77"/>
      <c r="BS459" s="77"/>
      <c r="BT459" s="77"/>
      <c r="BU459" s="77"/>
      <c r="BV459" s="77"/>
      <c r="BW459" s="77"/>
      <c r="BX459" s="77"/>
      <c r="BY459" s="77"/>
      <c r="BZ459" s="77"/>
      <c r="CA459" s="77"/>
      <c r="CB459" s="77"/>
      <c r="CC459" s="77"/>
      <c r="CD459" s="77"/>
      <c r="CE459" s="77"/>
      <c r="CF459" s="77"/>
      <c r="CG459" s="77"/>
      <c r="CH459" s="77"/>
      <c r="CI459" s="77"/>
      <c r="CJ459" s="77"/>
      <c r="CK459" s="77"/>
      <c r="CL459" s="77"/>
      <c r="CM459" s="77"/>
      <c r="CN459" s="77"/>
      <c r="CO459" s="77"/>
      <c r="CP459" s="77"/>
      <c r="CQ459" s="77"/>
      <c r="CR459" s="77"/>
      <c r="CS459" s="77"/>
      <c r="CT459" s="77"/>
      <c r="CU459" s="77"/>
      <c r="CV459" s="77"/>
      <c r="CW459" s="77"/>
      <c r="CX459" s="77"/>
      <c r="CY459" s="77"/>
      <c r="CZ459" s="77"/>
      <c r="DA459" s="77"/>
      <c r="DB459" s="77"/>
      <c r="DC459" s="77"/>
      <c r="DD459" s="77"/>
      <c r="DE459" s="77"/>
      <c r="DF459" s="77"/>
      <c r="DG459" s="77"/>
      <c r="DH459" s="77"/>
      <c r="DI459" s="77"/>
      <c r="DJ459" s="77"/>
      <c r="DK459" s="77"/>
      <c r="DL459" s="77"/>
      <c r="DM459" s="77"/>
      <c r="DN459" s="77"/>
      <c r="DO459" s="77"/>
      <c r="DP459" s="77"/>
      <c r="DQ459" s="77"/>
      <c r="DR459" s="77"/>
      <c r="DS459" s="77"/>
      <c r="DT459" s="77"/>
      <c r="DU459" s="77"/>
      <c r="DV459" s="77"/>
      <c r="DW459" s="77"/>
      <c r="DX459" s="77"/>
      <c r="DY459" s="77"/>
      <c r="DZ459" s="77"/>
      <c r="EA459" s="77"/>
      <c r="EB459" s="77"/>
      <c r="EC459" s="77"/>
      <c r="ED459" s="77"/>
      <c r="EE459" s="77"/>
      <c r="EF459" s="77"/>
      <c r="EG459" s="77"/>
      <c r="EH459" s="77"/>
      <c r="EI459" s="77"/>
      <c r="EJ459" s="77"/>
      <c r="EK459" s="77"/>
      <c r="EL459" s="77"/>
      <c r="EM459" s="77"/>
      <c r="EN459" s="77"/>
      <c r="EO459" s="77"/>
      <c r="EP459" s="77"/>
      <c r="EQ459" s="77"/>
      <c r="ER459" s="77"/>
      <c r="ES459" s="77"/>
      <c r="ET459" s="77"/>
      <c r="EU459" s="77"/>
      <c r="EV459" s="77"/>
      <c r="EW459" s="77"/>
      <c r="EX459" s="77"/>
      <c r="EY459" s="77"/>
      <c r="EZ459" s="77"/>
      <c r="FA459" s="77"/>
      <c r="FB459" s="77"/>
      <c r="FC459" s="77"/>
      <c r="FD459" s="77"/>
      <c r="FE459" s="77"/>
      <c r="FF459" s="77"/>
      <c r="FG459" s="77"/>
      <c r="FH459" s="77"/>
      <c r="FI459" s="77"/>
      <c r="FJ459" s="77"/>
      <c r="FK459" s="77"/>
      <c r="FL459" s="77"/>
      <c r="FM459" s="77"/>
      <c r="FN459" s="77"/>
      <c r="FO459" s="77"/>
      <c r="FP459" s="77"/>
      <c r="FQ459" s="77"/>
      <c r="FR459" s="77"/>
      <c r="FS459" s="77"/>
      <c r="FT459" s="77"/>
      <c r="FU459" s="77"/>
      <c r="FV459" s="77"/>
      <c r="FW459" s="77"/>
      <c r="FX459" s="77"/>
      <c r="FY459" s="77"/>
      <c r="FZ459" s="77"/>
    </row>
    <row r="460" spans="8:182" x14ac:dyDescent="0.2"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  <c r="AA460" s="77"/>
      <c r="AB460" s="77"/>
      <c r="AC460" s="77"/>
      <c r="AD460" s="77"/>
      <c r="AE460" s="77"/>
      <c r="AF460" s="77"/>
      <c r="AG460" s="77"/>
      <c r="AH460" s="77"/>
      <c r="AI460" s="77"/>
      <c r="AJ460" s="77"/>
      <c r="AK460" s="77"/>
      <c r="AL460" s="77"/>
      <c r="AM460" s="77"/>
      <c r="AN460" s="77"/>
      <c r="AO460" s="77"/>
      <c r="AP460" s="77"/>
      <c r="AQ460" s="77"/>
      <c r="AR460" s="77"/>
      <c r="AS460" s="77"/>
      <c r="AT460" s="77"/>
      <c r="AU460" s="77"/>
      <c r="AV460" s="77"/>
      <c r="AW460" s="77"/>
      <c r="AX460" s="77"/>
      <c r="AY460" s="77"/>
      <c r="AZ460" s="77"/>
      <c r="BA460" s="77"/>
      <c r="BB460" s="77"/>
      <c r="BC460" s="77"/>
      <c r="BD460" s="77"/>
      <c r="BE460" s="77"/>
      <c r="BF460" s="77"/>
      <c r="BG460" s="77"/>
      <c r="BH460" s="77"/>
      <c r="BI460" s="77"/>
      <c r="BJ460" s="77"/>
      <c r="BK460" s="77"/>
      <c r="BL460" s="77"/>
      <c r="BM460" s="77"/>
      <c r="BN460" s="77"/>
      <c r="BO460" s="77"/>
      <c r="BP460" s="77"/>
      <c r="BQ460" s="77"/>
      <c r="BR460" s="77"/>
      <c r="BS460" s="77"/>
      <c r="BT460" s="77"/>
      <c r="BU460" s="77"/>
      <c r="BV460" s="77"/>
      <c r="BW460" s="77"/>
      <c r="BX460" s="77"/>
      <c r="BY460" s="77"/>
      <c r="BZ460" s="77"/>
      <c r="CA460" s="77"/>
      <c r="CB460" s="77"/>
      <c r="CC460" s="77"/>
      <c r="CD460" s="77"/>
      <c r="CE460" s="77"/>
      <c r="CF460" s="77"/>
      <c r="CG460" s="77"/>
      <c r="CH460" s="77"/>
      <c r="CI460" s="77"/>
      <c r="CJ460" s="77"/>
      <c r="CK460" s="77"/>
      <c r="CL460" s="77"/>
      <c r="CM460" s="77"/>
      <c r="CN460" s="77"/>
      <c r="CO460" s="77"/>
      <c r="CP460" s="77"/>
      <c r="CQ460" s="77"/>
      <c r="CR460" s="77"/>
      <c r="CS460" s="77"/>
      <c r="CT460" s="77"/>
      <c r="CU460" s="77"/>
      <c r="CV460" s="77"/>
      <c r="CW460" s="77"/>
      <c r="CX460" s="77"/>
      <c r="CY460" s="77"/>
      <c r="CZ460" s="77"/>
      <c r="DA460" s="77"/>
      <c r="DB460" s="77"/>
      <c r="DC460" s="77"/>
      <c r="DD460" s="77"/>
      <c r="DE460" s="77"/>
      <c r="DF460" s="77"/>
      <c r="DG460" s="77"/>
      <c r="DH460" s="77"/>
      <c r="DI460" s="77"/>
      <c r="DJ460" s="77"/>
      <c r="DK460" s="77"/>
      <c r="DL460" s="77"/>
      <c r="DM460" s="77"/>
      <c r="DN460" s="77"/>
      <c r="DO460" s="77"/>
      <c r="DP460" s="77"/>
      <c r="DQ460" s="77"/>
      <c r="DR460" s="77"/>
      <c r="DS460" s="77"/>
      <c r="DT460" s="77"/>
      <c r="DU460" s="77"/>
      <c r="DV460" s="77"/>
      <c r="DW460" s="77"/>
      <c r="DX460" s="77"/>
      <c r="DY460" s="77"/>
      <c r="DZ460" s="77"/>
      <c r="EA460" s="77"/>
      <c r="EB460" s="77"/>
      <c r="EC460" s="77"/>
      <c r="ED460" s="77"/>
      <c r="EE460" s="77"/>
      <c r="EF460" s="77"/>
      <c r="EG460" s="77"/>
      <c r="EH460" s="77"/>
      <c r="EI460" s="77"/>
      <c r="EJ460" s="77"/>
      <c r="EK460" s="77"/>
      <c r="EL460" s="77"/>
      <c r="EM460" s="77"/>
      <c r="EN460" s="77"/>
      <c r="EO460" s="77"/>
      <c r="EP460" s="77"/>
      <c r="EQ460" s="77"/>
      <c r="ER460" s="77"/>
      <c r="ES460" s="77"/>
      <c r="ET460" s="77"/>
      <c r="EU460" s="77"/>
      <c r="EV460" s="77"/>
      <c r="EW460" s="77"/>
      <c r="EX460" s="77"/>
      <c r="EY460" s="77"/>
      <c r="EZ460" s="77"/>
      <c r="FA460" s="77"/>
      <c r="FB460" s="77"/>
      <c r="FC460" s="77"/>
      <c r="FD460" s="77"/>
      <c r="FE460" s="77"/>
      <c r="FF460" s="77"/>
      <c r="FG460" s="77"/>
      <c r="FH460" s="77"/>
      <c r="FI460" s="77"/>
      <c r="FJ460" s="77"/>
      <c r="FK460" s="77"/>
      <c r="FL460" s="77"/>
      <c r="FM460" s="77"/>
      <c r="FN460" s="77"/>
      <c r="FO460" s="77"/>
      <c r="FP460" s="77"/>
      <c r="FQ460" s="77"/>
      <c r="FR460" s="77"/>
      <c r="FS460" s="77"/>
      <c r="FT460" s="77"/>
      <c r="FU460" s="77"/>
      <c r="FV460" s="77"/>
      <c r="FW460" s="77"/>
      <c r="FX460" s="77"/>
      <c r="FY460" s="77"/>
      <c r="FZ460" s="77"/>
    </row>
    <row r="461" spans="8:182" x14ac:dyDescent="0.2"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  <c r="AA461" s="77"/>
      <c r="AB461" s="77"/>
      <c r="AC461" s="77"/>
      <c r="AD461" s="77"/>
      <c r="AE461" s="77"/>
      <c r="AF461" s="77"/>
      <c r="AG461" s="77"/>
      <c r="AH461" s="77"/>
      <c r="AI461" s="77"/>
      <c r="AJ461" s="77"/>
      <c r="AK461" s="77"/>
      <c r="AL461" s="77"/>
      <c r="AM461" s="77"/>
      <c r="AN461" s="77"/>
      <c r="AO461" s="77"/>
      <c r="AP461" s="77"/>
      <c r="AQ461" s="77"/>
      <c r="AR461" s="77"/>
      <c r="AS461" s="77"/>
      <c r="AT461" s="77"/>
      <c r="AU461" s="77"/>
      <c r="AV461" s="77"/>
      <c r="AW461" s="77"/>
      <c r="AX461" s="77"/>
      <c r="AY461" s="77"/>
      <c r="AZ461" s="77"/>
      <c r="BA461" s="77"/>
      <c r="BB461" s="77"/>
      <c r="BC461" s="77"/>
      <c r="BD461" s="77"/>
      <c r="BE461" s="77"/>
      <c r="BF461" s="77"/>
      <c r="BG461" s="77"/>
      <c r="BH461" s="77"/>
      <c r="BI461" s="77"/>
      <c r="BJ461" s="77"/>
      <c r="BK461" s="77"/>
      <c r="BL461" s="77"/>
      <c r="BM461" s="77"/>
      <c r="BN461" s="77"/>
      <c r="BO461" s="77"/>
      <c r="BP461" s="77"/>
      <c r="BQ461" s="77"/>
      <c r="BR461" s="77"/>
      <c r="BS461" s="77"/>
      <c r="BT461" s="77"/>
      <c r="BU461" s="77"/>
      <c r="BV461" s="77"/>
      <c r="BW461" s="77"/>
      <c r="BX461" s="77"/>
      <c r="BY461" s="77"/>
      <c r="BZ461" s="77"/>
      <c r="CA461" s="77"/>
      <c r="CB461" s="77"/>
      <c r="CC461" s="77"/>
      <c r="CD461" s="77"/>
      <c r="CE461" s="77"/>
      <c r="CF461" s="77"/>
      <c r="CG461" s="77"/>
      <c r="CH461" s="77"/>
      <c r="CI461" s="77"/>
      <c r="CJ461" s="77"/>
      <c r="CK461" s="77"/>
      <c r="CL461" s="77"/>
      <c r="CM461" s="77"/>
      <c r="CN461" s="77"/>
      <c r="CO461" s="77"/>
      <c r="CP461" s="77"/>
      <c r="CQ461" s="77"/>
      <c r="CR461" s="77"/>
      <c r="CS461" s="77"/>
      <c r="CT461" s="77"/>
      <c r="CU461" s="77"/>
      <c r="CV461" s="77"/>
      <c r="CW461" s="77"/>
      <c r="CX461" s="77"/>
      <c r="CY461" s="77"/>
      <c r="CZ461" s="77"/>
      <c r="DA461" s="77"/>
      <c r="DB461" s="77"/>
      <c r="DC461" s="77"/>
      <c r="DD461" s="77"/>
      <c r="DE461" s="77"/>
      <c r="DF461" s="77"/>
      <c r="DG461" s="77"/>
      <c r="DH461" s="77"/>
      <c r="DI461" s="77"/>
      <c r="DJ461" s="77"/>
      <c r="DK461" s="77"/>
      <c r="DL461" s="77"/>
      <c r="DM461" s="77"/>
      <c r="DN461" s="77"/>
      <c r="DO461" s="77"/>
      <c r="DP461" s="77"/>
      <c r="DQ461" s="77"/>
      <c r="DR461" s="77"/>
      <c r="DS461" s="77"/>
      <c r="DT461" s="77"/>
      <c r="DU461" s="77"/>
      <c r="DV461" s="77"/>
      <c r="DW461" s="77"/>
      <c r="DX461" s="77"/>
      <c r="DY461" s="77"/>
      <c r="DZ461" s="77"/>
      <c r="EA461" s="77"/>
      <c r="EB461" s="77"/>
      <c r="EC461" s="77"/>
      <c r="ED461" s="77"/>
      <c r="EE461" s="77"/>
      <c r="EF461" s="77"/>
      <c r="EG461" s="77"/>
      <c r="EH461" s="77"/>
      <c r="EI461" s="77"/>
      <c r="EJ461" s="77"/>
      <c r="EK461" s="77"/>
      <c r="EL461" s="77"/>
      <c r="EM461" s="77"/>
      <c r="EN461" s="77"/>
      <c r="EO461" s="77"/>
      <c r="EP461" s="77"/>
      <c r="EQ461" s="77"/>
      <c r="ER461" s="77"/>
      <c r="ES461" s="77"/>
      <c r="ET461" s="77"/>
      <c r="EU461" s="77"/>
      <c r="EV461" s="77"/>
      <c r="EW461" s="77"/>
      <c r="EX461" s="77"/>
      <c r="EY461" s="77"/>
      <c r="EZ461" s="77"/>
      <c r="FA461" s="77"/>
      <c r="FB461" s="77"/>
      <c r="FC461" s="77"/>
      <c r="FD461" s="77"/>
      <c r="FE461" s="77"/>
      <c r="FF461" s="77"/>
      <c r="FG461" s="77"/>
      <c r="FH461" s="77"/>
      <c r="FI461" s="77"/>
      <c r="FJ461" s="77"/>
      <c r="FK461" s="77"/>
      <c r="FL461" s="77"/>
      <c r="FM461" s="77"/>
      <c r="FN461" s="77"/>
      <c r="FO461" s="77"/>
      <c r="FP461" s="77"/>
      <c r="FQ461" s="77"/>
      <c r="FR461" s="77"/>
      <c r="FS461" s="77"/>
      <c r="FT461" s="77"/>
      <c r="FU461" s="77"/>
      <c r="FV461" s="77"/>
      <c r="FW461" s="77"/>
      <c r="FX461" s="77"/>
      <c r="FY461" s="77"/>
      <c r="FZ461" s="77"/>
    </row>
    <row r="462" spans="8:182" x14ac:dyDescent="0.2"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  <c r="AA462" s="77"/>
      <c r="AB462" s="77"/>
      <c r="AC462" s="77"/>
      <c r="AD462" s="77"/>
      <c r="AE462" s="77"/>
      <c r="AF462" s="77"/>
      <c r="AG462" s="77"/>
      <c r="AH462" s="77"/>
      <c r="AI462" s="77"/>
      <c r="AJ462" s="77"/>
      <c r="AK462" s="77"/>
      <c r="AL462" s="77"/>
      <c r="AM462" s="77"/>
      <c r="AN462" s="77"/>
      <c r="AO462" s="77"/>
      <c r="AP462" s="77"/>
      <c r="AQ462" s="77"/>
      <c r="AR462" s="77"/>
      <c r="AS462" s="77"/>
      <c r="AT462" s="77"/>
      <c r="AU462" s="77"/>
      <c r="AV462" s="77"/>
      <c r="AW462" s="77"/>
      <c r="AX462" s="77"/>
      <c r="AY462" s="77"/>
      <c r="AZ462" s="77"/>
      <c r="BA462" s="77"/>
      <c r="BB462" s="77"/>
      <c r="BC462" s="77"/>
      <c r="BD462" s="77"/>
      <c r="BE462" s="77"/>
      <c r="BF462" s="77"/>
      <c r="BG462" s="77"/>
      <c r="BH462" s="77"/>
      <c r="BI462" s="77"/>
      <c r="BJ462" s="77"/>
      <c r="BK462" s="77"/>
      <c r="BL462" s="77"/>
      <c r="BM462" s="77"/>
      <c r="BN462" s="77"/>
      <c r="BO462" s="77"/>
      <c r="BP462" s="77"/>
      <c r="BQ462" s="77"/>
      <c r="BR462" s="77"/>
      <c r="BS462" s="77"/>
      <c r="BT462" s="77"/>
      <c r="BU462" s="77"/>
      <c r="BV462" s="77"/>
      <c r="BW462" s="77"/>
      <c r="BX462" s="77"/>
      <c r="BY462" s="77"/>
      <c r="BZ462" s="77"/>
      <c r="CA462" s="77"/>
      <c r="CB462" s="77"/>
      <c r="CC462" s="77"/>
      <c r="CD462" s="77"/>
      <c r="CE462" s="77"/>
      <c r="CF462" s="77"/>
      <c r="CG462" s="77"/>
      <c r="CH462" s="77"/>
      <c r="CI462" s="77"/>
      <c r="CJ462" s="77"/>
      <c r="CK462" s="77"/>
      <c r="CL462" s="77"/>
      <c r="CM462" s="77"/>
      <c r="CN462" s="77"/>
      <c r="CO462" s="77"/>
      <c r="CP462" s="77"/>
      <c r="CQ462" s="77"/>
      <c r="CR462" s="77"/>
      <c r="CS462" s="77"/>
      <c r="CT462" s="77"/>
      <c r="CU462" s="77"/>
      <c r="CV462" s="77"/>
      <c r="CW462" s="77"/>
      <c r="CX462" s="77"/>
      <c r="CY462" s="77"/>
      <c r="CZ462" s="77"/>
      <c r="DA462" s="77"/>
      <c r="DB462" s="77"/>
      <c r="DC462" s="77"/>
      <c r="DD462" s="77"/>
      <c r="DE462" s="77"/>
      <c r="DF462" s="77"/>
      <c r="DG462" s="77"/>
      <c r="DH462" s="77"/>
      <c r="DI462" s="77"/>
      <c r="DJ462" s="77"/>
      <c r="DK462" s="77"/>
      <c r="DL462" s="77"/>
      <c r="DM462" s="77"/>
      <c r="DN462" s="77"/>
      <c r="DO462" s="77"/>
      <c r="DP462" s="77"/>
      <c r="DQ462" s="77"/>
      <c r="DR462" s="77"/>
      <c r="DS462" s="77"/>
      <c r="DT462" s="77"/>
      <c r="DU462" s="77"/>
      <c r="DV462" s="77"/>
      <c r="DW462" s="77"/>
      <c r="DX462" s="77"/>
      <c r="DY462" s="77"/>
      <c r="DZ462" s="77"/>
      <c r="EA462" s="77"/>
      <c r="EB462" s="77"/>
      <c r="EC462" s="77"/>
      <c r="ED462" s="77"/>
      <c r="EE462" s="77"/>
      <c r="EF462" s="77"/>
      <c r="EG462" s="77"/>
      <c r="EH462" s="77"/>
      <c r="EI462" s="77"/>
      <c r="EJ462" s="77"/>
      <c r="EK462" s="77"/>
      <c r="EL462" s="77"/>
      <c r="EM462" s="77"/>
      <c r="EN462" s="77"/>
      <c r="EO462" s="77"/>
      <c r="EP462" s="77"/>
      <c r="EQ462" s="77"/>
      <c r="ER462" s="77"/>
      <c r="ES462" s="77"/>
      <c r="ET462" s="77"/>
      <c r="EU462" s="77"/>
      <c r="EV462" s="77"/>
      <c r="EW462" s="77"/>
      <c r="EX462" s="77"/>
      <c r="EY462" s="77"/>
      <c r="EZ462" s="77"/>
      <c r="FA462" s="77"/>
      <c r="FB462" s="77"/>
      <c r="FC462" s="77"/>
      <c r="FD462" s="77"/>
      <c r="FE462" s="77"/>
      <c r="FF462" s="77"/>
      <c r="FG462" s="77"/>
      <c r="FH462" s="77"/>
      <c r="FI462" s="77"/>
      <c r="FJ462" s="77"/>
      <c r="FK462" s="77"/>
      <c r="FL462" s="77"/>
      <c r="FM462" s="77"/>
      <c r="FN462" s="77"/>
      <c r="FO462" s="77"/>
      <c r="FP462" s="77"/>
      <c r="FQ462" s="77"/>
      <c r="FR462" s="77"/>
      <c r="FS462" s="77"/>
      <c r="FT462" s="77"/>
      <c r="FU462" s="77"/>
      <c r="FV462" s="77"/>
      <c r="FW462" s="77"/>
      <c r="FX462" s="77"/>
      <c r="FY462" s="77"/>
      <c r="FZ462" s="77"/>
    </row>
    <row r="463" spans="8:182" x14ac:dyDescent="0.2"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  <c r="AA463" s="77"/>
      <c r="AB463" s="77"/>
      <c r="AC463" s="77"/>
      <c r="AD463" s="77"/>
      <c r="AE463" s="77"/>
      <c r="AF463" s="77"/>
      <c r="AG463" s="77"/>
      <c r="AH463" s="77"/>
      <c r="AI463" s="77"/>
      <c r="AJ463" s="77"/>
      <c r="AK463" s="77"/>
      <c r="AL463" s="77"/>
      <c r="AM463" s="77"/>
      <c r="AN463" s="77"/>
      <c r="AO463" s="77"/>
      <c r="AP463" s="77"/>
      <c r="AQ463" s="77"/>
      <c r="AR463" s="77"/>
      <c r="AS463" s="77"/>
      <c r="AT463" s="77"/>
      <c r="AU463" s="77"/>
      <c r="AV463" s="77"/>
      <c r="AW463" s="77"/>
      <c r="AX463" s="77"/>
      <c r="AY463" s="77"/>
      <c r="AZ463" s="77"/>
      <c r="BA463" s="77"/>
      <c r="BB463" s="77"/>
      <c r="BC463" s="77"/>
      <c r="BD463" s="77"/>
      <c r="BE463" s="77"/>
      <c r="BF463" s="77"/>
      <c r="BG463" s="77"/>
      <c r="BH463" s="77"/>
      <c r="BI463" s="77"/>
      <c r="BJ463" s="77"/>
      <c r="BK463" s="77"/>
      <c r="BL463" s="77"/>
      <c r="BM463" s="77"/>
      <c r="BN463" s="77"/>
      <c r="BO463" s="77"/>
      <c r="BP463" s="77"/>
      <c r="BQ463" s="77"/>
      <c r="BR463" s="77"/>
      <c r="BS463" s="77"/>
      <c r="BT463" s="77"/>
      <c r="BU463" s="77"/>
      <c r="BV463" s="77"/>
      <c r="BW463" s="77"/>
      <c r="BX463" s="77"/>
      <c r="BY463" s="77"/>
      <c r="BZ463" s="77"/>
      <c r="CA463" s="77"/>
      <c r="CB463" s="77"/>
      <c r="CC463" s="77"/>
      <c r="CD463" s="77"/>
      <c r="CE463" s="77"/>
      <c r="CF463" s="77"/>
      <c r="CG463" s="77"/>
      <c r="CH463" s="77"/>
      <c r="CI463" s="77"/>
      <c r="CJ463" s="77"/>
      <c r="CK463" s="77"/>
      <c r="CL463" s="77"/>
      <c r="CM463" s="77"/>
      <c r="CN463" s="77"/>
      <c r="CO463" s="77"/>
      <c r="CP463" s="77"/>
      <c r="CQ463" s="77"/>
      <c r="CR463" s="77"/>
      <c r="CS463" s="77"/>
      <c r="CT463" s="77"/>
      <c r="CU463" s="77"/>
      <c r="CV463" s="77"/>
      <c r="CW463" s="77"/>
      <c r="CX463" s="77"/>
      <c r="CY463" s="77"/>
      <c r="CZ463" s="77"/>
      <c r="DA463" s="77"/>
      <c r="DB463" s="77"/>
      <c r="DC463" s="77"/>
      <c r="DD463" s="77"/>
      <c r="DE463" s="77"/>
      <c r="DF463" s="77"/>
      <c r="DG463" s="77"/>
      <c r="DH463" s="77"/>
      <c r="DI463" s="77"/>
      <c r="DJ463" s="77"/>
      <c r="DK463" s="77"/>
      <c r="DL463" s="77"/>
      <c r="DM463" s="77"/>
      <c r="DN463" s="77"/>
      <c r="DO463" s="77"/>
      <c r="DP463" s="77"/>
      <c r="DQ463" s="77"/>
      <c r="DR463" s="77"/>
      <c r="DS463" s="77"/>
      <c r="DT463" s="77"/>
      <c r="DU463" s="77"/>
      <c r="DV463" s="77"/>
      <c r="DW463" s="77"/>
      <c r="DX463" s="77"/>
      <c r="DY463" s="77"/>
      <c r="DZ463" s="77"/>
      <c r="EA463" s="77"/>
      <c r="EB463" s="77"/>
      <c r="EC463" s="77"/>
      <c r="ED463" s="77"/>
      <c r="EE463" s="77"/>
      <c r="EF463" s="77"/>
      <c r="EG463" s="77"/>
      <c r="EH463" s="77"/>
      <c r="EI463" s="77"/>
      <c r="EJ463" s="77"/>
      <c r="EK463" s="77"/>
      <c r="EL463" s="77"/>
      <c r="EM463" s="77"/>
      <c r="EN463" s="77"/>
      <c r="EO463" s="77"/>
      <c r="EP463" s="77"/>
      <c r="EQ463" s="77"/>
      <c r="ER463" s="77"/>
      <c r="ES463" s="77"/>
      <c r="ET463" s="77"/>
      <c r="EU463" s="77"/>
      <c r="EV463" s="77"/>
      <c r="EW463" s="77"/>
      <c r="EX463" s="77"/>
      <c r="EY463" s="77"/>
      <c r="EZ463" s="77"/>
      <c r="FA463" s="77"/>
      <c r="FB463" s="77"/>
      <c r="FC463" s="77"/>
      <c r="FD463" s="77"/>
      <c r="FE463" s="77"/>
      <c r="FF463" s="77"/>
      <c r="FG463" s="77"/>
      <c r="FH463" s="77"/>
      <c r="FI463" s="77"/>
      <c r="FJ463" s="77"/>
      <c r="FK463" s="77"/>
      <c r="FL463" s="77"/>
      <c r="FM463" s="77"/>
      <c r="FN463" s="77"/>
      <c r="FO463" s="77"/>
      <c r="FP463" s="77"/>
      <c r="FQ463" s="77"/>
      <c r="FR463" s="77"/>
      <c r="FS463" s="77"/>
      <c r="FT463" s="77"/>
      <c r="FU463" s="77"/>
      <c r="FV463" s="77"/>
      <c r="FW463" s="77"/>
      <c r="FX463" s="77"/>
      <c r="FY463" s="77"/>
      <c r="FZ463" s="77"/>
    </row>
    <row r="464" spans="8:182" x14ac:dyDescent="0.2"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  <c r="AA464" s="77"/>
      <c r="AB464" s="77"/>
      <c r="AC464" s="77"/>
      <c r="AD464" s="77"/>
      <c r="AE464" s="77"/>
      <c r="AF464" s="77"/>
      <c r="AG464" s="77"/>
      <c r="AH464" s="77"/>
      <c r="AI464" s="77"/>
      <c r="AJ464" s="77"/>
      <c r="AK464" s="77"/>
      <c r="AL464" s="77"/>
      <c r="AM464" s="77"/>
      <c r="AN464" s="77"/>
      <c r="AO464" s="77"/>
      <c r="AP464" s="77"/>
      <c r="AQ464" s="77"/>
      <c r="AR464" s="77"/>
      <c r="AS464" s="77"/>
      <c r="AT464" s="77"/>
      <c r="AU464" s="77"/>
      <c r="AV464" s="77"/>
      <c r="AW464" s="77"/>
      <c r="AX464" s="77"/>
      <c r="AY464" s="77"/>
      <c r="AZ464" s="77"/>
      <c r="BA464" s="77"/>
      <c r="BB464" s="77"/>
      <c r="BC464" s="77"/>
      <c r="BD464" s="77"/>
      <c r="BE464" s="77"/>
      <c r="BF464" s="77"/>
      <c r="BG464" s="77"/>
      <c r="BH464" s="77"/>
      <c r="BI464" s="77"/>
      <c r="BJ464" s="77"/>
      <c r="BK464" s="77"/>
      <c r="BL464" s="77"/>
      <c r="BM464" s="77"/>
      <c r="BN464" s="77"/>
      <c r="BO464" s="77"/>
      <c r="BP464" s="77"/>
      <c r="BQ464" s="77"/>
      <c r="BR464" s="77"/>
      <c r="BS464" s="77"/>
      <c r="BT464" s="77"/>
      <c r="BU464" s="77"/>
      <c r="BV464" s="77"/>
      <c r="BW464" s="77"/>
      <c r="BX464" s="77"/>
      <c r="BY464" s="77"/>
      <c r="BZ464" s="77"/>
      <c r="CA464" s="77"/>
      <c r="CB464" s="77"/>
      <c r="CC464" s="77"/>
      <c r="CD464" s="77"/>
      <c r="CE464" s="77"/>
      <c r="CF464" s="77"/>
      <c r="CG464" s="77"/>
      <c r="CH464" s="77"/>
      <c r="CI464" s="77"/>
      <c r="CJ464" s="77"/>
      <c r="CK464" s="77"/>
      <c r="CL464" s="77"/>
      <c r="CM464" s="77"/>
      <c r="CN464" s="77"/>
      <c r="CO464" s="77"/>
      <c r="CP464" s="77"/>
      <c r="CQ464" s="77"/>
      <c r="CR464" s="77"/>
      <c r="CS464" s="77"/>
      <c r="CT464" s="77"/>
      <c r="CU464" s="77"/>
      <c r="CV464" s="77"/>
      <c r="CW464" s="77"/>
      <c r="CX464" s="77"/>
      <c r="CY464" s="77"/>
      <c r="CZ464" s="77"/>
      <c r="DA464" s="77"/>
      <c r="DB464" s="77"/>
      <c r="DC464" s="77"/>
      <c r="DD464" s="77"/>
      <c r="DE464" s="77"/>
      <c r="DF464" s="77"/>
      <c r="DG464" s="77"/>
      <c r="DH464" s="77"/>
      <c r="DI464" s="77"/>
      <c r="DJ464" s="77"/>
      <c r="DK464" s="77"/>
      <c r="DL464" s="77"/>
      <c r="DM464" s="77"/>
      <c r="DN464" s="77"/>
      <c r="DO464" s="77"/>
      <c r="DP464" s="77"/>
      <c r="DQ464" s="77"/>
      <c r="DR464" s="77"/>
      <c r="DS464" s="77"/>
      <c r="DT464" s="77"/>
      <c r="DU464" s="77"/>
      <c r="DV464" s="77"/>
      <c r="DW464" s="77"/>
      <c r="DX464" s="77"/>
      <c r="DY464" s="77"/>
      <c r="DZ464" s="77"/>
      <c r="EA464" s="77"/>
      <c r="EB464" s="77"/>
      <c r="EC464" s="77"/>
      <c r="ED464" s="77"/>
      <c r="EE464" s="77"/>
      <c r="EF464" s="77"/>
      <c r="EG464" s="77"/>
      <c r="EH464" s="77"/>
      <c r="EI464" s="77"/>
      <c r="EJ464" s="77"/>
      <c r="EK464" s="77"/>
      <c r="EL464" s="77"/>
      <c r="EM464" s="77"/>
      <c r="EN464" s="77"/>
      <c r="EO464" s="77"/>
      <c r="EP464" s="77"/>
      <c r="EQ464" s="77"/>
      <c r="ER464" s="77"/>
      <c r="ES464" s="77"/>
      <c r="ET464" s="77"/>
      <c r="EU464" s="77"/>
      <c r="EV464" s="77"/>
      <c r="EW464" s="77"/>
      <c r="EX464" s="77"/>
      <c r="EY464" s="77"/>
      <c r="EZ464" s="77"/>
      <c r="FA464" s="77"/>
      <c r="FB464" s="77"/>
      <c r="FC464" s="77"/>
      <c r="FD464" s="77"/>
      <c r="FE464" s="77"/>
      <c r="FF464" s="77"/>
      <c r="FG464" s="77"/>
      <c r="FH464" s="77"/>
      <c r="FI464" s="77"/>
      <c r="FJ464" s="77"/>
      <c r="FK464" s="77"/>
      <c r="FL464" s="77"/>
      <c r="FM464" s="77"/>
      <c r="FN464" s="77"/>
      <c r="FO464" s="77"/>
      <c r="FP464" s="77"/>
      <c r="FQ464" s="77"/>
      <c r="FR464" s="77"/>
      <c r="FS464" s="77"/>
      <c r="FT464" s="77"/>
      <c r="FU464" s="77"/>
      <c r="FV464" s="77"/>
      <c r="FW464" s="77"/>
      <c r="FX464" s="77"/>
      <c r="FY464" s="77"/>
      <c r="FZ464" s="77"/>
    </row>
    <row r="465" spans="8:182" x14ac:dyDescent="0.2"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  <c r="AA465" s="77"/>
      <c r="AB465" s="77"/>
      <c r="AC465" s="77"/>
      <c r="AD465" s="77"/>
      <c r="AE465" s="77"/>
      <c r="AF465" s="77"/>
      <c r="AG465" s="77"/>
      <c r="AH465" s="77"/>
      <c r="AI465" s="77"/>
      <c r="AJ465" s="77"/>
      <c r="AK465" s="77"/>
      <c r="AL465" s="77"/>
      <c r="AM465" s="77"/>
      <c r="AN465" s="77"/>
      <c r="AO465" s="77"/>
      <c r="AP465" s="77"/>
      <c r="AQ465" s="77"/>
      <c r="AR465" s="77"/>
      <c r="AS465" s="77"/>
      <c r="AT465" s="77"/>
      <c r="AU465" s="77"/>
      <c r="AV465" s="77"/>
      <c r="AW465" s="77"/>
      <c r="AX465" s="77"/>
      <c r="AY465" s="77"/>
      <c r="AZ465" s="77"/>
      <c r="BA465" s="77"/>
      <c r="BB465" s="77"/>
      <c r="BC465" s="77"/>
      <c r="BD465" s="77"/>
      <c r="BE465" s="77"/>
      <c r="BF465" s="77"/>
      <c r="BG465" s="77"/>
      <c r="BH465" s="77"/>
      <c r="BI465" s="77"/>
      <c r="BJ465" s="77"/>
      <c r="BK465" s="77"/>
      <c r="BL465" s="77"/>
      <c r="BM465" s="77"/>
      <c r="BN465" s="77"/>
      <c r="BO465" s="77"/>
      <c r="BP465" s="77"/>
      <c r="BQ465" s="77"/>
      <c r="BR465" s="77"/>
      <c r="BS465" s="77"/>
      <c r="BT465" s="77"/>
      <c r="BU465" s="77"/>
      <c r="BV465" s="77"/>
      <c r="BW465" s="77"/>
      <c r="BX465" s="77"/>
      <c r="BY465" s="77"/>
      <c r="BZ465" s="77"/>
      <c r="CA465" s="77"/>
      <c r="CB465" s="77"/>
      <c r="CC465" s="77"/>
      <c r="CD465" s="77"/>
      <c r="CE465" s="77"/>
      <c r="CF465" s="77"/>
      <c r="CG465" s="77"/>
      <c r="CH465" s="77"/>
      <c r="CI465" s="77"/>
      <c r="CJ465" s="77"/>
      <c r="CK465" s="77"/>
      <c r="CL465" s="77"/>
      <c r="CM465" s="77"/>
      <c r="CN465" s="77"/>
      <c r="CO465" s="77"/>
      <c r="CP465" s="77"/>
      <c r="CQ465" s="77"/>
      <c r="CR465" s="77"/>
      <c r="CS465" s="77"/>
      <c r="CT465" s="77"/>
      <c r="CU465" s="77"/>
      <c r="CV465" s="77"/>
      <c r="CW465" s="77"/>
      <c r="CX465" s="77"/>
      <c r="CY465" s="77"/>
      <c r="CZ465" s="77"/>
      <c r="DA465" s="77"/>
      <c r="DB465" s="77"/>
      <c r="DC465" s="77"/>
      <c r="DD465" s="77"/>
      <c r="DE465" s="77"/>
      <c r="DF465" s="77"/>
      <c r="DG465" s="77"/>
      <c r="DH465" s="77"/>
      <c r="DI465" s="77"/>
      <c r="DJ465" s="77"/>
      <c r="DK465" s="77"/>
      <c r="DL465" s="77"/>
      <c r="DM465" s="77"/>
      <c r="DN465" s="77"/>
      <c r="DO465" s="77"/>
      <c r="DP465" s="77"/>
      <c r="DQ465" s="77"/>
      <c r="DR465" s="77"/>
      <c r="DS465" s="77"/>
      <c r="DT465" s="77"/>
      <c r="DU465" s="77"/>
      <c r="DV465" s="77"/>
      <c r="DW465" s="77"/>
      <c r="DX465" s="77"/>
      <c r="DY465" s="77"/>
      <c r="DZ465" s="77"/>
      <c r="EA465" s="77"/>
      <c r="EB465" s="77"/>
      <c r="EC465" s="77"/>
      <c r="ED465" s="77"/>
      <c r="EE465" s="77"/>
      <c r="EF465" s="77"/>
      <c r="EG465" s="77"/>
      <c r="EH465" s="77"/>
      <c r="EI465" s="77"/>
      <c r="EJ465" s="77"/>
      <c r="EK465" s="77"/>
      <c r="EL465" s="77"/>
      <c r="EM465" s="77"/>
      <c r="EN465" s="77"/>
      <c r="EO465" s="77"/>
      <c r="EP465" s="77"/>
      <c r="EQ465" s="77"/>
      <c r="ER465" s="77"/>
      <c r="ES465" s="77"/>
      <c r="ET465" s="77"/>
      <c r="EU465" s="77"/>
      <c r="EV465" s="77"/>
      <c r="EW465" s="77"/>
      <c r="EX465" s="77"/>
      <c r="EY465" s="77"/>
      <c r="EZ465" s="77"/>
      <c r="FA465" s="77"/>
      <c r="FB465" s="77"/>
      <c r="FC465" s="77"/>
      <c r="FD465" s="77"/>
      <c r="FE465" s="77"/>
      <c r="FF465" s="77"/>
      <c r="FG465" s="77"/>
      <c r="FH465" s="77"/>
      <c r="FI465" s="77"/>
      <c r="FJ465" s="77"/>
      <c r="FK465" s="77"/>
      <c r="FL465" s="77"/>
      <c r="FM465" s="77"/>
      <c r="FN465" s="77"/>
      <c r="FO465" s="77"/>
      <c r="FP465" s="77"/>
      <c r="FQ465" s="77"/>
      <c r="FR465" s="77"/>
      <c r="FS465" s="77"/>
      <c r="FT465" s="77"/>
      <c r="FU465" s="77"/>
      <c r="FV465" s="77"/>
      <c r="FW465" s="77"/>
      <c r="FX465" s="77"/>
      <c r="FY465" s="77"/>
      <c r="FZ465" s="77"/>
    </row>
    <row r="466" spans="8:182" x14ac:dyDescent="0.2"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  <c r="AA466" s="77"/>
      <c r="AB466" s="77"/>
      <c r="AC466" s="77"/>
      <c r="AD466" s="77"/>
      <c r="AE466" s="77"/>
      <c r="AF466" s="77"/>
      <c r="AG466" s="77"/>
      <c r="AH466" s="77"/>
      <c r="AI466" s="77"/>
      <c r="AJ466" s="77"/>
      <c r="AK466" s="77"/>
      <c r="AL466" s="77"/>
      <c r="AM466" s="77"/>
      <c r="AN466" s="77"/>
      <c r="AO466" s="77"/>
      <c r="AP466" s="77"/>
      <c r="AQ466" s="77"/>
      <c r="AR466" s="77"/>
      <c r="AS466" s="77"/>
      <c r="AT466" s="77"/>
      <c r="AU466" s="77"/>
      <c r="AV466" s="77"/>
      <c r="AW466" s="77"/>
      <c r="AX466" s="77"/>
      <c r="AY466" s="77"/>
      <c r="AZ466" s="77"/>
      <c r="BA466" s="77"/>
      <c r="BB466" s="77"/>
      <c r="BC466" s="77"/>
      <c r="BD466" s="77"/>
      <c r="BE466" s="77"/>
      <c r="BF466" s="77"/>
      <c r="BG466" s="77"/>
      <c r="BH466" s="77"/>
      <c r="BI466" s="77"/>
      <c r="BJ466" s="77"/>
      <c r="BK466" s="77"/>
      <c r="BL466" s="77"/>
      <c r="BM466" s="77"/>
      <c r="BN466" s="77"/>
      <c r="BO466" s="77"/>
      <c r="BP466" s="77"/>
      <c r="BQ466" s="77"/>
      <c r="BR466" s="77"/>
      <c r="BS466" s="77"/>
      <c r="BT466" s="77"/>
      <c r="BU466" s="77"/>
      <c r="BV466" s="77"/>
      <c r="BW466" s="77"/>
      <c r="BX466" s="77"/>
      <c r="BY466" s="77"/>
      <c r="BZ466" s="77"/>
      <c r="CA466" s="77"/>
      <c r="CB466" s="77"/>
      <c r="CC466" s="77"/>
      <c r="CD466" s="77"/>
      <c r="CE466" s="77"/>
      <c r="CF466" s="77"/>
      <c r="CG466" s="77"/>
      <c r="CH466" s="77"/>
      <c r="CI466" s="77"/>
      <c r="CJ466" s="77"/>
      <c r="CK466" s="77"/>
      <c r="CL466" s="77"/>
      <c r="CM466" s="77"/>
      <c r="CN466" s="77"/>
      <c r="CO466" s="77"/>
      <c r="CP466" s="77"/>
      <c r="CQ466" s="77"/>
      <c r="CR466" s="77"/>
      <c r="CS466" s="77"/>
      <c r="CT466" s="77"/>
      <c r="CU466" s="77"/>
      <c r="CV466" s="77"/>
      <c r="CW466" s="77"/>
      <c r="CX466" s="77"/>
      <c r="CY466" s="77"/>
      <c r="CZ466" s="77"/>
      <c r="DA466" s="77"/>
      <c r="DB466" s="77"/>
      <c r="DC466" s="77"/>
      <c r="DD466" s="77"/>
      <c r="DE466" s="77"/>
      <c r="DF466" s="77"/>
      <c r="DG466" s="77"/>
      <c r="DH466" s="77"/>
      <c r="DI466" s="77"/>
      <c r="DJ466" s="77"/>
      <c r="DK466" s="77"/>
      <c r="DL466" s="77"/>
      <c r="DM466" s="77"/>
      <c r="DN466" s="77"/>
      <c r="DO466" s="77"/>
      <c r="DP466" s="77"/>
      <c r="DQ466" s="77"/>
      <c r="DR466" s="77"/>
      <c r="DS466" s="77"/>
      <c r="DT466" s="77"/>
      <c r="DU466" s="77"/>
      <c r="DV466" s="77"/>
      <c r="DW466" s="77"/>
      <c r="DX466" s="77"/>
      <c r="DY466" s="77"/>
      <c r="DZ466" s="77"/>
      <c r="EA466" s="77"/>
      <c r="EB466" s="77"/>
      <c r="EC466" s="77"/>
      <c r="ED466" s="77"/>
      <c r="EE466" s="77"/>
      <c r="EF466" s="77"/>
      <c r="EG466" s="77"/>
      <c r="EH466" s="77"/>
      <c r="EI466" s="77"/>
      <c r="EJ466" s="77"/>
      <c r="EK466" s="77"/>
      <c r="EL466" s="77"/>
      <c r="EM466" s="77"/>
      <c r="EN466" s="77"/>
      <c r="EO466" s="77"/>
      <c r="EP466" s="77"/>
      <c r="EQ466" s="77"/>
      <c r="ER466" s="77"/>
      <c r="ES466" s="77"/>
      <c r="ET466" s="77"/>
      <c r="EU466" s="77"/>
      <c r="EV466" s="77"/>
      <c r="EW466" s="77"/>
      <c r="EX466" s="77"/>
      <c r="EY466" s="77"/>
      <c r="EZ466" s="77"/>
      <c r="FA466" s="77"/>
      <c r="FB466" s="77"/>
      <c r="FC466" s="77"/>
      <c r="FD466" s="77"/>
      <c r="FE466" s="77"/>
      <c r="FF466" s="77"/>
      <c r="FG466" s="77"/>
      <c r="FH466" s="77"/>
      <c r="FI466" s="77"/>
      <c r="FJ466" s="77"/>
      <c r="FK466" s="77"/>
      <c r="FL466" s="77"/>
      <c r="FM466" s="77"/>
      <c r="FN466" s="77"/>
      <c r="FO466" s="77"/>
      <c r="FP466" s="77"/>
      <c r="FQ466" s="77"/>
      <c r="FR466" s="77"/>
      <c r="FS466" s="77"/>
      <c r="FT466" s="77"/>
      <c r="FU466" s="77"/>
      <c r="FV466" s="77"/>
      <c r="FW466" s="77"/>
      <c r="FX466" s="77"/>
      <c r="FY466" s="77"/>
      <c r="FZ466" s="77"/>
    </row>
    <row r="467" spans="8:182" x14ac:dyDescent="0.2"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  <c r="AA467" s="77"/>
      <c r="AB467" s="77"/>
      <c r="AC467" s="77"/>
      <c r="AD467" s="77"/>
      <c r="AE467" s="77"/>
      <c r="AF467" s="77"/>
      <c r="AG467" s="77"/>
      <c r="AH467" s="77"/>
      <c r="AI467" s="77"/>
      <c r="AJ467" s="77"/>
      <c r="AK467" s="77"/>
      <c r="AL467" s="77"/>
      <c r="AM467" s="77"/>
      <c r="AN467" s="77"/>
      <c r="AO467" s="77"/>
      <c r="AP467" s="77"/>
      <c r="AQ467" s="77"/>
      <c r="AR467" s="77"/>
      <c r="AS467" s="77"/>
      <c r="AT467" s="77"/>
      <c r="AU467" s="77"/>
      <c r="AV467" s="77"/>
      <c r="AW467" s="77"/>
      <c r="AX467" s="77"/>
      <c r="AY467" s="77"/>
      <c r="AZ467" s="77"/>
      <c r="BA467" s="77"/>
      <c r="BB467" s="77"/>
      <c r="BC467" s="77"/>
      <c r="BD467" s="77"/>
      <c r="BE467" s="77"/>
      <c r="BF467" s="77"/>
      <c r="BG467" s="77"/>
      <c r="BH467" s="77"/>
      <c r="BI467" s="77"/>
      <c r="BJ467" s="77"/>
      <c r="BK467" s="77"/>
      <c r="BL467" s="77"/>
      <c r="BM467" s="77"/>
      <c r="BN467" s="77"/>
      <c r="BO467" s="77"/>
      <c r="BP467" s="77"/>
      <c r="BQ467" s="77"/>
      <c r="BR467" s="77"/>
      <c r="BS467" s="77"/>
      <c r="BT467" s="77"/>
      <c r="BU467" s="77"/>
      <c r="BV467" s="77"/>
      <c r="BW467" s="77"/>
      <c r="BX467" s="77"/>
      <c r="BY467" s="77"/>
      <c r="BZ467" s="77"/>
      <c r="CA467" s="77"/>
      <c r="CB467" s="77"/>
      <c r="CC467" s="77"/>
      <c r="CD467" s="77"/>
      <c r="CE467" s="77"/>
      <c r="CF467" s="77"/>
      <c r="CG467" s="77"/>
      <c r="CH467" s="77"/>
      <c r="CI467" s="77"/>
      <c r="CJ467" s="77"/>
      <c r="CK467" s="77"/>
      <c r="CL467" s="77"/>
      <c r="CM467" s="77"/>
      <c r="CN467" s="77"/>
      <c r="CO467" s="77"/>
      <c r="CP467" s="77"/>
      <c r="CQ467" s="77"/>
      <c r="CR467" s="77"/>
      <c r="CS467" s="77"/>
      <c r="CT467" s="77"/>
      <c r="CU467" s="77"/>
      <c r="CV467" s="77"/>
      <c r="CW467" s="77"/>
      <c r="CX467" s="77"/>
      <c r="CY467" s="77"/>
      <c r="CZ467" s="77"/>
      <c r="DA467" s="77"/>
      <c r="DB467" s="77"/>
      <c r="DC467" s="77"/>
      <c r="DD467" s="77"/>
      <c r="DE467" s="77"/>
      <c r="DF467" s="77"/>
      <c r="DG467" s="77"/>
      <c r="DH467" s="77"/>
      <c r="DI467" s="77"/>
      <c r="DJ467" s="77"/>
      <c r="DK467" s="77"/>
      <c r="DL467" s="77"/>
      <c r="DM467" s="77"/>
      <c r="DN467" s="77"/>
      <c r="DO467" s="77"/>
      <c r="DP467" s="77"/>
      <c r="DQ467" s="77"/>
      <c r="DR467" s="77"/>
      <c r="DS467" s="77"/>
      <c r="DT467" s="77"/>
      <c r="DU467" s="77"/>
      <c r="DV467" s="77"/>
      <c r="DW467" s="77"/>
      <c r="DX467" s="77"/>
      <c r="DY467" s="77"/>
      <c r="DZ467" s="77"/>
      <c r="EA467" s="77"/>
      <c r="EB467" s="77"/>
      <c r="EC467" s="77"/>
      <c r="ED467" s="77"/>
      <c r="EE467" s="77"/>
      <c r="EF467" s="77"/>
      <c r="EG467" s="77"/>
      <c r="EH467" s="77"/>
      <c r="EI467" s="77"/>
      <c r="EJ467" s="77"/>
      <c r="EK467" s="77"/>
      <c r="EL467" s="77"/>
      <c r="EM467" s="77"/>
      <c r="EN467" s="77"/>
      <c r="EO467" s="77"/>
      <c r="EP467" s="77"/>
      <c r="EQ467" s="77"/>
      <c r="ER467" s="77"/>
      <c r="ES467" s="77"/>
      <c r="ET467" s="77"/>
      <c r="EU467" s="77"/>
      <c r="EV467" s="77"/>
      <c r="EW467" s="77"/>
      <c r="EX467" s="77"/>
      <c r="EY467" s="77"/>
      <c r="EZ467" s="77"/>
      <c r="FA467" s="77"/>
      <c r="FB467" s="77"/>
      <c r="FC467" s="77"/>
      <c r="FD467" s="77"/>
      <c r="FE467" s="77"/>
      <c r="FF467" s="77"/>
      <c r="FG467" s="77"/>
      <c r="FH467" s="77"/>
      <c r="FI467" s="77"/>
      <c r="FJ467" s="77"/>
      <c r="FK467" s="77"/>
      <c r="FL467" s="77"/>
      <c r="FM467" s="77"/>
      <c r="FN467" s="77"/>
      <c r="FO467" s="77"/>
      <c r="FP467" s="77"/>
      <c r="FQ467" s="77"/>
      <c r="FR467" s="77"/>
      <c r="FS467" s="77"/>
      <c r="FT467" s="77"/>
      <c r="FU467" s="77"/>
      <c r="FV467" s="77"/>
      <c r="FW467" s="77"/>
      <c r="FX467" s="77"/>
      <c r="FY467" s="77"/>
      <c r="FZ467" s="77"/>
    </row>
    <row r="468" spans="8:182" x14ac:dyDescent="0.2"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  <c r="AA468" s="77"/>
      <c r="AB468" s="77"/>
      <c r="AC468" s="77"/>
      <c r="AD468" s="77"/>
      <c r="AE468" s="77"/>
      <c r="AF468" s="77"/>
      <c r="AG468" s="77"/>
      <c r="AH468" s="77"/>
      <c r="AI468" s="77"/>
      <c r="AJ468" s="77"/>
      <c r="AK468" s="77"/>
      <c r="AL468" s="77"/>
      <c r="AM468" s="77"/>
      <c r="AN468" s="77"/>
      <c r="AO468" s="77"/>
      <c r="AP468" s="77"/>
      <c r="AQ468" s="77"/>
      <c r="AR468" s="77"/>
      <c r="AS468" s="77"/>
      <c r="AT468" s="77"/>
      <c r="AU468" s="77"/>
      <c r="AV468" s="77"/>
      <c r="AW468" s="77"/>
      <c r="AX468" s="77"/>
      <c r="AY468" s="77"/>
      <c r="AZ468" s="77"/>
      <c r="BA468" s="77"/>
      <c r="BB468" s="77"/>
      <c r="BC468" s="77"/>
      <c r="BD468" s="77"/>
      <c r="BE468" s="77"/>
      <c r="BF468" s="77"/>
      <c r="BG468" s="77"/>
      <c r="BH468" s="77"/>
      <c r="BI468" s="77"/>
      <c r="BJ468" s="77"/>
      <c r="BK468" s="77"/>
      <c r="BL468" s="77"/>
      <c r="BM468" s="77"/>
      <c r="BN468" s="77"/>
      <c r="BO468" s="77"/>
      <c r="BP468" s="77"/>
      <c r="BQ468" s="77"/>
      <c r="BR468" s="77"/>
      <c r="BS468" s="77"/>
      <c r="BT468" s="77"/>
      <c r="BU468" s="77"/>
      <c r="BV468" s="77"/>
      <c r="BW468" s="77"/>
      <c r="BX468" s="77"/>
      <c r="BY468" s="77"/>
      <c r="BZ468" s="77"/>
      <c r="CA468" s="77"/>
      <c r="CB468" s="77"/>
      <c r="CC468" s="77"/>
      <c r="CD468" s="77"/>
      <c r="CE468" s="77"/>
      <c r="CF468" s="77"/>
      <c r="CG468" s="77"/>
      <c r="CH468" s="77"/>
      <c r="CI468" s="77"/>
      <c r="CJ468" s="77"/>
      <c r="CK468" s="77"/>
      <c r="CL468" s="77"/>
      <c r="CM468" s="77"/>
      <c r="CN468" s="77"/>
      <c r="CO468" s="77"/>
      <c r="CP468" s="77"/>
      <c r="CQ468" s="77"/>
      <c r="CR468" s="77"/>
      <c r="CS468" s="77"/>
      <c r="CT468" s="77"/>
      <c r="CU468" s="77"/>
      <c r="CV468" s="77"/>
      <c r="CW468" s="77"/>
      <c r="CX468" s="77"/>
      <c r="CY468" s="77"/>
      <c r="CZ468" s="77"/>
      <c r="DA468" s="77"/>
      <c r="DB468" s="77"/>
      <c r="DC468" s="77"/>
      <c r="DD468" s="77"/>
      <c r="DE468" s="77"/>
      <c r="DF468" s="77"/>
      <c r="DG468" s="77"/>
      <c r="DH468" s="77"/>
      <c r="DI468" s="77"/>
      <c r="DJ468" s="77"/>
      <c r="DK468" s="77"/>
      <c r="DL468" s="77"/>
      <c r="DM468" s="77"/>
      <c r="DN468" s="77"/>
      <c r="DO468" s="77"/>
      <c r="DP468" s="77"/>
      <c r="DQ468" s="77"/>
      <c r="DR468" s="77"/>
      <c r="DS468" s="77"/>
      <c r="DT468" s="77"/>
      <c r="DU468" s="77"/>
      <c r="DV468" s="77"/>
      <c r="DW468" s="77"/>
      <c r="DX468" s="77"/>
      <c r="DY468" s="77"/>
      <c r="DZ468" s="77"/>
      <c r="EA468" s="77"/>
      <c r="EB468" s="77"/>
      <c r="EC468" s="77"/>
      <c r="ED468" s="77"/>
      <c r="EE468" s="77"/>
      <c r="EF468" s="77"/>
      <c r="EG468" s="77"/>
      <c r="EH468" s="77"/>
      <c r="EI468" s="77"/>
      <c r="EJ468" s="77"/>
      <c r="EK468" s="77"/>
      <c r="EL468" s="77"/>
      <c r="EM468" s="77"/>
      <c r="EN468" s="77"/>
      <c r="EO468" s="77"/>
      <c r="EP468" s="77"/>
      <c r="EQ468" s="77"/>
      <c r="ER468" s="77"/>
      <c r="ES468" s="77"/>
      <c r="ET468" s="77"/>
      <c r="EU468" s="77"/>
      <c r="EV468" s="77"/>
      <c r="EW468" s="77"/>
      <c r="EX468" s="77"/>
      <c r="EY468" s="77"/>
      <c r="EZ468" s="77"/>
      <c r="FA468" s="77"/>
      <c r="FB468" s="77"/>
      <c r="FC468" s="77"/>
      <c r="FD468" s="77"/>
      <c r="FE468" s="77"/>
      <c r="FF468" s="77"/>
      <c r="FG468" s="77"/>
      <c r="FH468" s="77"/>
      <c r="FI468" s="77"/>
      <c r="FJ468" s="77"/>
      <c r="FK468" s="77"/>
      <c r="FL468" s="77"/>
      <c r="FM468" s="77"/>
      <c r="FN468" s="77"/>
      <c r="FO468" s="77"/>
      <c r="FP468" s="77"/>
      <c r="FQ468" s="77"/>
      <c r="FR468" s="77"/>
      <c r="FS468" s="77"/>
      <c r="FT468" s="77"/>
      <c r="FU468" s="77"/>
      <c r="FV468" s="77"/>
      <c r="FW468" s="77"/>
      <c r="FX468" s="77"/>
      <c r="FY468" s="77"/>
      <c r="FZ468" s="77"/>
    </row>
    <row r="469" spans="8:182" x14ac:dyDescent="0.2"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  <c r="AA469" s="77"/>
      <c r="AB469" s="77"/>
      <c r="AC469" s="77"/>
      <c r="AD469" s="77"/>
      <c r="AE469" s="77"/>
      <c r="AF469" s="77"/>
      <c r="AG469" s="77"/>
      <c r="AH469" s="77"/>
      <c r="AI469" s="77"/>
      <c r="AJ469" s="77"/>
      <c r="AK469" s="77"/>
      <c r="AL469" s="77"/>
      <c r="AM469" s="77"/>
      <c r="AN469" s="77"/>
      <c r="AO469" s="77"/>
      <c r="AP469" s="77"/>
      <c r="AQ469" s="77"/>
      <c r="AR469" s="77"/>
      <c r="AS469" s="77"/>
      <c r="AT469" s="77"/>
      <c r="AU469" s="77"/>
      <c r="AV469" s="77"/>
      <c r="AW469" s="77"/>
      <c r="AX469" s="77"/>
      <c r="AY469" s="77"/>
      <c r="AZ469" s="77"/>
      <c r="BA469" s="77"/>
      <c r="BB469" s="77"/>
      <c r="BC469" s="77"/>
      <c r="BD469" s="77"/>
      <c r="BE469" s="77"/>
      <c r="BF469" s="77"/>
      <c r="BG469" s="77"/>
      <c r="BH469" s="77"/>
      <c r="BI469" s="77"/>
      <c r="BJ469" s="77"/>
      <c r="BK469" s="77"/>
      <c r="BL469" s="77"/>
      <c r="BM469" s="77"/>
      <c r="BN469" s="77"/>
      <c r="BO469" s="77"/>
      <c r="BP469" s="77"/>
      <c r="BQ469" s="77"/>
      <c r="BR469" s="77"/>
      <c r="BS469" s="77"/>
      <c r="BT469" s="77"/>
      <c r="BU469" s="77"/>
      <c r="BV469" s="77"/>
      <c r="BW469" s="77"/>
      <c r="BX469" s="77"/>
      <c r="BY469" s="77"/>
      <c r="BZ469" s="77"/>
      <c r="CA469" s="77"/>
      <c r="CB469" s="77"/>
      <c r="CC469" s="77"/>
      <c r="CD469" s="77"/>
      <c r="CE469" s="77"/>
      <c r="CF469" s="77"/>
      <c r="CG469" s="77"/>
      <c r="CH469" s="77"/>
      <c r="CI469" s="77"/>
      <c r="CJ469" s="77"/>
      <c r="CK469" s="77"/>
      <c r="CL469" s="77"/>
      <c r="CM469" s="77"/>
      <c r="CN469" s="77"/>
      <c r="CO469" s="77"/>
      <c r="CP469" s="77"/>
      <c r="CQ469" s="77"/>
      <c r="CR469" s="77"/>
      <c r="CS469" s="77"/>
      <c r="CT469" s="77"/>
      <c r="CU469" s="77"/>
      <c r="CV469" s="77"/>
      <c r="CW469" s="77"/>
      <c r="CX469" s="77"/>
      <c r="CY469" s="77"/>
      <c r="CZ469" s="77"/>
      <c r="DA469" s="77"/>
      <c r="DB469" s="77"/>
      <c r="DC469" s="77"/>
      <c r="DD469" s="77"/>
      <c r="DE469" s="77"/>
      <c r="DF469" s="77"/>
      <c r="DG469" s="77"/>
      <c r="DH469" s="77"/>
      <c r="DI469" s="77"/>
      <c r="DJ469" s="77"/>
      <c r="DK469" s="77"/>
      <c r="DL469" s="77"/>
      <c r="DM469" s="77"/>
      <c r="DN469" s="77"/>
      <c r="DO469" s="77"/>
      <c r="DP469" s="77"/>
      <c r="DQ469" s="77"/>
      <c r="DR469" s="77"/>
      <c r="DS469" s="77"/>
      <c r="DT469" s="77"/>
      <c r="DU469" s="77"/>
      <c r="DV469" s="77"/>
      <c r="DW469" s="77"/>
      <c r="DX469" s="77"/>
      <c r="DY469" s="77"/>
      <c r="DZ469" s="77"/>
      <c r="EA469" s="77"/>
      <c r="EB469" s="77"/>
      <c r="EC469" s="77"/>
      <c r="ED469" s="77"/>
      <c r="EE469" s="77"/>
      <c r="EF469" s="77"/>
      <c r="EG469" s="77"/>
      <c r="EH469" s="77"/>
      <c r="EI469" s="77"/>
      <c r="EJ469" s="77"/>
      <c r="EK469" s="77"/>
      <c r="EL469" s="77"/>
      <c r="EM469" s="77"/>
      <c r="EN469" s="77"/>
      <c r="EO469" s="77"/>
      <c r="EP469" s="77"/>
      <c r="EQ469" s="77"/>
      <c r="ER469" s="77"/>
      <c r="ES469" s="77"/>
      <c r="ET469" s="77"/>
      <c r="EU469" s="77"/>
      <c r="EV469" s="77"/>
      <c r="EW469" s="77"/>
      <c r="EX469" s="77"/>
      <c r="EY469" s="77"/>
      <c r="EZ469" s="77"/>
      <c r="FA469" s="77"/>
      <c r="FB469" s="77"/>
      <c r="FC469" s="77"/>
      <c r="FD469" s="77"/>
      <c r="FE469" s="77"/>
      <c r="FF469" s="77"/>
      <c r="FG469" s="77"/>
      <c r="FH469" s="77"/>
      <c r="FI469" s="77"/>
      <c r="FJ469" s="77"/>
      <c r="FK469" s="77"/>
      <c r="FL469" s="77"/>
      <c r="FM469" s="77"/>
      <c r="FN469" s="77"/>
      <c r="FO469" s="77"/>
      <c r="FP469" s="77"/>
      <c r="FQ469" s="77"/>
      <c r="FR469" s="77"/>
      <c r="FS469" s="77"/>
      <c r="FT469" s="77"/>
      <c r="FU469" s="77"/>
      <c r="FV469" s="77"/>
      <c r="FW469" s="77"/>
      <c r="FX469" s="77"/>
      <c r="FY469" s="77"/>
      <c r="FZ469" s="77"/>
    </row>
    <row r="470" spans="8:182" x14ac:dyDescent="0.2"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  <c r="AA470" s="77"/>
      <c r="AB470" s="77"/>
      <c r="AC470" s="77"/>
      <c r="AD470" s="77"/>
      <c r="AE470" s="77"/>
      <c r="AF470" s="77"/>
      <c r="AG470" s="77"/>
      <c r="AH470" s="77"/>
      <c r="AI470" s="77"/>
      <c r="AJ470" s="77"/>
      <c r="AK470" s="77"/>
      <c r="AL470" s="77"/>
      <c r="AM470" s="77"/>
      <c r="AN470" s="77"/>
      <c r="AO470" s="77"/>
      <c r="AP470" s="77"/>
      <c r="AQ470" s="77"/>
      <c r="AR470" s="77"/>
      <c r="AS470" s="77"/>
      <c r="AT470" s="77"/>
      <c r="AU470" s="77"/>
      <c r="AV470" s="77"/>
      <c r="AW470" s="77"/>
      <c r="AX470" s="77"/>
      <c r="AY470" s="77"/>
      <c r="AZ470" s="77"/>
      <c r="BA470" s="77"/>
      <c r="BB470" s="77"/>
      <c r="BC470" s="77"/>
      <c r="BD470" s="77"/>
      <c r="BE470" s="77"/>
      <c r="BF470" s="77"/>
      <c r="BG470" s="77"/>
      <c r="BH470" s="77"/>
      <c r="BI470" s="77"/>
      <c r="BJ470" s="77"/>
      <c r="BK470" s="77"/>
      <c r="BL470" s="77"/>
      <c r="BM470" s="77"/>
      <c r="BN470" s="77"/>
      <c r="BO470" s="77"/>
      <c r="BP470" s="77"/>
      <c r="BQ470" s="77"/>
      <c r="BR470" s="77"/>
      <c r="BS470" s="77"/>
      <c r="BT470" s="77"/>
      <c r="BU470" s="77"/>
      <c r="BV470" s="77"/>
      <c r="BW470" s="77"/>
      <c r="BX470" s="77"/>
      <c r="BY470" s="77"/>
      <c r="BZ470" s="77"/>
      <c r="CA470" s="77"/>
      <c r="CB470" s="77"/>
      <c r="CC470" s="77"/>
      <c r="CD470" s="77"/>
      <c r="CE470" s="77"/>
      <c r="CF470" s="77"/>
      <c r="CG470" s="77"/>
      <c r="CH470" s="77"/>
      <c r="CI470" s="77"/>
      <c r="CJ470" s="77"/>
      <c r="CK470" s="77"/>
      <c r="CL470" s="77"/>
      <c r="CM470" s="77"/>
      <c r="CN470" s="77"/>
      <c r="CO470" s="77"/>
      <c r="CP470" s="77"/>
      <c r="CQ470" s="77"/>
      <c r="CR470" s="77"/>
      <c r="CS470" s="77"/>
      <c r="CT470" s="77"/>
      <c r="CU470" s="77"/>
      <c r="CV470" s="77"/>
      <c r="CW470" s="77"/>
      <c r="CX470" s="77"/>
      <c r="CY470" s="77"/>
      <c r="CZ470" s="77"/>
      <c r="DA470" s="77"/>
      <c r="DB470" s="77"/>
      <c r="DC470" s="77"/>
      <c r="DD470" s="77"/>
      <c r="DE470" s="77"/>
      <c r="DF470" s="77"/>
      <c r="DG470" s="77"/>
      <c r="DH470" s="77"/>
      <c r="DI470" s="77"/>
      <c r="DJ470" s="77"/>
      <c r="DK470" s="77"/>
      <c r="DL470" s="77"/>
      <c r="DM470" s="77"/>
      <c r="DN470" s="77"/>
      <c r="DO470" s="77"/>
      <c r="DP470" s="77"/>
      <c r="DQ470" s="77"/>
      <c r="DR470" s="77"/>
      <c r="DS470" s="77"/>
      <c r="DT470" s="77"/>
      <c r="DU470" s="77"/>
      <c r="DV470" s="77"/>
      <c r="DW470" s="77"/>
      <c r="DX470" s="77"/>
      <c r="DY470" s="77"/>
      <c r="DZ470" s="77"/>
      <c r="EA470" s="77"/>
      <c r="EB470" s="77"/>
      <c r="EC470" s="77"/>
      <c r="ED470" s="77"/>
      <c r="EE470" s="77"/>
      <c r="EF470" s="77"/>
      <c r="EG470" s="77"/>
      <c r="EH470" s="77"/>
      <c r="EI470" s="77"/>
      <c r="EJ470" s="77"/>
      <c r="EK470" s="77"/>
      <c r="EL470" s="77"/>
      <c r="EM470" s="77"/>
      <c r="EN470" s="77"/>
      <c r="EO470" s="77"/>
      <c r="EP470" s="77"/>
      <c r="EQ470" s="77"/>
      <c r="ER470" s="77"/>
      <c r="ES470" s="77"/>
      <c r="ET470" s="77"/>
      <c r="EU470" s="77"/>
      <c r="EV470" s="77"/>
      <c r="EW470" s="77"/>
      <c r="EX470" s="77"/>
      <c r="EY470" s="77"/>
      <c r="EZ470" s="77"/>
      <c r="FA470" s="77"/>
      <c r="FB470" s="77"/>
      <c r="FC470" s="77"/>
      <c r="FD470" s="77"/>
      <c r="FE470" s="77"/>
      <c r="FF470" s="77"/>
      <c r="FG470" s="77"/>
      <c r="FH470" s="77"/>
      <c r="FI470" s="77"/>
      <c r="FJ470" s="77"/>
      <c r="FK470" s="77"/>
      <c r="FL470" s="77"/>
      <c r="FM470" s="77"/>
      <c r="FN470" s="77"/>
      <c r="FO470" s="77"/>
      <c r="FP470" s="77"/>
      <c r="FQ470" s="77"/>
      <c r="FR470" s="77"/>
      <c r="FS470" s="77"/>
      <c r="FT470" s="77"/>
      <c r="FU470" s="77"/>
      <c r="FV470" s="77"/>
      <c r="FW470" s="77"/>
      <c r="FX470" s="77"/>
      <c r="FY470" s="77"/>
      <c r="FZ470" s="77"/>
    </row>
    <row r="471" spans="8:182" x14ac:dyDescent="0.2"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  <c r="AA471" s="77"/>
      <c r="AB471" s="77"/>
      <c r="AC471" s="77"/>
      <c r="AD471" s="77"/>
      <c r="AE471" s="77"/>
      <c r="AF471" s="77"/>
      <c r="AG471" s="77"/>
      <c r="AH471" s="77"/>
      <c r="AI471" s="77"/>
      <c r="AJ471" s="77"/>
      <c r="AK471" s="77"/>
      <c r="AL471" s="77"/>
      <c r="AM471" s="77"/>
      <c r="AN471" s="77"/>
      <c r="AO471" s="77"/>
      <c r="AP471" s="77"/>
      <c r="AQ471" s="77"/>
      <c r="AR471" s="77"/>
      <c r="AS471" s="77"/>
      <c r="AT471" s="77"/>
      <c r="AU471" s="77"/>
      <c r="AV471" s="77"/>
      <c r="AW471" s="77"/>
      <c r="AX471" s="77"/>
      <c r="AY471" s="77"/>
      <c r="AZ471" s="77"/>
      <c r="BA471" s="77"/>
      <c r="BB471" s="77"/>
      <c r="BC471" s="77"/>
      <c r="BD471" s="77"/>
      <c r="BE471" s="77"/>
      <c r="BF471" s="77"/>
      <c r="BG471" s="77"/>
      <c r="BH471" s="77"/>
      <c r="BI471" s="77"/>
      <c r="BJ471" s="77"/>
      <c r="BK471" s="77"/>
      <c r="BL471" s="77"/>
      <c r="BM471" s="77"/>
      <c r="BN471" s="77"/>
      <c r="BO471" s="77"/>
      <c r="BP471" s="77"/>
      <c r="BQ471" s="77"/>
      <c r="BR471" s="77"/>
      <c r="BS471" s="77"/>
      <c r="BT471" s="77"/>
      <c r="BU471" s="77"/>
      <c r="BV471" s="77"/>
      <c r="BW471" s="77"/>
      <c r="BX471" s="77"/>
      <c r="BY471" s="77"/>
      <c r="BZ471" s="77"/>
      <c r="CA471" s="77"/>
      <c r="CB471" s="77"/>
      <c r="CC471" s="77"/>
      <c r="CD471" s="77"/>
      <c r="CE471" s="77"/>
      <c r="CF471" s="77"/>
      <c r="CG471" s="77"/>
      <c r="CH471" s="77"/>
      <c r="CI471" s="77"/>
      <c r="CJ471" s="77"/>
      <c r="CK471" s="77"/>
      <c r="CL471" s="77"/>
      <c r="CM471" s="77"/>
      <c r="CN471" s="77"/>
      <c r="CO471" s="77"/>
      <c r="CP471" s="77"/>
      <c r="CQ471" s="77"/>
      <c r="CR471" s="77"/>
      <c r="CS471" s="77"/>
      <c r="CT471" s="77"/>
      <c r="CU471" s="77"/>
      <c r="CV471" s="77"/>
      <c r="CW471" s="77"/>
      <c r="CX471" s="77"/>
      <c r="CY471" s="77"/>
      <c r="CZ471" s="77"/>
      <c r="DA471" s="77"/>
      <c r="DB471" s="77"/>
      <c r="DC471" s="77"/>
      <c r="DD471" s="77"/>
      <c r="DE471" s="77"/>
      <c r="DF471" s="77"/>
      <c r="DG471" s="77"/>
      <c r="DH471" s="77"/>
      <c r="DI471" s="77"/>
      <c r="DJ471" s="77"/>
      <c r="DK471" s="77"/>
      <c r="DL471" s="77"/>
      <c r="DM471" s="77"/>
      <c r="DN471" s="77"/>
      <c r="DO471" s="77"/>
      <c r="DP471" s="77"/>
      <c r="DQ471" s="77"/>
      <c r="DR471" s="77"/>
      <c r="DS471" s="77"/>
      <c r="DT471" s="77"/>
      <c r="DU471" s="77"/>
      <c r="DV471" s="77"/>
      <c r="DW471" s="77"/>
      <c r="DX471" s="77"/>
      <c r="DY471" s="77"/>
      <c r="DZ471" s="77"/>
      <c r="EA471" s="77"/>
      <c r="EB471" s="77"/>
      <c r="EC471" s="77"/>
      <c r="ED471" s="77"/>
      <c r="EE471" s="77"/>
      <c r="EF471" s="77"/>
      <c r="EG471" s="77"/>
      <c r="EH471" s="77"/>
      <c r="EI471" s="77"/>
      <c r="EJ471" s="77"/>
      <c r="EK471" s="77"/>
      <c r="EL471" s="77"/>
      <c r="EM471" s="77"/>
      <c r="EN471" s="77"/>
      <c r="EO471" s="77"/>
      <c r="EP471" s="77"/>
      <c r="EQ471" s="77"/>
      <c r="ER471" s="77"/>
      <c r="ES471" s="77"/>
      <c r="ET471" s="77"/>
      <c r="EU471" s="77"/>
      <c r="EV471" s="77"/>
      <c r="EW471" s="77"/>
      <c r="EX471" s="77"/>
      <c r="EY471" s="77"/>
      <c r="EZ471" s="77"/>
      <c r="FA471" s="77"/>
      <c r="FB471" s="77"/>
      <c r="FC471" s="77"/>
      <c r="FD471" s="77"/>
      <c r="FE471" s="77"/>
      <c r="FF471" s="77"/>
      <c r="FG471" s="77"/>
      <c r="FH471" s="77"/>
      <c r="FI471" s="77"/>
      <c r="FJ471" s="77"/>
      <c r="FK471" s="77"/>
      <c r="FL471" s="77"/>
      <c r="FM471" s="77"/>
      <c r="FN471" s="77"/>
      <c r="FO471" s="77"/>
      <c r="FP471" s="77"/>
      <c r="FQ471" s="77"/>
      <c r="FR471" s="77"/>
      <c r="FS471" s="77"/>
      <c r="FT471" s="77"/>
      <c r="FU471" s="77"/>
      <c r="FV471" s="77"/>
      <c r="FW471" s="77"/>
      <c r="FX471" s="77"/>
      <c r="FY471" s="77"/>
      <c r="FZ471" s="77"/>
    </row>
    <row r="472" spans="8:182" x14ac:dyDescent="0.2"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  <c r="AA472" s="77"/>
      <c r="AB472" s="77"/>
      <c r="AC472" s="77"/>
      <c r="AD472" s="77"/>
      <c r="AE472" s="77"/>
      <c r="AF472" s="77"/>
      <c r="AG472" s="77"/>
      <c r="AH472" s="77"/>
      <c r="AI472" s="77"/>
      <c r="AJ472" s="77"/>
      <c r="AK472" s="77"/>
      <c r="AL472" s="77"/>
      <c r="AM472" s="77"/>
      <c r="AN472" s="77"/>
      <c r="AO472" s="77"/>
      <c r="AP472" s="77"/>
      <c r="AQ472" s="77"/>
      <c r="AR472" s="77"/>
      <c r="AS472" s="77"/>
      <c r="AT472" s="77"/>
      <c r="AU472" s="77"/>
      <c r="AV472" s="77"/>
      <c r="AW472" s="77"/>
      <c r="AX472" s="77"/>
      <c r="AY472" s="77"/>
      <c r="AZ472" s="77"/>
      <c r="BA472" s="77"/>
      <c r="BB472" s="77"/>
      <c r="BC472" s="77"/>
      <c r="BD472" s="77"/>
      <c r="BE472" s="77"/>
      <c r="BF472" s="77"/>
      <c r="BG472" s="77"/>
      <c r="BH472" s="77"/>
      <c r="BI472" s="77"/>
      <c r="BJ472" s="77"/>
      <c r="BK472" s="77"/>
      <c r="BL472" s="77"/>
      <c r="BM472" s="77"/>
      <c r="BN472" s="77"/>
      <c r="BO472" s="77"/>
      <c r="BP472" s="77"/>
      <c r="BQ472" s="77"/>
      <c r="BR472" s="77"/>
      <c r="BS472" s="77"/>
      <c r="BT472" s="77"/>
      <c r="BU472" s="77"/>
      <c r="BV472" s="77"/>
      <c r="BW472" s="77"/>
      <c r="BX472" s="77"/>
      <c r="BY472" s="77"/>
      <c r="BZ472" s="77"/>
      <c r="CA472" s="77"/>
      <c r="CB472" s="77"/>
      <c r="CC472" s="77"/>
      <c r="CD472" s="77"/>
      <c r="CE472" s="77"/>
      <c r="CF472" s="77"/>
      <c r="CG472" s="77"/>
      <c r="CH472" s="77"/>
      <c r="CI472" s="77"/>
      <c r="CJ472" s="77"/>
      <c r="CK472" s="77"/>
      <c r="CL472" s="77"/>
      <c r="CM472" s="77"/>
      <c r="CN472" s="77"/>
      <c r="CO472" s="77"/>
      <c r="CP472" s="77"/>
      <c r="CQ472" s="77"/>
      <c r="CR472" s="77"/>
      <c r="CS472" s="77"/>
      <c r="CT472" s="77"/>
      <c r="CU472" s="77"/>
      <c r="CV472" s="77"/>
      <c r="CW472" s="77"/>
      <c r="CX472" s="77"/>
      <c r="CY472" s="77"/>
      <c r="CZ472" s="77"/>
      <c r="DA472" s="77"/>
      <c r="DB472" s="77"/>
      <c r="DC472" s="77"/>
      <c r="DD472" s="77"/>
      <c r="DE472" s="77"/>
      <c r="DF472" s="77"/>
      <c r="DG472" s="77"/>
      <c r="DH472" s="77"/>
      <c r="DI472" s="77"/>
      <c r="DJ472" s="77"/>
      <c r="DK472" s="77"/>
      <c r="DL472" s="77"/>
      <c r="DM472" s="77"/>
      <c r="DN472" s="77"/>
      <c r="DO472" s="77"/>
      <c r="DP472" s="77"/>
      <c r="DQ472" s="77"/>
      <c r="DR472" s="77"/>
      <c r="DS472" s="77"/>
      <c r="DT472" s="77"/>
      <c r="DU472" s="77"/>
      <c r="DV472" s="77"/>
      <c r="DW472" s="77"/>
      <c r="DX472" s="77"/>
      <c r="DY472" s="77"/>
      <c r="DZ472" s="77"/>
      <c r="EA472" s="77"/>
      <c r="EB472" s="77"/>
      <c r="EC472" s="77"/>
      <c r="ED472" s="77"/>
      <c r="EE472" s="77"/>
      <c r="EF472" s="77"/>
      <c r="EG472" s="77"/>
      <c r="EH472" s="77"/>
      <c r="EI472" s="77"/>
      <c r="EJ472" s="77"/>
      <c r="EK472" s="77"/>
      <c r="EL472" s="77"/>
      <c r="EM472" s="77"/>
      <c r="EN472" s="77"/>
      <c r="EO472" s="77"/>
      <c r="EP472" s="77"/>
      <c r="EQ472" s="77"/>
      <c r="ER472" s="77"/>
      <c r="ES472" s="77"/>
      <c r="ET472" s="77"/>
      <c r="EU472" s="77"/>
      <c r="EV472" s="77"/>
      <c r="EW472" s="77"/>
      <c r="EX472" s="77"/>
      <c r="EY472" s="77"/>
      <c r="EZ472" s="77"/>
      <c r="FA472" s="77"/>
      <c r="FB472" s="77"/>
      <c r="FC472" s="77"/>
      <c r="FD472" s="77"/>
      <c r="FE472" s="77"/>
      <c r="FF472" s="77"/>
      <c r="FG472" s="77"/>
      <c r="FH472" s="77"/>
      <c r="FI472" s="77"/>
      <c r="FJ472" s="77"/>
      <c r="FK472" s="77"/>
      <c r="FL472" s="77"/>
      <c r="FM472" s="77"/>
      <c r="FN472" s="77"/>
      <c r="FO472" s="77"/>
      <c r="FP472" s="77"/>
      <c r="FQ472" s="77"/>
      <c r="FR472" s="77"/>
      <c r="FS472" s="77"/>
      <c r="FT472" s="77"/>
      <c r="FU472" s="77"/>
      <c r="FV472" s="77"/>
      <c r="FW472" s="77"/>
      <c r="FX472" s="77"/>
      <c r="FY472" s="77"/>
      <c r="FZ472" s="77"/>
    </row>
    <row r="473" spans="8:182" x14ac:dyDescent="0.2"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  <c r="AA473" s="77"/>
      <c r="AB473" s="77"/>
      <c r="AC473" s="77"/>
      <c r="AD473" s="77"/>
      <c r="AE473" s="77"/>
      <c r="AF473" s="77"/>
      <c r="AG473" s="77"/>
      <c r="AH473" s="77"/>
      <c r="AI473" s="77"/>
      <c r="AJ473" s="77"/>
      <c r="AK473" s="77"/>
      <c r="AL473" s="77"/>
      <c r="AM473" s="77"/>
      <c r="AN473" s="77"/>
      <c r="AO473" s="77"/>
      <c r="AP473" s="77"/>
      <c r="AQ473" s="77"/>
      <c r="AR473" s="77"/>
      <c r="AS473" s="77"/>
      <c r="AT473" s="77"/>
      <c r="AU473" s="77"/>
      <c r="AV473" s="77"/>
      <c r="AW473" s="77"/>
      <c r="AX473" s="77"/>
      <c r="AY473" s="77"/>
      <c r="AZ473" s="77"/>
      <c r="BA473" s="77"/>
      <c r="BB473" s="77"/>
      <c r="BC473" s="77"/>
      <c r="BD473" s="77"/>
      <c r="BE473" s="77"/>
      <c r="BF473" s="77"/>
      <c r="BG473" s="77"/>
      <c r="BH473" s="77"/>
      <c r="BI473" s="77"/>
      <c r="BJ473" s="77"/>
      <c r="BK473" s="77"/>
      <c r="BL473" s="77"/>
      <c r="BM473" s="77"/>
      <c r="BN473" s="77"/>
      <c r="BO473" s="77"/>
      <c r="BP473" s="77"/>
      <c r="BQ473" s="77"/>
      <c r="BR473" s="77"/>
      <c r="BS473" s="77"/>
      <c r="BT473" s="77"/>
      <c r="BU473" s="77"/>
      <c r="BV473" s="77"/>
      <c r="BW473" s="77"/>
      <c r="BX473" s="77"/>
      <c r="BY473" s="77"/>
      <c r="BZ473" s="77"/>
      <c r="CA473" s="77"/>
      <c r="CB473" s="77"/>
      <c r="CC473" s="77"/>
      <c r="CD473" s="77"/>
      <c r="CE473" s="77"/>
      <c r="CF473" s="77"/>
      <c r="CG473" s="77"/>
      <c r="CH473" s="77"/>
      <c r="CI473" s="77"/>
      <c r="CJ473" s="77"/>
      <c r="CK473" s="77"/>
      <c r="CL473" s="77"/>
      <c r="CM473" s="77"/>
      <c r="CN473" s="77"/>
      <c r="CO473" s="77"/>
      <c r="CP473" s="77"/>
      <c r="CQ473" s="77"/>
      <c r="CR473" s="77"/>
      <c r="CS473" s="77"/>
      <c r="CT473" s="77"/>
      <c r="CU473" s="77"/>
      <c r="CV473" s="77"/>
      <c r="CW473" s="77"/>
      <c r="CX473" s="77"/>
      <c r="CY473" s="77"/>
      <c r="CZ473" s="77"/>
      <c r="DA473" s="77"/>
      <c r="DB473" s="77"/>
      <c r="DC473" s="77"/>
      <c r="DD473" s="77"/>
      <c r="DE473" s="77"/>
      <c r="DF473" s="77"/>
      <c r="DG473" s="77"/>
      <c r="DH473" s="77"/>
      <c r="DI473" s="77"/>
      <c r="DJ473" s="77"/>
      <c r="DK473" s="77"/>
      <c r="DL473" s="77"/>
      <c r="DM473" s="77"/>
      <c r="DN473" s="77"/>
      <c r="DO473" s="77"/>
      <c r="DP473" s="77"/>
      <c r="DQ473" s="77"/>
      <c r="DR473" s="77"/>
      <c r="DS473" s="77"/>
      <c r="DT473" s="77"/>
      <c r="DU473" s="77"/>
      <c r="DV473" s="77"/>
      <c r="DW473" s="77"/>
      <c r="DX473" s="77"/>
      <c r="DY473" s="77"/>
      <c r="DZ473" s="77"/>
      <c r="EA473" s="77"/>
      <c r="EB473" s="77"/>
      <c r="EC473" s="77"/>
      <c r="ED473" s="77"/>
      <c r="EE473" s="77"/>
      <c r="EF473" s="77"/>
      <c r="EG473" s="77"/>
      <c r="EH473" s="77"/>
      <c r="EI473" s="77"/>
      <c r="EJ473" s="77"/>
      <c r="EK473" s="77"/>
      <c r="EL473" s="77"/>
      <c r="EM473" s="77"/>
      <c r="EN473" s="77"/>
      <c r="EO473" s="77"/>
      <c r="EP473" s="77"/>
      <c r="EQ473" s="77"/>
      <c r="ER473" s="77"/>
      <c r="ES473" s="77"/>
      <c r="ET473" s="77"/>
      <c r="EU473" s="77"/>
      <c r="EV473" s="77"/>
      <c r="EW473" s="77"/>
      <c r="EX473" s="77"/>
      <c r="EY473" s="77"/>
      <c r="EZ473" s="77"/>
      <c r="FA473" s="77"/>
      <c r="FB473" s="77"/>
      <c r="FC473" s="77"/>
      <c r="FD473" s="77"/>
      <c r="FE473" s="77"/>
      <c r="FF473" s="77"/>
      <c r="FG473" s="77"/>
      <c r="FH473" s="77"/>
      <c r="FI473" s="77"/>
      <c r="FJ473" s="77"/>
      <c r="FK473" s="77"/>
      <c r="FL473" s="77"/>
      <c r="FM473" s="77"/>
      <c r="FN473" s="77"/>
      <c r="FO473" s="77"/>
      <c r="FP473" s="77"/>
      <c r="FQ473" s="77"/>
      <c r="FR473" s="77"/>
      <c r="FS473" s="77"/>
      <c r="FT473" s="77"/>
      <c r="FU473" s="77"/>
      <c r="FV473" s="77"/>
      <c r="FW473" s="77"/>
      <c r="FX473" s="77"/>
      <c r="FY473" s="77"/>
      <c r="FZ473" s="77"/>
    </row>
    <row r="474" spans="8:182" x14ac:dyDescent="0.2"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  <c r="AA474" s="77"/>
      <c r="AB474" s="77"/>
      <c r="AC474" s="77"/>
      <c r="AD474" s="77"/>
      <c r="AE474" s="77"/>
      <c r="AF474" s="77"/>
      <c r="AG474" s="77"/>
      <c r="AH474" s="77"/>
      <c r="AI474" s="77"/>
      <c r="AJ474" s="77"/>
      <c r="AK474" s="77"/>
      <c r="AL474" s="77"/>
      <c r="AM474" s="77"/>
      <c r="AN474" s="77"/>
      <c r="AO474" s="77"/>
      <c r="AP474" s="77"/>
      <c r="AQ474" s="77"/>
      <c r="AR474" s="77"/>
      <c r="AS474" s="77"/>
      <c r="AT474" s="77"/>
      <c r="AU474" s="77"/>
      <c r="AV474" s="77"/>
      <c r="AW474" s="77"/>
      <c r="AX474" s="77"/>
      <c r="AY474" s="77"/>
      <c r="AZ474" s="77"/>
      <c r="BA474" s="77"/>
      <c r="BB474" s="77"/>
      <c r="BC474" s="77"/>
      <c r="BD474" s="77"/>
      <c r="BE474" s="77"/>
      <c r="BF474" s="77"/>
      <c r="BG474" s="77"/>
      <c r="BH474" s="77"/>
      <c r="BI474" s="77"/>
      <c r="BJ474" s="77"/>
      <c r="BK474" s="77"/>
      <c r="BL474" s="77"/>
      <c r="BM474" s="77"/>
      <c r="BN474" s="77"/>
      <c r="BO474" s="77"/>
      <c r="BP474" s="77"/>
      <c r="BQ474" s="77"/>
      <c r="BR474" s="77"/>
      <c r="BS474" s="77"/>
      <c r="BT474" s="77"/>
      <c r="BU474" s="77"/>
      <c r="BV474" s="77"/>
      <c r="BW474" s="77"/>
      <c r="BX474" s="77"/>
      <c r="BY474" s="77"/>
      <c r="BZ474" s="77"/>
      <c r="CA474" s="77"/>
      <c r="CB474" s="77"/>
      <c r="CC474" s="77"/>
      <c r="CD474" s="77"/>
      <c r="CE474" s="77"/>
      <c r="CF474" s="77"/>
      <c r="CG474" s="77"/>
      <c r="CH474" s="77"/>
      <c r="CI474" s="77"/>
      <c r="CJ474" s="77"/>
      <c r="CK474" s="77"/>
      <c r="CL474" s="77"/>
      <c r="CM474" s="77"/>
      <c r="CN474" s="77"/>
      <c r="CO474" s="77"/>
      <c r="CP474" s="77"/>
      <c r="CQ474" s="77"/>
      <c r="CR474" s="77"/>
      <c r="CS474" s="77"/>
      <c r="CT474" s="77"/>
      <c r="CU474" s="77"/>
      <c r="CV474" s="77"/>
      <c r="CW474" s="77"/>
      <c r="CX474" s="77"/>
      <c r="CY474" s="77"/>
      <c r="CZ474" s="77"/>
      <c r="DA474" s="77"/>
      <c r="DB474" s="77"/>
      <c r="DC474" s="77"/>
      <c r="DD474" s="77"/>
      <c r="DE474" s="77"/>
      <c r="DF474" s="77"/>
      <c r="DG474" s="77"/>
      <c r="DH474" s="77"/>
      <c r="DI474" s="77"/>
      <c r="DJ474" s="77"/>
      <c r="DK474" s="77"/>
      <c r="DL474" s="77"/>
      <c r="DM474" s="77"/>
      <c r="DN474" s="77"/>
      <c r="DO474" s="77"/>
      <c r="DP474" s="77"/>
      <c r="DQ474" s="77"/>
      <c r="DR474" s="77"/>
      <c r="DS474" s="77"/>
      <c r="DT474" s="77"/>
      <c r="DU474" s="77"/>
      <c r="DV474" s="77"/>
      <c r="DW474" s="77"/>
      <c r="DX474" s="77"/>
      <c r="DY474" s="77"/>
      <c r="DZ474" s="77"/>
      <c r="EA474" s="77"/>
      <c r="EB474" s="77"/>
      <c r="EC474" s="77"/>
      <c r="ED474" s="77"/>
      <c r="EE474" s="77"/>
      <c r="EF474" s="77"/>
      <c r="EG474" s="77"/>
      <c r="EH474" s="77"/>
      <c r="EI474" s="77"/>
      <c r="EJ474" s="77"/>
      <c r="EK474" s="77"/>
      <c r="EL474" s="77"/>
      <c r="EM474" s="77"/>
      <c r="EN474" s="77"/>
      <c r="EO474" s="77"/>
      <c r="EP474" s="77"/>
      <c r="EQ474" s="77"/>
      <c r="ER474" s="77"/>
      <c r="ES474" s="77"/>
      <c r="ET474" s="77"/>
      <c r="EU474" s="77"/>
      <c r="EV474" s="77"/>
      <c r="EW474" s="77"/>
      <c r="EX474" s="77"/>
      <c r="EY474" s="77"/>
      <c r="EZ474" s="77"/>
      <c r="FA474" s="77"/>
      <c r="FB474" s="77"/>
      <c r="FC474" s="77"/>
      <c r="FD474" s="77"/>
      <c r="FE474" s="77"/>
      <c r="FF474" s="77"/>
      <c r="FG474" s="77"/>
      <c r="FH474" s="77"/>
      <c r="FI474" s="77"/>
      <c r="FJ474" s="77"/>
      <c r="FK474" s="77"/>
      <c r="FL474" s="77"/>
      <c r="FM474" s="77"/>
      <c r="FN474" s="77"/>
      <c r="FO474" s="77"/>
      <c r="FP474" s="77"/>
      <c r="FQ474" s="77"/>
      <c r="FR474" s="77"/>
      <c r="FS474" s="77"/>
      <c r="FT474" s="77"/>
      <c r="FU474" s="77"/>
      <c r="FV474" s="77"/>
      <c r="FW474" s="77"/>
      <c r="FX474" s="77"/>
      <c r="FY474" s="77"/>
      <c r="FZ474" s="77"/>
    </row>
    <row r="475" spans="8:182" x14ac:dyDescent="0.2"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  <c r="AA475" s="77"/>
      <c r="AB475" s="77"/>
      <c r="AC475" s="77"/>
      <c r="AD475" s="77"/>
      <c r="AE475" s="77"/>
      <c r="AF475" s="77"/>
      <c r="AG475" s="77"/>
      <c r="AH475" s="77"/>
      <c r="AI475" s="77"/>
      <c r="AJ475" s="77"/>
      <c r="AK475" s="77"/>
      <c r="AL475" s="77"/>
      <c r="AM475" s="77"/>
      <c r="AN475" s="77"/>
      <c r="AO475" s="77"/>
      <c r="AP475" s="77"/>
      <c r="AQ475" s="77"/>
      <c r="AR475" s="77"/>
      <c r="AS475" s="77"/>
      <c r="AT475" s="77"/>
      <c r="AU475" s="77"/>
      <c r="AV475" s="77"/>
      <c r="AW475" s="77"/>
      <c r="AX475" s="77"/>
      <c r="AY475" s="77"/>
      <c r="AZ475" s="77"/>
      <c r="BA475" s="77"/>
      <c r="BB475" s="77"/>
      <c r="BC475" s="77"/>
      <c r="BD475" s="77"/>
      <c r="BE475" s="77"/>
      <c r="BF475" s="77"/>
      <c r="BG475" s="77"/>
      <c r="BH475" s="77"/>
      <c r="BI475" s="77"/>
      <c r="BJ475" s="77"/>
      <c r="BK475" s="77"/>
      <c r="BL475" s="77"/>
      <c r="BM475" s="77"/>
      <c r="BN475" s="77"/>
      <c r="BO475" s="77"/>
      <c r="BP475" s="77"/>
      <c r="BQ475" s="77"/>
      <c r="BR475" s="77"/>
      <c r="BS475" s="77"/>
      <c r="BT475" s="77"/>
      <c r="BU475" s="77"/>
      <c r="BV475" s="77"/>
      <c r="BW475" s="77"/>
      <c r="BX475" s="77"/>
      <c r="BY475" s="77"/>
      <c r="BZ475" s="77"/>
      <c r="CA475" s="77"/>
      <c r="CB475" s="77"/>
      <c r="CC475" s="77"/>
      <c r="CD475" s="77"/>
      <c r="CE475" s="77"/>
      <c r="CF475" s="77"/>
      <c r="CG475" s="77"/>
      <c r="CH475" s="77"/>
      <c r="CI475" s="77"/>
      <c r="CJ475" s="77"/>
      <c r="CK475" s="77"/>
      <c r="CL475" s="77"/>
      <c r="CM475" s="77"/>
      <c r="CN475" s="77"/>
      <c r="CO475" s="77"/>
      <c r="CP475" s="77"/>
      <c r="CQ475" s="77"/>
      <c r="CR475" s="77"/>
      <c r="CS475" s="77"/>
      <c r="CT475" s="77"/>
      <c r="CU475" s="77"/>
      <c r="CV475" s="77"/>
      <c r="CW475" s="77"/>
      <c r="CX475" s="77"/>
      <c r="CY475" s="77"/>
      <c r="CZ475" s="77"/>
      <c r="DA475" s="77"/>
      <c r="DB475" s="77"/>
      <c r="DC475" s="77"/>
      <c r="DD475" s="77"/>
      <c r="DE475" s="77"/>
      <c r="DF475" s="77"/>
      <c r="DG475" s="77"/>
      <c r="DH475" s="77"/>
      <c r="DI475" s="77"/>
      <c r="DJ475" s="77"/>
      <c r="DK475" s="77"/>
      <c r="DL475" s="77"/>
      <c r="DM475" s="77"/>
      <c r="DN475" s="77"/>
      <c r="DO475" s="77"/>
      <c r="DP475" s="77"/>
      <c r="DQ475" s="77"/>
      <c r="DR475" s="77"/>
      <c r="DS475" s="77"/>
      <c r="DT475" s="77"/>
      <c r="DU475" s="77"/>
      <c r="DV475" s="77"/>
      <c r="DW475" s="77"/>
      <c r="DX475" s="77"/>
      <c r="DY475" s="77"/>
      <c r="DZ475" s="77"/>
      <c r="EA475" s="77"/>
      <c r="EB475" s="77"/>
      <c r="EC475" s="77"/>
      <c r="ED475" s="77"/>
      <c r="EE475" s="77"/>
      <c r="EF475" s="77"/>
      <c r="EG475" s="77"/>
      <c r="EH475" s="77"/>
      <c r="EI475" s="77"/>
      <c r="EJ475" s="77"/>
      <c r="EK475" s="77"/>
      <c r="EL475" s="77"/>
      <c r="EM475" s="77"/>
      <c r="EN475" s="77"/>
      <c r="EO475" s="77"/>
      <c r="EP475" s="77"/>
      <c r="EQ475" s="77"/>
      <c r="ER475" s="77"/>
      <c r="ES475" s="77"/>
      <c r="ET475" s="77"/>
      <c r="EU475" s="77"/>
      <c r="EV475" s="77"/>
      <c r="EW475" s="77"/>
      <c r="EX475" s="77"/>
      <c r="EY475" s="77"/>
      <c r="EZ475" s="77"/>
      <c r="FA475" s="77"/>
      <c r="FB475" s="77"/>
      <c r="FC475" s="77"/>
      <c r="FD475" s="77"/>
      <c r="FE475" s="77"/>
      <c r="FF475" s="77"/>
      <c r="FG475" s="77"/>
      <c r="FH475" s="77"/>
      <c r="FI475" s="77"/>
      <c r="FJ475" s="77"/>
      <c r="FK475" s="77"/>
      <c r="FL475" s="77"/>
      <c r="FM475" s="77"/>
      <c r="FN475" s="77"/>
      <c r="FO475" s="77"/>
      <c r="FP475" s="77"/>
      <c r="FQ475" s="77"/>
      <c r="FR475" s="77"/>
      <c r="FS475" s="77"/>
      <c r="FT475" s="77"/>
      <c r="FU475" s="77"/>
      <c r="FV475" s="77"/>
      <c r="FW475" s="77"/>
      <c r="FX475" s="77"/>
      <c r="FY475" s="77"/>
      <c r="FZ475" s="77"/>
    </row>
    <row r="476" spans="8:182" x14ac:dyDescent="0.2"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  <c r="AA476" s="77"/>
      <c r="AB476" s="77"/>
      <c r="AC476" s="77"/>
      <c r="AD476" s="77"/>
      <c r="AE476" s="77"/>
      <c r="AF476" s="77"/>
      <c r="AG476" s="77"/>
      <c r="AH476" s="77"/>
      <c r="AI476" s="77"/>
      <c r="AJ476" s="77"/>
      <c r="AK476" s="77"/>
      <c r="AL476" s="77"/>
      <c r="AM476" s="77"/>
      <c r="AN476" s="77"/>
      <c r="AO476" s="77"/>
      <c r="AP476" s="77"/>
      <c r="AQ476" s="77"/>
      <c r="AR476" s="77"/>
      <c r="AS476" s="77"/>
      <c r="AT476" s="77"/>
      <c r="AU476" s="77"/>
      <c r="AV476" s="77"/>
      <c r="AW476" s="77"/>
      <c r="AX476" s="77"/>
      <c r="AY476" s="77"/>
      <c r="AZ476" s="77"/>
      <c r="BA476" s="77"/>
      <c r="BB476" s="77"/>
      <c r="BC476" s="77"/>
      <c r="BD476" s="77"/>
      <c r="BE476" s="77"/>
      <c r="BF476" s="77"/>
      <c r="BG476" s="77"/>
      <c r="BH476" s="77"/>
      <c r="BI476" s="77"/>
      <c r="BJ476" s="77"/>
      <c r="BK476" s="77"/>
      <c r="BL476" s="77"/>
      <c r="BM476" s="77"/>
      <c r="BN476" s="77"/>
      <c r="BO476" s="77"/>
      <c r="BP476" s="77"/>
      <c r="BQ476" s="77"/>
      <c r="BR476" s="77"/>
      <c r="BS476" s="77"/>
      <c r="BT476" s="77"/>
      <c r="BU476" s="77"/>
      <c r="BV476" s="77"/>
      <c r="BW476" s="77"/>
      <c r="BX476" s="77"/>
      <c r="BY476" s="77"/>
      <c r="BZ476" s="77"/>
      <c r="CA476" s="77"/>
      <c r="CB476" s="77"/>
      <c r="CC476" s="77"/>
      <c r="CD476" s="77"/>
      <c r="CE476" s="77"/>
      <c r="CF476" s="77"/>
      <c r="CG476" s="77"/>
      <c r="CH476" s="77"/>
      <c r="CI476" s="77"/>
      <c r="CJ476" s="77"/>
      <c r="CK476" s="77"/>
      <c r="CL476" s="77"/>
      <c r="CM476" s="77"/>
      <c r="CN476" s="77"/>
      <c r="CO476" s="77"/>
      <c r="CP476" s="77"/>
      <c r="CQ476" s="77"/>
      <c r="CR476" s="77"/>
      <c r="CS476" s="77"/>
      <c r="CT476" s="77"/>
      <c r="CU476" s="77"/>
      <c r="CV476" s="77"/>
      <c r="CW476" s="77"/>
      <c r="CX476" s="77"/>
      <c r="CY476" s="77"/>
      <c r="CZ476" s="77"/>
      <c r="DA476" s="77"/>
      <c r="DB476" s="77"/>
      <c r="DC476" s="77"/>
      <c r="DD476" s="77"/>
      <c r="DE476" s="77"/>
      <c r="DF476" s="77"/>
      <c r="DG476" s="77"/>
      <c r="DH476" s="77"/>
      <c r="DI476" s="77"/>
      <c r="DJ476" s="77"/>
      <c r="DK476" s="77"/>
      <c r="DL476" s="77"/>
      <c r="DM476" s="77"/>
      <c r="DN476" s="77"/>
      <c r="DO476" s="77"/>
      <c r="DP476" s="77"/>
      <c r="DQ476" s="77"/>
      <c r="DR476" s="77"/>
      <c r="DS476" s="77"/>
      <c r="DT476" s="77"/>
      <c r="DU476" s="77"/>
      <c r="DV476" s="77"/>
      <c r="DW476" s="77"/>
      <c r="DX476" s="77"/>
      <c r="DY476" s="77"/>
      <c r="DZ476" s="77"/>
      <c r="EA476" s="77"/>
      <c r="EB476" s="77"/>
      <c r="EC476" s="77"/>
      <c r="ED476" s="77"/>
      <c r="EE476" s="77"/>
      <c r="EF476" s="77"/>
      <c r="EG476" s="77"/>
      <c r="EH476" s="77"/>
      <c r="EI476" s="77"/>
      <c r="EJ476" s="77"/>
      <c r="EK476" s="77"/>
      <c r="EL476" s="77"/>
      <c r="EM476" s="77"/>
      <c r="EN476" s="77"/>
      <c r="EO476" s="77"/>
      <c r="EP476" s="77"/>
      <c r="EQ476" s="77"/>
      <c r="ER476" s="77"/>
      <c r="ES476" s="77"/>
      <c r="ET476" s="77"/>
      <c r="EU476" s="77"/>
      <c r="EV476" s="77"/>
      <c r="EW476" s="77"/>
      <c r="EX476" s="77"/>
      <c r="EY476" s="77"/>
      <c r="EZ476" s="77"/>
      <c r="FA476" s="77"/>
      <c r="FB476" s="77"/>
      <c r="FC476" s="77"/>
      <c r="FD476" s="77"/>
      <c r="FE476" s="77"/>
      <c r="FF476" s="77"/>
      <c r="FG476" s="77"/>
      <c r="FH476" s="77"/>
      <c r="FI476" s="77"/>
      <c r="FJ476" s="77"/>
      <c r="FK476" s="77"/>
      <c r="FL476" s="77"/>
      <c r="FM476" s="77"/>
      <c r="FN476" s="77"/>
      <c r="FO476" s="77"/>
      <c r="FP476" s="77"/>
      <c r="FQ476" s="77"/>
      <c r="FR476" s="77"/>
      <c r="FS476" s="77"/>
      <c r="FT476" s="77"/>
      <c r="FU476" s="77"/>
      <c r="FV476" s="77"/>
      <c r="FW476" s="77"/>
      <c r="FX476" s="77"/>
      <c r="FY476" s="77"/>
      <c r="FZ476" s="77"/>
    </row>
    <row r="477" spans="8:182" x14ac:dyDescent="0.2"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  <c r="AA477" s="77"/>
      <c r="AB477" s="77"/>
      <c r="AC477" s="77"/>
      <c r="AD477" s="77"/>
      <c r="AE477" s="77"/>
      <c r="AF477" s="77"/>
      <c r="AG477" s="77"/>
      <c r="AH477" s="77"/>
      <c r="AI477" s="77"/>
      <c r="AJ477" s="77"/>
      <c r="AK477" s="77"/>
      <c r="AL477" s="77"/>
      <c r="AM477" s="77"/>
      <c r="AN477" s="77"/>
      <c r="AO477" s="77"/>
      <c r="AP477" s="77"/>
      <c r="AQ477" s="77"/>
      <c r="AR477" s="77"/>
      <c r="AS477" s="77"/>
      <c r="AT477" s="77"/>
      <c r="AU477" s="77"/>
      <c r="AV477" s="77"/>
      <c r="AW477" s="77"/>
      <c r="AX477" s="77"/>
      <c r="AY477" s="77"/>
      <c r="AZ477" s="77"/>
      <c r="BA477" s="77"/>
      <c r="BB477" s="77"/>
      <c r="BC477" s="77"/>
      <c r="BD477" s="77"/>
      <c r="BE477" s="77"/>
      <c r="BF477" s="77"/>
      <c r="BG477" s="77"/>
      <c r="BH477" s="77"/>
      <c r="BI477" s="77"/>
      <c r="BJ477" s="77"/>
      <c r="BK477" s="77"/>
      <c r="BL477" s="77"/>
      <c r="BM477" s="77"/>
      <c r="BN477" s="77"/>
      <c r="BO477" s="77"/>
      <c r="BP477" s="77"/>
      <c r="BQ477" s="77"/>
      <c r="BR477" s="77"/>
      <c r="BS477" s="77"/>
      <c r="BT477" s="77"/>
      <c r="BU477" s="77"/>
      <c r="BV477" s="77"/>
      <c r="BW477" s="77"/>
      <c r="BX477" s="77"/>
      <c r="BY477" s="77"/>
      <c r="BZ477" s="77"/>
      <c r="CA477" s="77"/>
      <c r="CB477" s="77"/>
      <c r="CC477" s="77"/>
      <c r="CD477" s="77"/>
      <c r="CE477" s="77"/>
      <c r="CF477" s="77"/>
      <c r="CG477" s="77"/>
      <c r="CH477" s="77"/>
      <c r="CI477" s="77"/>
      <c r="CJ477" s="77"/>
      <c r="CK477" s="77"/>
      <c r="CL477" s="77"/>
      <c r="CM477" s="77"/>
      <c r="CN477" s="77"/>
      <c r="CO477" s="77"/>
      <c r="CP477" s="77"/>
      <c r="CQ477" s="77"/>
      <c r="CR477" s="77"/>
      <c r="CS477" s="77"/>
      <c r="CT477" s="77"/>
      <c r="CU477" s="77"/>
      <c r="CV477" s="77"/>
      <c r="CW477" s="77"/>
      <c r="CX477" s="77"/>
      <c r="CY477" s="77"/>
      <c r="CZ477" s="77"/>
      <c r="DA477" s="77"/>
      <c r="DB477" s="77"/>
      <c r="DC477" s="77"/>
      <c r="DD477" s="77"/>
      <c r="DE477" s="77"/>
      <c r="DF477" s="77"/>
      <c r="DG477" s="77"/>
      <c r="DH477" s="77"/>
      <c r="DI477" s="77"/>
      <c r="DJ477" s="77"/>
      <c r="DK477" s="77"/>
      <c r="DL477" s="77"/>
      <c r="DM477" s="77"/>
      <c r="DN477" s="77"/>
      <c r="DO477" s="77"/>
      <c r="DP477" s="77"/>
      <c r="DQ477" s="77"/>
      <c r="DR477" s="77"/>
      <c r="DS477" s="77"/>
      <c r="DT477" s="77"/>
      <c r="DU477" s="77"/>
      <c r="DV477" s="77"/>
      <c r="DW477" s="77"/>
      <c r="DX477" s="77"/>
      <c r="DY477" s="77"/>
      <c r="DZ477" s="77"/>
      <c r="EA477" s="77"/>
      <c r="EB477" s="77"/>
      <c r="EC477" s="77"/>
      <c r="ED477" s="77"/>
      <c r="EE477" s="77"/>
      <c r="EF477" s="77"/>
      <c r="EG477" s="77"/>
      <c r="EH477" s="77"/>
      <c r="EI477" s="77"/>
      <c r="EJ477" s="77"/>
      <c r="EK477" s="77"/>
      <c r="EL477" s="77"/>
      <c r="EM477" s="77"/>
      <c r="EN477" s="77"/>
      <c r="EO477" s="77"/>
      <c r="EP477" s="77"/>
      <c r="EQ477" s="77"/>
      <c r="ER477" s="77"/>
      <c r="ES477" s="77"/>
      <c r="ET477" s="77"/>
      <c r="EU477" s="77"/>
      <c r="EV477" s="77"/>
      <c r="EW477" s="77"/>
      <c r="EX477" s="77"/>
      <c r="EY477" s="77"/>
      <c r="EZ477" s="77"/>
      <c r="FA477" s="77"/>
      <c r="FB477" s="77"/>
      <c r="FC477" s="77"/>
      <c r="FD477" s="77"/>
      <c r="FE477" s="77"/>
      <c r="FF477" s="77"/>
      <c r="FG477" s="77"/>
      <c r="FH477" s="77"/>
      <c r="FI477" s="77"/>
      <c r="FJ477" s="77"/>
      <c r="FK477" s="77"/>
      <c r="FL477" s="77"/>
      <c r="FM477" s="77"/>
      <c r="FN477" s="77"/>
      <c r="FO477" s="77"/>
      <c r="FP477" s="77"/>
      <c r="FQ477" s="77"/>
      <c r="FR477" s="77"/>
      <c r="FS477" s="77"/>
      <c r="FT477" s="77"/>
      <c r="FU477" s="77"/>
      <c r="FV477" s="77"/>
      <c r="FW477" s="77"/>
      <c r="FX477" s="77"/>
      <c r="FY477" s="77"/>
      <c r="FZ477" s="77"/>
    </row>
    <row r="478" spans="8:182" x14ac:dyDescent="0.2"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  <c r="AA478" s="77"/>
      <c r="AB478" s="77"/>
      <c r="AC478" s="77"/>
      <c r="AD478" s="77"/>
      <c r="AE478" s="77"/>
      <c r="AF478" s="77"/>
      <c r="AG478" s="77"/>
      <c r="AH478" s="77"/>
      <c r="AI478" s="77"/>
      <c r="AJ478" s="77"/>
      <c r="AK478" s="77"/>
      <c r="AL478" s="77"/>
      <c r="AM478" s="77"/>
      <c r="AN478" s="77"/>
      <c r="AO478" s="77"/>
      <c r="AP478" s="77"/>
      <c r="AQ478" s="77"/>
      <c r="AR478" s="77"/>
      <c r="AS478" s="77"/>
      <c r="AT478" s="77"/>
      <c r="AU478" s="77"/>
      <c r="AV478" s="77"/>
      <c r="AW478" s="77"/>
      <c r="AX478" s="77"/>
      <c r="AY478" s="77"/>
      <c r="AZ478" s="77"/>
      <c r="BA478" s="77"/>
      <c r="BB478" s="77"/>
      <c r="BC478" s="77"/>
      <c r="BD478" s="77"/>
      <c r="BE478" s="77"/>
      <c r="BF478" s="77"/>
      <c r="BG478" s="77"/>
      <c r="BH478" s="77"/>
      <c r="BI478" s="77"/>
      <c r="BJ478" s="77"/>
      <c r="BK478" s="77"/>
      <c r="BL478" s="77"/>
      <c r="BM478" s="77"/>
      <c r="BN478" s="77"/>
      <c r="BO478" s="77"/>
      <c r="BP478" s="77"/>
      <c r="BQ478" s="77"/>
      <c r="BR478" s="77"/>
      <c r="BS478" s="77"/>
      <c r="BT478" s="77"/>
      <c r="BU478" s="77"/>
      <c r="BV478" s="77"/>
      <c r="BW478" s="77"/>
      <c r="BX478" s="77"/>
      <c r="BY478" s="77"/>
      <c r="BZ478" s="77"/>
      <c r="CA478" s="77"/>
      <c r="CB478" s="77"/>
      <c r="CC478" s="77"/>
      <c r="CD478" s="77"/>
      <c r="CE478" s="77"/>
      <c r="CF478" s="77"/>
      <c r="CG478" s="77"/>
      <c r="CH478" s="77"/>
      <c r="CI478" s="77"/>
      <c r="CJ478" s="77"/>
      <c r="CK478" s="77"/>
      <c r="CL478" s="77"/>
      <c r="CM478" s="77"/>
      <c r="CN478" s="77"/>
      <c r="CO478" s="77"/>
      <c r="CP478" s="77"/>
      <c r="CQ478" s="77"/>
      <c r="CR478" s="77"/>
      <c r="CS478" s="77"/>
      <c r="CT478" s="77"/>
      <c r="CU478" s="77"/>
      <c r="CV478" s="77"/>
      <c r="CW478" s="77"/>
      <c r="CX478" s="77"/>
      <c r="CY478" s="77"/>
      <c r="CZ478" s="77"/>
      <c r="DA478" s="77"/>
      <c r="DB478" s="77"/>
      <c r="DC478" s="77"/>
      <c r="DD478" s="77"/>
      <c r="DE478" s="77"/>
      <c r="DF478" s="77"/>
      <c r="DG478" s="77"/>
      <c r="DH478" s="77"/>
      <c r="DI478" s="77"/>
      <c r="DJ478" s="77"/>
      <c r="DK478" s="77"/>
      <c r="DL478" s="77"/>
      <c r="DM478" s="77"/>
      <c r="DN478" s="77"/>
      <c r="DO478" s="77"/>
      <c r="DP478" s="77"/>
      <c r="DQ478" s="77"/>
      <c r="DR478" s="77"/>
      <c r="DS478" s="77"/>
      <c r="DT478" s="77"/>
      <c r="DU478" s="77"/>
      <c r="DV478" s="77"/>
      <c r="DW478" s="77"/>
      <c r="DX478" s="77"/>
      <c r="DY478" s="77"/>
      <c r="DZ478" s="77"/>
      <c r="EA478" s="77"/>
      <c r="EB478" s="77"/>
      <c r="EC478" s="77"/>
      <c r="ED478" s="77"/>
      <c r="EE478" s="77"/>
      <c r="EF478" s="77"/>
      <c r="EG478" s="77"/>
      <c r="EH478" s="77"/>
      <c r="EI478" s="77"/>
      <c r="EJ478" s="77"/>
      <c r="EK478" s="77"/>
      <c r="EL478" s="77"/>
      <c r="EM478" s="77"/>
      <c r="EN478" s="77"/>
      <c r="EO478" s="77"/>
      <c r="EP478" s="77"/>
      <c r="EQ478" s="77"/>
      <c r="ER478" s="77"/>
      <c r="ES478" s="77"/>
      <c r="ET478" s="77"/>
      <c r="EU478" s="77"/>
      <c r="EV478" s="77"/>
      <c r="EW478" s="77"/>
      <c r="EX478" s="77"/>
      <c r="EY478" s="77"/>
      <c r="EZ478" s="77"/>
      <c r="FA478" s="77"/>
      <c r="FB478" s="77"/>
      <c r="FC478" s="77"/>
      <c r="FD478" s="77"/>
      <c r="FE478" s="77"/>
      <c r="FF478" s="77"/>
      <c r="FG478" s="77"/>
      <c r="FH478" s="77"/>
      <c r="FI478" s="77"/>
      <c r="FJ478" s="77"/>
      <c r="FK478" s="77"/>
      <c r="FL478" s="77"/>
      <c r="FM478" s="77"/>
      <c r="FN478" s="77"/>
      <c r="FO478" s="77"/>
      <c r="FP478" s="77"/>
      <c r="FQ478" s="77"/>
      <c r="FR478" s="77"/>
      <c r="FS478" s="77"/>
      <c r="FT478" s="77"/>
      <c r="FU478" s="77"/>
      <c r="FV478" s="77"/>
      <c r="FW478" s="77"/>
      <c r="FX478" s="77"/>
      <c r="FY478" s="77"/>
      <c r="FZ478" s="77"/>
    </row>
    <row r="479" spans="8:182" x14ac:dyDescent="0.2"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  <c r="AA479" s="77"/>
      <c r="AB479" s="77"/>
      <c r="AC479" s="77"/>
      <c r="AD479" s="77"/>
      <c r="AE479" s="77"/>
      <c r="AF479" s="77"/>
      <c r="AG479" s="77"/>
      <c r="AH479" s="77"/>
      <c r="AI479" s="77"/>
      <c r="AJ479" s="77"/>
      <c r="AK479" s="77"/>
      <c r="AL479" s="77"/>
      <c r="AM479" s="77"/>
      <c r="AN479" s="77"/>
      <c r="AO479" s="77"/>
      <c r="AP479" s="77"/>
      <c r="AQ479" s="77"/>
      <c r="AR479" s="77"/>
      <c r="AS479" s="77"/>
      <c r="AT479" s="77"/>
      <c r="AU479" s="77"/>
      <c r="AV479" s="77"/>
      <c r="AW479" s="77"/>
      <c r="AX479" s="77"/>
      <c r="AY479" s="77"/>
      <c r="AZ479" s="77"/>
      <c r="BA479" s="77"/>
      <c r="BB479" s="77"/>
      <c r="BC479" s="77"/>
      <c r="BD479" s="77"/>
      <c r="BE479" s="77"/>
      <c r="BF479" s="77"/>
      <c r="BG479" s="77"/>
      <c r="BH479" s="77"/>
      <c r="BI479" s="77"/>
      <c r="BJ479" s="77"/>
      <c r="BK479" s="77"/>
      <c r="BL479" s="77"/>
      <c r="BM479" s="77"/>
      <c r="BN479" s="77"/>
      <c r="BO479" s="77"/>
      <c r="BP479" s="77"/>
      <c r="BQ479" s="77"/>
      <c r="BR479" s="77"/>
      <c r="BS479" s="77"/>
      <c r="BT479" s="77"/>
      <c r="BU479" s="77"/>
      <c r="BV479" s="77"/>
      <c r="BW479" s="77"/>
      <c r="BX479" s="77"/>
      <c r="BY479" s="77"/>
      <c r="BZ479" s="77"/>
      <c r="CA479" s="77"/>
      <c r="CB479" s="77"/>
      <c r="CC479" s="77"/>
      <c r="CD479" s="77"/>
      <c r="CE479" s="77"/>
      <c r="CF479" s="77"/>
      <c r="CG479" s="77"/>
      <c r="CH479" s="77"/>
      <c r="CI479" s="77"/>
      <c r="CJ479" s="77"/>
      <c r="CK479" s="77"/>
      <c r="CL479" s="77"/>
      <c r="CM479" s="77"/>
      <c r="CN479" s="77"/>
      <c r="CO479" s="77"/>
      <c r="CP479" s="77"/>
      <c r="CQ479" s="77"/>
      <c r="CR479" s="77"/>
      <c r="CS479" s="77"/>
      <c r="CT479" s="77"/>
      <c r="CU479" s="77"/>
      <c r="CV479" s="77"/>
      <c r="CW479" s="77"/>
      <c r="CX479" s="77"/>
      <c r="CY479" s="77"/>
      <c r="CZ479" s="77"/>
      <c r="DA479" s="77"/>
      <c r="DB479" s="77"/>
      <c r="DC479" s="77"/>
      <c r="DD479" s="77"/>
      <c r="DE479" s="77"/>
      <c r="DF479" s="77"/>
      <c r="DG479" s="77"/>
      <c r="DH479" s="77"/>
      <c r="DI479" s="77"/>
      <c r="DJ479" s="77"/>
      <c r="DK479" s="77"/>
      <c r="DL479" s="77"/>
      <c r="DM479" s="77"/>
      <c r="DN479" s="77"/>
      <c r="DO479" s="77"/>
      <c r="DP479" s="77"/>
      <c r="DQ479" s="77"/>
      <c r="DR479" s="77"/>
      <c r="DS479" s="77"/>
      <c r="DT479" s="77"/>
      <c r="DU479" s="77"/>
      <c r="DV479" s="77"/>
      <c r="DW479" s="77"/>
      <c r="DX479" s="77"/>
      <c r="DY479" s="77"/>
      <c r="DZ479" s="77"/>
      <c r="EA479" s="77"/>
      <c r="EB479" s="77"/>
      <c r="EC479" s="77"/>
      <c r="ED479" s="77"/>
      <c r="EE479" s="77"/>
      <c r="EF479" s="77"/>
      <c r="EG479" s="77"/>
      <c r="EH479" s="77"/>
      <c r="EI479" s="77"/>
      <c r="EJ479" s="77"/>
      <c r="EK479" s="77"/>
      <c r="EL479" s="77"/>
      <c r="EM479" s="77"/>
      <c r="EN479" s="77"/>
      <c r="EO479" s="77"/>
      <c r="EP479" s="77"/>
      <c r="EQ479" s="77"/>
      <c r="ER479" s="77"/>
      <c r="ES479" s="77"/>
      <c r="ET479" s="77"/>
      <c r="EU479" s="77"/>
      <c r="EV479" s="77"/>
      <c r="EW479" s="77"/>
      <c r="EX479" s="77"/>
      <c r="EY479" s="77"/>
      <c r="EZ479" s="77"/>
      <c r="FA479" s="77"/>
      <c r="FB479" s="77"/>
      <c r="FC479" s="77"/>
      <c r="FD479" s="77"/>
      <c r="FE479" s="77"/>
      <c r="FF479" s="77"/>
      <c r="FG479" s="77"/>
      <c r="FH479" s="77"/>
      <c r="FI479" s="77"/>
      <c r="FJ479" s="77"/>
      <c r="FK479" s="77"/>
      <c r="FL479" s="77"/>
      <c r="FM479" s="77"/>
      <c r="FN479" s="77"/>
      <c r="FO479" s="77"/>
      <c r="FP479" s="77"/>
      <c r="FQ479" s="77"/>
      <c r="FR479" s="77"/>
      <c r="FS479" s="77"/>
      <c r="FT479" s="77"/>
      <c r="FU479" s="77"/>
      <c r="FV479" s="77"/>
      <c r="FW479" s="77"/>
      <c r="FX479" s="77"/>
      <c r="FY479" s="77"/>
      <c r="FZ479" s="77"/>
    </row>
    <row r="480" spans="8:182" x14ac:dyDescent="0.2"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  <c r="AA480" s="77"/>
      <c r="AB480" s="77"/>
      <c r="AC480" s="77"/>
      <c r="AD480" s="77"/>
      <c r="AE480" s="77"/>
      <c r="AF480" s="77"/>
      <c r="AG480" s="77"/>
      <c r="AH480" s="77"/>
      <c r="AI480" s="77"/>
      <c r="AJ480" s="77"/>
      <c r="AK480" s="77"/>
      <c r="AL480" s="77"/>
      <c r="AM480" s="77"/>
      <c r="AN480" s="77"/>
      <c r="AO480" s="77"/>
      <c r="AP480" s="77"/>
      <c r="AQ480" s="77"/>
      <c r="AR480" s="77"/>
      <c r="AS480" s="77"/>
      <c r="AT480" s="77"/>
      <c r="AU480" s="77"/>
      <c r="AV480" s="77"/>
      <c r="AW480" s="77"/>
      <c r="AX480" s="77"/>
      <c r="AY480" s="77"/>
      <c r="AZ480" s="77"/>
      <c r="BA480" s="77"/>
      <c r="BB480" s="77"/>
      <c r="BC480" s="77"/>
      <c r="BD480" s="77"/>
      <c r="BE480" s="77"/>
      <c r="BF480" s="77"/>
      <c r="BG480" s="77"/>
      <c r="BH480" s="77"/>
      <c r="BI480" s="77"/>
      <c r="BJ480" s="77"/>
      <c r="BK480" s="77"/>
      <c r="BL480" s="77"/>
      <c r="BM480" s="77"/>
      <c r="BN480" s="77"/>
      <c r="BO480" s="77"/>
      <c r="BP480" s="77"/>
      <c r="BQ480" s="77"/>
      <c r="BR480" s="77"/>
      <c r="BS480" s="77"/>
      <c r="BT480" s="77"/>
      <c r="BU480" s="77"/>
      <c r="BV480" s="77"/>
      <c r="BW480" s="77"/>
      <c r="BX480" s="77"/>
      <c r="BY480" s="77"/>
      <c r="BZ480" s="77"/>
      <c r="CA480" s="77"/>
      <c r="CB480" s="77"/>
      <c r="CC480" s="77"/>
      <c r="CD480" s="77"/>
      <c r="CE480" s="77"/>
      <c r="CF480" s="77"/>
      <c r="CG480" s="77"/>
      <c r="CH480" s="77"/>
      <c r="CI480" s="77"/>
      <c r="CJ480" s="77"/>
      <c r="CK480" s="77"/>
      <c r="CL480" s="77"/>
      <c r="CM480" s="77"/>
      <c r="CN480" s="77"/>
      <c r="CO480" s="77"/>
      <c r="CP480" s="77"/>
      <c r="CQ480" s="77"/>
      <c r="CR480" s="77"/>
      <c r="CS480" s="77"/>
      <c r="CT480" s="77"/>
      <c r="CU480" s="77"/>
      <c r="CV480" s="77"/>
      <c r="CW480" s="77"/>
      <c r="CX480" s="77"/>
      <c r="CY480" s="77"/>
      <c r="CZ480" s="77"/>
      <c r="DA480" s="77"/>
      <c r="DB480" s="77"/>
      <c r="DC480" s="77"/>
      <c r="DD480" s="77"/>
      <c r="DE480" s="77"/>
      <c r="DF480" s="77"/>
      <c r="DG480" s="77"/>
      <c r="DH480" s="77"/>
      <c r="DI480" s="77"/>
      <c r="DJ480" s="77"/>
      <c r="DK480" s="77"/>
      <c r="DL480" s="77"/>
      <c r="DM480" s="77"/>
      <c r="DN480" s="77"/>
      <c r="DO480" s="77"/>
      <c r="DP480" s="77"/>
      <c r="DQ480" s="77"/>
      <c r="DR480" s="77"/>
      <c r="DS480" s="77"/>
      <c r="DT480" s="77"/>
      <c r="DU480" s="77"/>
      <c r="DV480" s="77"/>
      <c r="DW480" s="77"/>
      <c r="DX480" s="77"/>
      <c r="DY480" s="77"/>
      <c r="DZ480" s="77"/>
      <c r="EA480" s="77"/>
      <c r="EB480" s="77"/>
      <c r="EC480" s="77"/>
      <c r="ED480" s="77"/>
      <c r="EE480" s="77"/>
      <c r="EF480" s="77"/>
      <c r="EG480" s="77"/>
      <c r="EH480" s="77"/>
      <c r="EI480" s="77"/>
      <c r="EJ480" s="77"/>
      <c r="EK480" s="77"/>
      <c r="EL480" s="77"/>
      <c r="EM480" s="77"/>
      <c r="EN480" s="77"/>
      <c r="EO480" s="77"/>
      <c r="EP480" s="77"/>
      <c r="EQ480" s="77"/>
      <c r="ER480" s="77"/>
      <c r="ES480" s="77"/>
      <c r="ET480" s="77"/>
      <c r="EU480" s="77"/>
      <c r="EV480" s="77"/>
      <c r="EW480" s="77"/>
      <c r="EX480" s="77"/>
      <c r="EY480" s="77"/>
      <c r="EZ480" s="77"/>
      <c r="FA480" s="77"/>
      <c r="FB480" s="77"/>
      <c r="FC480" s="77"/>
      <c r="FD480" s="77"/>
      <c r="FE480" s="77"/>
      <c r="FF480" s="77"/>
      <c r="FG480" s="77"/>
      <c r="FH480" s="77"/>
      <c r="FI480" s="77"/>
      <c r="FJ480" s="77"/>
      <c r="FK480" s="77"/>
      <c r="FL480" s="77"/>
      <c r="FM480" s="77"/>
      <c r="FN480" s="77"/>
      <c r="FO480" s="77"/>
      <c r="FP480" s="77"/>
      <c r="FQ480" s="77"/>
      <c r="FR480" s="77"/>
      <c r="FS480" s="77"/>
      <c r="FT480" s="77"/>
      <c r="FU480" s="77"/>
      <c r="FV480" s="77"/>
      <c r="FW480" s="77"/>
      <c r="FX480" s="77"/>
      <c r="FY480" s="77"/>
      <c r="FZ480" s="77"/>
    </row>
    <row r="481" spans="8:182" x14ac:dyDescent="0.2"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  <c r="AA481" s="77"/>
      <c r="AB481" s="77"/>
      <c r="AC481" s="77"/>
      <c r="AD481" s="77"/>
      <c r="AE481" s="77"/>
      <c r="AF481" s="77"/>
      <c r="AG481" s="77"/>
      <c r="AH481" s="77"/>
      <c r="AI481" s="77"/>
      <c r="AJ481" s="77"/>
      <c r="AK481" s="77"/>
      <c r="AL481" s="77"/>
      <c r="AM481" s="77"/>
      <c r="AN481" s="77"/>
      <c r="AO481" s="77"/>
      <c r="AP481" s="77"/>
      <c r="AQ481" s="77"/>
      <c r="AR481" s="77"/>
      <c r="AS481" s="77"/>
      <c r="AT481" s="77"/>
      <c r="AU481" s="77"/>
      <c r="AV481" s="77"/>
      <c r="AW481" s="77"/>
      <c r="AX481" s="77"/>
      <c r="AY481" s="77"/>
      <c r="AZ481" s="77"/>
      <c r="BA481" s="77"/>
      <c r="BB481" s="77"/>
      <c r="BC481" s="77"/>
      <c r="BD481" s="77"/>
      <c r="BE481" s="77"/>
      <c r="BF481" s="77"/>
      <c r="BG481" s="77"/>
      <c r="BH481" s="77"/>
      <c r="BI481" s="77"/>
      <c r="BJ481" s="77"/>
      <c r="BK481" s="77"/>
      <c r="BL481" s="77"/>
      <c r="BM481" s="77"/>
      <c r="BN481" s="77"/>
      <c r="BO481" s="77"/>
      <c r="BP481" s="77"/>
      <c r="BQ481" s="77"/>
      <c r="BR481" s="77"/>
      <c r="BS481" s="77"/>
      <c r="BT481" s="77"/>
      <c r="BU481" s="77"/>
      <c r="BV481" s="77"/>
      <c r="BW481" s="77"/>
      <c r="BX481" s="77"/>
      <c r="BY481" s="77"/>
      <c r="BZ481" s="77"/>
      <c r="CA481" s="77"/>
      <c r="CB481" s="77"/>
      <c r="CC481" s="77"/>
      <c r="CD481" s="77"/>
      <c r="CE481" s="77"/>
      <c r="CF481" s="77"/>
      <c r="CG481" s="77"/>
      <c r="CH481" s="77"/>
      <c r="CI481" s="77"/>
      <c r="CJ481" s="77"/>
      <c r="CK481" s="77"/>
      <c r="CL481" s="77"/>
      <c r="CM481" s="77"/>
      <c r="CN481" s="77"/>
      <c r="CO481" s="77"/>
      <c r="CP481" s="77"/>
      <c r="CQ481" s="77"/>
      <c r="CR481" s="77"/>
      <c r="CS481" s="77"/>
      <c r="CT481" s="77"/>
      <c r="CU481" s="77"/>
      <c r="CV481" s="77"/>
      <c r="CW481" s="77"/>
      <c r="CX481" s="77"/>
      <c r="CY481" s="77"/>
      <c r="CZ481" s="77"/>
      <c r="DA481" s="77"/>
      <c r="DB481" s="77"/>
      <c r="DC481" s="77"/>
      <c r="DD481" s="77"/>
      <c r="DE481" s="77"/>
      <c r="DF481" s="77"/>
      <c r="DG481" s="77"/>
      <c r="DH481" s="77"/>
      <c r="DI481" s="77"/>
      <c r="DJ481" s="77"/>
      <c r="DK481" s="77"/>
      <c r="DL481" s="77"/>
      <c r="DM481" s="77"/>
      <c r="DN481" s="77"/>
      <c r="DO481" s="77"/>
      <c r="DP481" s="77"/>
      <c r="DQ481" s="77"/>
      <c r="DR481" s="77"/>
      <c r="DS481" s="77"/>
      <c r="DT481" s="77"/>
      <c r="DU481" s="77"/>
      <c r="DV481" s="77"/>
      <c r="DW481" s="77"/>
      <c r="DX481" s="77"/>
      <c r="DY481" s="77"/>
      <c r="DZ481" s="77"/>
      <c r="EA481" s="77"/>
      <c r="EB481" s="77"/>
      <c r="EC481" s="77"/>
      <c r="ED481" s="77"/>
      <c r="EE481" s="77"/>
      <c r="EF481" s="77"/>
      <c r="EG481" s="77"/>
      <c r="EH481" s="77"/>
      <c r="EI481" s="77"/>
      <c r="EJ481" s="77"/>
      <c r="EK481" s="77"/>
      <c r="EL481" s="77"/>
      <c r="EM481" s="77"/>
      <c r="EN481" s="77"/>
      <c r="EO481" s="77"/>
      <c r="EP481" s="77"/>
      <c r="EQ481" s="77"/>
      <c r="ER481" s="77"/>
      <c r="ES481" s="77"/>
      <c r="ET481" s="77"/>
      <c r="EU481" s="77"/>
      <c r="EV481" s="77"/>
      <c r="EW481" s="77"/>
      <c r="EX481" s="77"/>
      <c r="EY481" s="77"/>
      <c r="EZ481" s="77"/>
      <c r="FA481" s="77"/>
      <c r="FB481" s="77"/>
      <c r="FC481" s="77"/>
      <c r="FD481" s="77"/>
      <c r="FE481" s="77"/>
      <c r="FF481" s="77"/>
      <c r="FG481" s="77"/>
      <c r="FH481" s="77"/>
      <c r="FI481" s="77"/>
      <c r="FJ481" s="77"/>
      <c r="FK481" s="77"/>
      <c r="FL481" s="77"/>
      <c r="FM481" s="77"/>
      <c r="FN481" s="77"/>
      <c r="FO481" s="77"/>
      <c r="FP481" s="77"/>
      <c r="FQ481" s="77"/>
      <c r="FR481" s="77"/>
      <c r="FS481" s="77"/>
      <c r="FT481" s="77"/>
      <c r="FU481" s="77"/>
      <c r="FV481" s="77"/>
      <c r="FW481" s="77"/>
      <c r="FX481" s="77"/>
      <c r="FY481" s="77"/>
      <c r="FZ481" s="77"/>
    </row>
    <row r="482" spans="8:182" x14ac:dyDescent="0.2"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  <c r="AA482" s="77"/>
      <c r="AB482" s="77"/>
      <c r="AC482" s="77"/>
      <c r="AD482" s="77"/>
      <c r="AE482" s="77"/>
      <c r="AF482" s="77"/>
      <c r="AG482" s="77"/>
      <c r="AH482" s="77"/>
      <c r="AI482" s="77"/>
      <c r="AJ482" s="77"/>
      <c r="AK482" s="77"/>
      <c r="AL482" s="77"/>
      <c r="AM482" s="77"/>
      <c r="AN482" s="77"/>
      <c r="AO482" s="77"/>
      <c r="AP482" s="77"/>
      <c r="AQ482" s="77"/>
      <c r="AR482" s="77"/>
      <c r="AS482" s="77"/>
      <c r="AT482" s="77"/>
      <c r="AU482" s="77"/>
      <c r="AV482" s="77"/>
      <c r="AW482" s="77"/>
      <c r="AX482" s="77"/>
      <c r="AY482" s="77"/>
      <c r="AZ482" s="77"/>
      <c r="BA482" s="77"/>
      <c r="BB482" s="77"/>
      <c r="BC482" s="77"/>
      <c r="BD482" s="77"/>
      <c r="BE482" s="77"/>
      <c r="BF482" s="77"/>
      <c r="BG482" s="77"/>
      <c r="BH482" s="77"/>
      <c r="BI482" s="77"/>
      <c r="BJ482" s="77"/>
      <c r="BK482" s="77"/>
      <c r="BL482" s="77"/>
      <c r="BM482" s="77"/>
      <c r="BN482" s="77"/>
      <c r="BO482" s="77"/>
      <c r="BP482" s="77"/>
      <c r="BQ482" s="77"/>
      <c r="BR482" s="77"/>
      <c r="BS482" s="77"/>
      <c r="BT482" s="77"/>
      <c r="BU482" s="77"/>
      <c r="BV482" s="77"/>
      <c r="BW482" s="77"/>
      <c r="BX482" s="77"/>
      <c r="BY482" s="77"/>
      <c r="BZ482" s="77"/>
      <c r="CA482" s="77"/>
      <c r="CB482" s="77"/>
      <c r="CC482" s="77"/>
      <c r="CD482" s="77"/>
      <c r="CE482" s="77"/>
      <c r="CF482" s="77"/>
      <c r="CG482" s="77"/>
      <c r="CH482" s="77"/>
      <c r="CI482" s="77"/>
      <c r="CJ482" s="77"/>
      <c r="CK482" s="77"/>
      <c r="CL482" s="77"/>
      <c r="CM482" s="77"/>
      <c r="CN482" s="77"/>
      <c r="CO482" s="77"/>
      <c r="CP482" s="77"/>
      <c r="CQ482" s="77"/>
      <c r="CR482" s="77"/>
      <c r="CS482" s="77"/>
      <c r="CT482" s="77"/>
      <c r="CU482" s="77"/>
      <c r="CV482" s="77"/>
      <c r="CW482" s="77"/>
      <c r="CX482" s="77"/>
      <c r="CY482" s="77"/>
      <c r="CZ482" s="77"/>
      <c r="DA482" s="77"/>
      <c r="DB482" s="77"/>
      <c r="DC482" s="77"/>
      <c r="DD482" s="77"/>
      <c r="DE482" s="77"/>
      <c r="DF482" s="77"/>
      <c r="DG482" s="77"/>
      <c r="DH482" s="77"/>
      <c r="DI482" s="77"/>
      <c r="DJ482" s="77"/>
      <c r="DK482" s="77"/>
      <c r="DL482" s="77"/>
      <c r="DM482" s="77"/>
      <c r="DN482" s="77"/>
      <c r="DO482" s="77"/>
      <c r="DP482" s="77"/>
      <c r="DQ482" s="77"/>
      <c r="DR482" s="77"/>
      <c r="DS482" s="77"/>
      <c r="DT482" s="77"/>
      <c r="DU482" s="77"/>
      <c r="DV482" s="77"/>
      <c r="DW482" s="77"/>
      <c r="DX482" s="77"/>
      <c r="DY482" s="77"/>
      <c r="DZ482" s="77"/>
      <c r="EA482" s="77"/>
      <c r="EB482" s="77"/>
      <c r="EC482" s="77"/>
      <c r="ED482" s="77"/>
      <c r="EE482" s="77"/>
      <c r="EF482" s="77"/>
      <c r="EG482" s="77"/>
      <c r="EH482" s="77"/>
      <c r="EI482" s="77"/>
      <c r="EJ482" s="77"/>
      <c r="EK482" s="77"/>
      <c r="EL482" s="77"/>
      <c r="EM482" s="77"/>
      <c r="EN482" s="77"/>
      <c r="EO482" s="77"/>
      <c r="EP482" s="77"/>
      <c r="EQ482" s="77"/>
      <c r="ER482" s="77"/>
      <c r="ES482" s="77"/>
      <c r="ET482" s="77"/>
      <c r="EU482" s="77"/>
      <c r="EV482" s="77"/>
      <c r="EW482" s="77"/>
      <c r="EX482" s="77"/>
      <c r="EY482" s="77"/>
      <c r="EZ482" s="77"/>
      <c r="FA482" s="77"/>
      <c r="FB482" s="77"/>
      <c r="FC482" s="77"/>
      <c r="FD482" s="77"/>
      <c r="FE482" s="77"/>
      <c r="FF482" s="77"/>
      <c r="FG482" s="77"/>
      <c r="FH482" s="77"/>
      <c r="FI482" s="77"/>
      <c r="FJ482" s="77"/>
      <c r="FK482" s="77"/>
      <c r="FL482" s="77"/>
      <c r="FM482" s="77"/>
      <c r="FN482" s="77"/>
      <c r="FO482" s="77"/>
      <c r="FP482" s="77"/>
      <c r="FQ482" s="77"/>
      <c r="FR482" s="77"/>
      <c r="FS482" s="77"/>
      <c r="FT482" s="77"/>
      <c r="FU482" s="77"/>
      <c r="FV482" s="77"/>
      <c r="FW482" s="77"/>
      <c r="FX482" s="77"/>
      <c r="FY482" s="77"/>
      <c r="FZ482" s="77"/>
    </row>
    <row r="483" spans="8:182" x14ac:dyDescent="0.2"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  <c r="AA483" s="77"/>
      <c r="AB483" s="77"/>
      <c r="AC483" s="77"/>
      <c r="AD483" s="77"/>
      <c r="AE483" s="77"/>
      <c r="AF483" s="77"/>
      <c r="AG483" s="77"/>
      <c r="AH483" s="77"/>
      <c r="AI483" s="77"/>
      <c r="AJ483" s="77"/>
      <c r="AK483" s="77"/>
      <c r="AL483" s="77"/>
      <c r="AM483" s="77"/>
      <c r="AN483" s="77"/>
      <c r="AO483" s="77"/>
      <c r="AP483" s="77"/>
      <c r="AQ483" s="77"/>
      <c r="AR483" s="77"/>
      <c r="AS483" s="77"/>
      <c r="AT483" s="77"/>
      <c r="AU483" s="77"/>
      <c r="AV483" s="77"/>
      <c r="AW483" s="77"/>
      <c r="AX483" s="77"/>
      <c r="AY483" s="77"/>
      <c r="AZ483" s="77"/>
      <c r="BA483" s="77"/>
      <c r="BB483" s="77"/>
      <c r="BC483" s="77"/>
      <c r="BD483" s="77"/>
      <c r="BE483" s="77"/>
      <c r="BF483" s="77"/>
      <c r="BG483" s="77"/>
      <c r="BH483" s="77"/>
      <c r="BI483" s="77"/>
      <c r="BJ483" s="77"/>
      <c r="BK483" s="77"/>
      <c r="BL483" s="77"/>
      <c r="BM483" s="77"/>
      <c r="BN483" s="77"/>
      <c r="BO483" s="77"/>
      <c r="BP483" s="77"/>
      <c r="BQ483" s="77"/>
      <c r="BR483" s="77"/>
      <c r="BS483" s="77"/>
      <c r="BT483" s="77"/>
      <c r="BU483" s="77"/>
      <c r="BV483" s="77"/>
      <c r="BW483" s="77"/>
      <c r="BX483" s="77"/>
      <c r="BY483" s="77"/>
      <c r="BZ483" s="77"/>
      <c r="CA483" s="77"/>
      <c r="CB483" s="77"/>
      <c r="CC483" s="77"/>
      <c r="CD483" s="77"/>
      <c r="CE483" s="77"/>
      <c r="CF483" s="77"/>
      <c r="CG483" s="77"/>
      <c r="CH483" s="77"/>
      <c r="CI483" s="77"/>
      <c r="CJ483" s="77"/>
      <c r="CK483" s="77"/>
      <c r="CL483" s="77"/>
      <c r="CM483" s="77"/>
      <c r="CN483" s="77"/>
      <c r="CO483" s="77"/>
      <c r="CP483" s="77"/>
      <c r="CQ483" s="77"/>
      <c r="CR483" s="77"/>
      <c r="CS483" s="77"/>
      <c r="CT483" s="77"/>
      <c r="CU483" s="77"/>
      <c r="CV483" s="77"/>
      <c r="CW483" s="77"/>
      <c r="CX483" s="77"/>
      <c r="CY483" s="77"/>
      <c r="CZ483" s="77"/>
      <c r="DA483" s="77"/>
      <c r="DB483" s="77"/>
      <c r="DC483" s="77"/>
      <c r="DD483" s="77"/>
      <c r="DE483" s="77"/>
      <c r="DF483" s="77"/>
      <c r="DG483" s="77"/>
      <c r="DH483" s="77"/>
      <c r="DI483" s="77"/>
      <c r="DJ483" s="77"/>
      <c r="DK483" s="77"/>
      <c r="DL483" s="77"/>
      <c r="DM483" s="77"/>
      <c r="DN483" s="77"/>
      <c r="DO483" s="77"/>
      <c r="DP483" s="77"/>
      <c r="DQ483" s="77"/>
      <c r="DR483" s="77"/>
      <c r="DS483" s="77"/>
      <c r="DT483" s="77"/>
      <c r="DU483" s="77"/>
      <c r="DV483" s="77"/>
      <c r="DW483" s="77"/>
      <c r="DX483" s="77"/>
      <c r="DY483" s="77"/>
      <c r="DZ483" s="77"/>
      <c r="EA483" s="77"/>
      <c r="EB483" s="77"/>
      <c r="EC483" s="77"/>
      <c r="ED483" s="77"/>
      <c r="EE483" s="77"/>
      <c r="EF483" s="77"/>
      <c r="EG483" s="77"/>
      <c r="EH483" s="77"/>
      <c r="EI483" s="77"/>
      <c r="EJ483" s="77"/>
      <c r="EK483" s="77"/>
      <c r="EL483" s="77"/>
      <c r="EM483" s="77"/>
      <c r="EN483" s="77"/>
      <c r="EO483" s="77"/>
      <c r="EP483" s="77"/>
      <c r="EQ483" s="77"/>
      <c r="ER483" s="77"/>
      <c r="ES483" s="77"/>
      <c r="ET483" s="77"/>
      <c r="EU483" s="77"/>
      <c r="EV483" s="77"/>
      <c r="EW483" s="77"/>
      <c r="EX483" s="77"/>
      <c r="EY483" s="77"/>
      <c r="EZ483" s="77"/>
      <c r="FA483" s="77"/>
      <c r="FB483" s="77"/>
      <c r="FC483" s="77"/>
      <c r="FD483" s="77"/>
      <c r="FE483" s="77"/>
      <c r="FF483" s="77"/>
      <c r="FG483" s="77"/>
      <c r="FH483" s="77"/>
      <c r="FI483" s="77"/>
      <c r="FJ483" s="77"/>
      <c r="FK483" s="77"/>
      <c r="FL483" s="77"/>
      <c r="FM483" s="77"/>
      <c r="FN483" s="77"/>
      <c r="FO483" s="77"/>
      <c r="FP483" s="77"/>
      <c r="FQ483" s="77"/>
      <c r="FR483" s="77"/>
      <c r="FS483" s="77"/>
      <c r="FT483" s="77"/>
      <c r="FU483" s="77"/>
      <c r="FV483" s="77"/>
      <c r="FW483" s="77"/>
      <c r="FX483" s="77"/>
      <c r="FY483" s="77"/>
      <c r="FZ483" s="77"/>
    </row>
    <row r="484" spans="8:182" x14ac:dyDescent="0.2"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  <c r="AA484" s="77"/>
      <c r="AB484" s="77"/>
      <c r="AC484" s="77"/>
      <c r="AD484" s="77"/>
      <c r="AE484" s="77"/>
      <c r="AF484" s="77"/>
      <c r="AG484" s="77"/>
      <c r="AH484" s="77"/>
      <c r="AI484" s="77"/>
      <c r="AJ484" s="77"/>
      <c r="AK484" s="77"/>
      <c r="AL484" s="77"/>
      <c r="AM484" s="77"/>
      <c r="AN484" s="77"/>
      <c r="AO484" s="77"/>
      <c r="AP484" s="77"/>
      <c r="AQ484" s="77"/>
      <c r="AR484" s="77"/>
      <c r="AS484" s="77"/>
      <c r="AT484" s="77"/>
      <c r="AU484" s="77"/>
      <c r="AV484" s="77"/>
      <c r="AW484" s="77"/>
      <c r="AX484" s="77"/>
      <c r="AY484" s="77"/>
      <c r="AZ484" s="77"/>
      <c r="BA484" s="77"/>
      <c r="BB484" s="77"/>
      <c r="BC484" s="77"/>
      <c r="BD484" s="77"/>
      <c r="BE484" s="77"/>
      <c r="BF484" s="77"/>
      <c r="BG484" s="77"/>
      <c r="BH484" s="77"/>
      <c r="BI484" s="77"/>
      <c r="BJ484" s="77"/>
      <c r="BK484" s="77"/>
      <c r="BL484" s="77"/>
      <c r="BM484" s="77"/>
      <c r="BN484" s="77"/>
      <c r="BO484" s="77"/>
      <c r="BP484" s="77"/>
      <c r="BQ484" s="77"/>
      <c r="BR484" s="77"/>
      <c r="BS484" s="77"/>
      <c r="BT484" s="77"/>
      <c r="BU484" s="77"/>
      <c r="BV484" s="77"/>
      <c r="BW484" s="77"/>
      <c r="BX484" s="77"/>
      <c r="BY484" s="77"/>
      <c r="BZ484" s="77"/>
      <c r="CA484" s="77"/>
      <c r="CB484" s="77"/>
      <c r="CC484" s="77"/>
      <c r="CD484" s="77"/>
      <c r="CE484" s="77"/>
      <c r="CF484" s="77"/>
      <c r="CG484" s="77"/>
      <c r="CH484" s="77"/>
      <c r="CI484" s="77"/>
      <c r="CJ484" s="77"/>
      <c r="CK484" s="77"/>
      <c r="CL484" s="77"/>
      <c r="CM484" s="77"/>
      <c r="CN484" s="77"/>
      <c r="CO484" s="77"/>
      <c r="CP484" s="77"/>
      <c r="CQ484" s="77"/>
      <c r="CR484" s="77"/>
      <c r="CS484" s="77"/>
      <c r="CT484" s="77"/>
      <c r="CU484" s="77"/>
      <c r="CV484" s="77"/>
      <c r="CW484" s="77"/>
      <c r="CX484" s="77"/>
      <c r="CY484" s="77"/>
      <c r="CZ484" s="77"/>
      <c r="DA484" s="77"/>
      <c r="DB484" s="77"/>
      <c r="DC484" s="77"/>
      <c r="DD484" s="77"/>
      <c r="DE484" s="77"/>
      <c r="DF484" s="77"/>
      <c r="DG484" s="77"/>
      <c r="DH484" s="77"/>
      <c r="DI484" s="77"/>
      <c r="DJ484" s="77"/>
      <c r="DK484" s="77"/>
      <c r="DL484" s="77"/>
      <c r="DM484" s="77"/>
      <c r="DN484" s="77"/>
      <c r="DO484" s="77"/>
      <c r="DP484" s="77"/>
      <c r="DQ484" s="77"/>
      <c r="DR484" s="77"/>
      <c r="DS484" s="77"/>
      <c r="DT484" s="77"/>
      <c r="DU484" s="77"/>
      <c r="DV484" s="77"/>
      <c r="DW484" s="77"/>
      <c r="DX484" s="77"/>
      <c r="DY484" s="77"/>
      <c r="DZ484" s="77"/>
      <c r="EA484" s="77"/>
      <c r="EB484" s="77"/>
      <c r="EC484" s="77"/>
      <c r="ED484" s="77"/>
      <c r="EE484" s="77"/>
      <c r="EF484" s="77"/>
      <c r="EG484" s="77"/>
      <c r="EH484" s="77"/>
      <c r="EI484" s="77"/>
      <c r="EJ484" s="77"/>
      <c r="EK484" s="77"/>
      <c r="EL484" s="77"/>
      <c r="EM484" s="77"/>
      <c r="EN484" s="77"/>
      <c r="EO484" s="77"/>
      <c r="EP484" s="77"/>
      <c r="EQ484" s="77"/>
      <c r="ER484" s="77"/>
      <c r="ES484" s="77"/>
      <c r="ET484" s="77"/>
      <c r="EU484" s="77"/>
      <c r="EV484" s="77"/>
      <c r="EW484" s="77"/>
      <c r="EX484" s="77"/>
      <c r="EY484" s="77"/>
      <c r="EZ484" s="77"/>
      <c r="FA484" s="77"/>
      <c r="FB484" s="77"/>
      <c r="FC484" s="77"/>
      <c r="FD484" s="77"/>
      <c r="FE484" s="77"/>
      <c r="FF484" s="77"/>
      <c r="FG484" s="77"/>
      <c r="FH484" s="77"/>
      <c r="FI484" s="77"/>
      <c r="FJ484" s="77"/>
      <c r="FK484" s="77"/>
      <c r="FL484" s="77"/>
      <c r="FM484" s="77"/>
      <c r="FN484" s="77"/>
      <c r="FO484" s="77"/>
      <c r="FP484" s="77"/>
      <c r="FQ484" s="77"/>
      <c r="FR484" s="77"/>
      <c r="FS484" s="77"/>
      <c r="FT484" s="77"/>
      <c r="FU484" s="77"/>
      <c r="FV484" s="77"/>
      <c r="FW484" s="77"/>
      <c r="FX484" s="77"/>
      <c r="FY484" s="77"/>
      <c r="FZ484" s="77"/>
    </row>
    <row r="485" spans="8:182" x14ac:dyDescent="0.2"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77"/>
      <c r="AG485" s="77"/>
      <c r="AH485" s="77"/>
      <c r="AI485" s="77"/>
      <c r="AJ485" s="77"/>
      <c r="AK485" s="77"/>
      <c r="AL485" s="77"/>
      <c r="AM485" s="77"/>
      <c r="AN485" s="77"/>
      <c r="AO485" s="77"/>
      <c r="AP485" s="77"/>
      <c r="AQ485" s="77"/>
      <c r="AR485" s="77"/>
      <c r="AS485" s="77"/>
      <c r="AT485" s="77"/>
      <c r="AU485" s="77"/>
      <c r="AV485" s="77"/>
      <c r="AW485" s="77"/>
      <c r="AX485" s="77"/>
      <c r="AY485" s="77"/>
      <c r="AZ485" s="77"/>
      <c r="BA485" s="77"/>
      <c r="BB485" s="77"/>
      <c r="BC485" s="77"/>
      <c r="BD485" s="77"/>
      <c r="BE485" s="77"/>
      <c r="BF485" s="77"/>
      <c r="BG485" s="77"/>
      <c r="BH485" s="77"/>
      <c r="BI485" s="77"/>
      <c r="BJ485" s="77"/>
      <c r="BK485" s="77"/>
      <c r="BL485" s="77"/>
      <c r="BM485" s="77"/>
      <c r="BN485" s="77"/>
      <c r="BO485" s="77"/>
      <c r="BP485" s="77"/>
      <c r="BQ485" s="77"/>
      <c r="BR485" s="77"/>
      <c r="BS485" s="77"/>
      <c r="BT485" s="77"/>
      <c r="BU485" s="77"/>
      <c r="BV485" s="77"/>
      <c r="BW485" s="77"/>
      <c r="BX485" s="77"/>
      <c r="BY485" s="77"/>
      <c r="BZ485" s="77"/>
      <c r="CA485" s="77"/>
      <c r="CB485" s="77"/>
      <c r="CC485" s="77"/>
      <c r="CD485" s="77"/>
      <c r="CE485" s="77"/>
      <c r="CF485" s="77"/>
      <c r="CG485" s="77"/>
      <c r="CH485" s="77"/>
      <c r="CI485" s="77"/>
      <c r="CJ485" s="77"/>
      <c r="CK485" s="77"/>
      <c r="CL485" s="77"/>
      <c r="CM485" s="77"/>
      <c r="CN485" s="77"/>
      <c r="CO485" s="77"/>
      <c r="CP485" s="77"/>
      <c r="CQ485" s="77"/>
      <c r="CR485" s="77"/>
      <c r="CS485" s="77"/>
      <c r="CT485" s="77"/>
      <c r="CU485" s="77"/>
      <c r="CV485" s="77"/>
      <c r="CW485" s="77"/>
      <c r="CX485" s="77"/>
      <c r="CY485" s="77"/>
      <c r="CZ485" s="77"/>
      <c r="DA485" s="77"/>
      <c r="DB485" s="77"/>
      <c r="DC485" s="77"/>
      <c r="DD485" s="77"/>
      <c r="DE485" s="77"/>
      <c r="DF485" s="77"/>
      <c r="DG485" s="77"/>
      <c r="DH485" s="77"/>
      <c r="DI485" s="77"/>
      <c r="DJ485" s="77"/>
      <c r="DK485" s="77"/>
      <c r="DL485" s="77"/>
      <c r="DM485" s="77"/>
      <c r="DN485" s="77"/>
      <c r="DO485" s="77"/>
      <c r="DP485" s="77"/>
      <c r="DQ485" s="77"/>
      <c r="DR485" s="77"/>
      <c r="DS485" s="77"/>
      <c r="DT485" s="77"/>
      <c r="DU485" s="77"/>
      <c r="DV485" s="77"/>
      <c r="DW485" s="77"/>
      <c r="DX485" s="77"/>
      <c r="DY485" s="77"/>
      <c r="DZ485" s="77"/>
      <c r="EA485" s="77"/>
      <c r="EB485" s="77"/>
      <c r="EC485" s="77"/>
      <c r="ED485" s="77"/>
      <c r="EE485" s="77"/>
      <c r="EF485" s="77"/>
      <c r="EG485" s="77"/>
      <c r="EH485" s="77"/>
      <c r="EI485" s="77"/>
      <c r="EJ485" s="77"/>
      <c r="EK485" s="77"/>
      <c r="EL485" s="77"/>
      <c r="EM485" s="77"/>
      <c r="EN485" s="77"/>
      <c r="EO485" s="77"/>
      <c r="EP485" s="77"/>
      <c r="EQ485" s="77"/>
      <c r="ER485" s="77"/>
      <c r="ES485" s="77"/>
      <c r="ET485" s="77"/>
      <c r="EU485" s="77"/>
      <c r="EV485" s="77"/>
      <c r="EW485" s="77"/>
      <c r="EX485" s="77"/>
      <c r="EY485" s="77"/>
      <c r="EZ485" s="77"/>
      <c r="FA485" s="77"/>
      <c r="FB485" s="77"/>
      <c r="FC485" s="77"/>
      <c r="FD485" s="77"/>
      <c r="FE485" s="77"/>
      <c r="FF485" s="77"/>
      <c r="FG485" s="77"/>
      <c r="FH485" s="77"/>
      <c r="FI485" s="77"/>
      <c r="FJ485" s="77"/>
      <c r="FK485" s="77"/>
      <c r="FL485" s="77"/>
      <c r="FM485" s="77"/>
      <c r="FN485" s="77"/>
      <c r="FO485" s="77"/>
      <c r="FP485" s="77"/>
      <c r="FQ485" s="77"/>
      <c r="FR485" s="77"/>
      <c r="FS485" s="77"/>
      <c r="FT485" s="77"/>
      <c r="FU485" s="77"/>
      <c r="FV485" s="77"/>
      <c r="FW485" s="77"/>
      <c r="FX485" s="77"/>
      <c r="FY485" s="77"/>
      <c r="FZ485" s="77"/>
    </row>
    <row r="486" spans="8:182" x14ac:dyDescent="0.2"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  <c r="AA486" s="77"/>
      <c r="AB486" s="77"/>
      <c r="AC486" s="77"/>
      <c r="AD486" s="77"/>
      <c r="AE486" s="77"/>
      <c r="AF486" s="77"/>
      <c r="AG486" s="77"/>
      <c r="AH486" s="77"/>
      <c r="AI486" s="77"/>
      <c r="AJ486" s="77"/>
      <c r="AK486" s="77"/>
      <c r="AL486" s="77"/>
      <c r="AM486" s="77"/>
      <c r="AN486" s="77"/>
      <c r="AO486" s="77"/>
      <c r="AP486" s="77"/>
      <c r="AQ486" s="77"/>
      <c r="AR486" s="77"/>
      <c r="AS486" s="77"/>
      <c r="AT486" s="77"/>
      <c r="AU486" s="77"/>
      <c r="AV486" s="77"/>
      <c r="AW486" s="77"/>
      <c r="AX486" s="77"/>
      <c r="AY486" s="77"/>
      <c r="AZ486" s="77"/>
      <c r="BA486" s="77"/>
      <c r="BB486" s="77"/>
      <c r="BC486" s="77"/>
      <c r="BD486" s="77"/>
      <c r="BE486" s="77"/>
      <c r="BF486" s="77"/>
      <c r="BG486" s="77"/>
      <c r="BH486" s="77"/>
      <c r="BI486" s="77"/>
      <c r="BJ486" s="77"/>
      <c r="BK486" s="77"/>
      <c r="BL486" s="77"/>
      <c r="BM486" s="77"/>
      <c r="BN486" s="77"/>
      <c r="BO486" s="77"/>
      <c r="BP486" s="77"/>
      <c r="BQ486" s="77"/>
      <c r="BR486" s="77"/>
      <c r="BS486" s="77"/>
      <c r="BT486" s="77"/>
      <c r="BU486" s="77"/>
      <c r="BV486" s="77"/>
      <c r="BW486" s="77"/>
      <c r="BX486" s="77"/>
      <c r="BY486" s="77"/>
      <c r="BZ486" s="77"/>
      <c r="CA486" s="77"/>
      <c r="CB486" s="77"/>
      <c r="CC486" s="77"/>
      <c r="CD486" s="77"/>
      <c r="CE486" s="77"/>
      <c r="CF486" s="77"/>
      <c r="CG486" s="77"/>
      <c r="CH486" s="77"/>
      <c r="CI486" s="77"/>
      <c r="CJ486" s="77"/>
      <c r="CK486" s="77"/>
      <c r="CL486" s="77"/>
      <c r="CM486" s="77"/>
      <c r="CN486" s="77"/>
      <c r="CO486" s="77"/>
      <c r="CP486" s="77"/>
      <c r="CQ486" s="77"/>
      <c r="CR486" s="77"/>
      <c r="CS486" s="77"/>
      <c r="CT486" s="77"/>
      <c r="CU486" s="77"/>
      <c r="CV486" s="77"/>
      <c r="CW486" s="77"/>
      <c r="CX486" s="77"/>
      <c r="CY486" s="77"/>
      <c r="CZ486" s="77"/>
      <c r="DA486" s="77"/>
      <c r="DB486" s="77"/>
      <c r="DC486" s="77"/>
      <c r="DD486" s="77"/>
      <c r="DE486" s="77"/>
      <c r="DF486" s="77"/>
      <c r="DG486" s="77"/>
      <c r="DH486" s="77"/>
      <c r="DI486" s="77"/>
      <c r="DJ486" s="77"/>
      <c r="DK486" s="77"/>
      <c r="DL486" s="77"/>
      <c r="DM486" s="77"/>
      <c r="DN486" s="77"/>
      <c r="DO486" s="77"/>
      <c r="DP486" s="77"/>
      <c r="DQ486" s="77"/>
      <c r="DR486" s="77"/>
      <c r="DS486" s="77"/>
      <c r="DT486" s="77"/>
      <c r="DU486" s="77"/>
      <c r="DV486" s="77"/>
      <c r="DW486" s="77"/>
      <c r="DX486" s="77"/>
      <c r="DY486" s="77"/>
      <c r="DZ486" s="77"/>
      <c r="EA486" s="77"/>
      <c r="EB486" s="77"/>
      <c r="EC486" s="77"/>
      <c r="ED486" s="77"/>
      <c r="EE486" s="77"/>
      <c r="EF486" s="77"/>
      <c r="EG486" s="77"/>
      <c r="EH486" s="77"/>
      <c r="EI486" s="77"/>
      <c r="EJ486" s="77"/>
      <c r="EK486" s="77"/>
      <c r="EL486" s="77"/>
      <c r="EM486" s="77"/>
      <c r="EN486" s="77"/>
      <c r="EO486" s="77"/>
      <c r="EP486" s="77"/>
      <c r="EQ486" s="77"/>
      <c r="ER486" s="77"/>
      <c r="ES486" s="77"/>
      <c r="ET486" s="77"/>
      <c r="EU486" s="77"/>
      <c r="EV486" s="77"/>
      <c r="EW486" s="77"/>
      <c r="EX486" s="77"/>
      <c r="EY486" s="77"/>
      <c r="EZ486" s="77"/>
      <c r="FA486" s="77"/>
      <c r="FB486" s="77"/>
      <c r="FC486" s="77"/>
      <c r="FD486" s="77"/>
      <c r="FE486" s="77"/>
      <c r="FF486" s="77"/>
      <c r="FG486" s="77"/>
      <c r="FH486" s="77"/>
      <c r="FI486" s="77"/>
      <c r="FJ486" s="77"/>
      <c r="FK486" s="77"/>
      <c r="FL486" s="77"/>
      <c r="FM486" s="77"/>
      <c r="FN486" s="77"/>
      <c r="FO486" s="77"/>
      <c r="FP486" s="77"/>
      <c r="FQ486" s="77"/>
      <c r="FR486" s="77"/>
      <c r="FS486" s="77"/>
      <c r="FT486" s="77"/>
      <c r="FU486" s="77"/>
      <c r="FV486" s="77"/>
      <c r="FW486" s="77"/>
      <c r="FX486" s="77"/>
      <c r="FY486" s="77"/>
      <c r="FZ486" s="77"/>
    </row>
    <row r="487" spans="8:182" x14ac:dyDescent="0.2"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  <c r="AA487" s="77"/>
      <c r="AB487" s="77"/>
      <c r="AC487" s="77"/>
      <c r="AD487" s="77"/>
      <c r="AE487" s="77"/>
      <c r="AF487" s="77"/>
      <c r="AG487" s="77"/>
      <c r="AH487" s="77"/>
      <c r="AI487" s="77"/>
      <c r="AJ487" s="77"/>
      <c r="AK487" s="77"/>
      <c r="AL487" s="77"/>
      <c r="AM487" s="77"/>
      <c r="AN487" s="77"/>
      <c r="AO487" s="77"/>
      <c r="AP487" s="77"/>
      <c r="AQ487" s="77"/>
      <c r="AR487" s="77"/>
      <c r="AS487" s="77"/>
      <c r="AT487" s="77"/>
      <c r="AU487" s="77"/>
      <c r="AV487" s="77"/>
      <c r="AW487" s="77"/>
      <c r="AX487" s="77"/>
      <c r="AY487" s="77"/>
      <c r="AZ487" s="77"/>
      <c r="BA487" s="77"/>
      <c r="BB487" s="77"/>
      <c r="BC487" s="77"/>
      <c r="BD487" s="77"/>
      <c r="BE487" s="77"/>
      <c r="BF487" s="77"/>
      <c r="BG487" s="77"/>
      <c r="BH487" s="77"/>
      <c r="BI487" s="77"/>
      <c r="BJ487" s="77"/>
      <c r="BK487" s="77"/>
      <c r="BL487" s="77"/>
      <c r="BM487" s="77"/>
      <c r="BN487" s="77"/>
      <c r="BO487" s="77"/>
      <c r="BP487" s="77"/>
      <c r="BQ487" s="77"/>
      <c r="BR487" s="77"/>
      <c r="BS487" s="77"/>
      <c r="BT487" s="77"/>
      <c r="BU487" s="77"/>
      <c r="BV487" s="77"/>
      <c r="BW487" s="77"/>
      <c r="BX487" s="77"/>
      <c r="BY487" s="77"/>
      <c r="BZ487" s="77"/>
      <c r="CA487" s="77"/>
      <c r="CB487" s="77"/>
      <c r="CC487" s="77"/>
      <c r="CD487" s="77"/>
      <c r="CE487" s="77"/>
      <c r="CF487" s="77"/>
      <c r="CG487" s="77"/>
      <c r="CH487" s="77"/>
      <c r="CI487" s="77"/>
      <c r="CJ487" s="77"/>
      <c r="CK487" s="77"/>
      <c r="CL487" s="77"/>
      <c r="CM487" s="77"/>
      <c r="CN487" s="77"/>
      <c r="CO487" s="77"/>
      <c r="CP487" s="77"/>
      <c r="CQ487" s="77"/>
      <c r="CR487" s="77"/>
      <c r="CS487" s="77"/>
      <c r="CT487" s="77"/>
      <c r="CU487" s="77"/>
      <c r="CV487" s="77"/>
      <c r="CW487" s="77"/>
      <c r="CX487" s="77"/>
      <c r="CY487" s="77"/>
      <c r="CZ487" s="77"/>
      <c r="DA487" s="77"/>
      <c r="DB487" s="77"/>
      <c r="DC487" s="77"/>
      <c r="DD487" s="77"/>
      <c r="DE487" s="77"/>
      <c r="DF487" s="77"/>
      <c r="DG487" s="77"/>
      <c r="DH487" s="77"/>
      <c r="DI487" s="77"/>
      <c r="DJ487" s="77"/>
      <c r="DK487" s="77"/>
      <c r="DL487" s="77"/>
      <c r="DM487" s="77"/>
      <c r="DN487" s="77"/>
      <c r="DO487" s="77"/>
      <c r="DP487" s="77"/>
      <c r="DQ487" s="77"/>
      <c r="DR487" s="77"/>
      <c r="DS487" s="77"/>
      <c r="DT487" s="77"/>
      <c r="DU487" s="77"/>
      <c r="DV487" s="77"/>
      <c r="DW487" s="77"/>
      <c r="DX487" s="77"/>
      <c r="DY487" s="77"/>
      <c r="DZ487" s="77"/>
      <c r="EA487" s="77"/>
      <c r="EB487" s="77"/>
      <c r="EC487" s="77"/>
      <c r="ED487" s="77"/>
      <c r="EE487" s="77"/>
      <c r="EF487" s="77"/>
      <c r="EG487" s="77"/>
      <c r="EH487" s="77"/>
      <c r="EI487" s="77"/>
      <c r="EJ487" s="77"/>
      <c r="EK487" s="77"/>
      <c r="EL487" s="77"/>
      <c r="EM487" s="77"/>
      <c r="EN487" s="77"/>
      <c r="EO487" s="77"/>
      <c r="EP487" s="77"/>
      <c r="EQ487" s="77"/>
      <c r="ER487" s="77"/>
      <c r="ES487" s="77"/>
      <c r="ET487" s="77"/>
      <c r="EU487" s="77"/>
      <c r="EV487" s="77"/>
      <c r="EW487" s="77"/>
      <c r="EX487" s="77"/>
      <c r="EY487" s="77"/>
      <c r="EZ487" s="77"/>
      <c r="FA487" s="77"/>
      <c r="FB487" s="77"/>
      <c r="FC487" s="77"/>
      <c r="FD487" s="77"/>
      <c r="FE487" s="77"/>
      <c r="FF487" s="77"/>
      <c r="FG487" s="77"/>
      <c r="FH487" s="77"/>
      <c r="FI487" s="77"/>
      <c r="FJ487" s="77"/>
      <c r="FK487" s="77"/>
      <c r="FL487" s="77"/>
      <c r="FM487" s="77"/>
      <c r="FN487" s="77"/>
      <c r="FO487" s="77"/>
      <c r="FP487" s="77"/>
      <c r="FQ487" s="77"/>
      <c r="FR487" s="77"/>
      <c r="FS487" s="77"/>
      <c r="FT487" s="77"/>
      <c r="FU487" s="77"/>
      <c r="FV487" s="77"/>
      <c r="FW487" s="77"/>
      <c r="FX487" s="77"/>
      <c r="FY487" s="77"/>
      <c r="FZ487" s="77"/>
    </row>
    <row r="488" spans="8:182" x14ac:dyDescent="0.2"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  <c r="AA488" s="77"/>
      <c r="AB488" s="77"/>
      <c r="AC488" s="77"/>
      <c r="AD488" s="77"/>
      <c r="AE488" s="77"/>
      <c r="AF488" s="77"/>
      <c r="AG488" s="77"/>
      <c r="AH488" s="77"/>
      <c r="AI488" s="77"/>
      <c r="AJ488" s="77"/>
      <c r="AK488" s="77"/>
      <c r="AL488" s="77"/>
      <c r="AM488" s="77"/>
      <c r="AN488" s="77"/>
      <c r="AO488" s="77"/>
      <c r="AP488" s="77"/>
      <c r="AQ488" s="77"/>
      <c r="AR488" s="77"/>
      <c r="AS488" s="77"/>
      <c r="AT488" s="77"/>
      <c r="AU488" s="77"/>
      <c r="AV488" s="77"/>
      <c r="AW488" s="77"/>
      <c r="AX488" s="77"/>
      <c r="AY488" s="77"/>
      <c r="AZ488" s="77"/>
      <c r="BA488" s="77"/>
      <c r="BB488" s="77"/>
      <c r="BC488" s="77"/>
      <c r="BD488" s="77"/>
      <c r="BE488" s="77"/>
      <c r="BF488" s="77"/>
      <c r="BG488" s="77"/>
      <c r="BH488" s="77"/>
      <c r="BI488" s="77"/>
      <c r="BJ488" s="77"/>
      <c r="BK488" s="77"/>
      <c r="BL488" s="77"/>
      <c r="BM488" s="77"/>
      <c r="BN488" s="77"/>
      <c r="BO488" s="77"/>
      <c r="BP488" s="77"/>
      <c r="BQ488" s="77"/>
      <c r="BR488" s="77"/>
      <c r="BS488" s="77"/>
      <c r="BT488" s="77"/>
      <c r="BU488" s="77"/>
      <c r="BV488" s="77"/>
      <c r="BW488" s="77"/>
      <c r="BX488" s="77"/>
      <c r="BY488" s="77"/>
      <c r="BZ488" s="77"/>
      <c r="CA488" s="77"/>
      <c r="CB488" s="77"/>
      <c r="CC488" s="77"/>
      <c r="CD488" s="77"/>
      <c r="CE488" s="77"/>
      <c r="CF488" s="77"/>
      <c r="CG488" s="77"/>
      <c r="CH488" s="77"/>
      <c r="CI488" s="77"/>
      <c r="CJ488" s="77"/>
      <c r="CK488" s="77"/>
      <c r="CL488" s="77"/>
      <c r="CM488" s="77"/>
      <c r="CN488" s="77"/>
      <c r="CO488" s="77"/>
      <c r="CP488" s="77"/>
      <c r="CQ488" s="77"/>
      <c r="CR488" s="77"/>
      <c r="CS488" s="77"/>
      <c r="CT488" s="77"/>
      <c r="CU488" s="77"/>
      <c r="CV488" s="77"/>
      <c r="CW488" s="77"/>
      <c r="CX488" s="77"/>
      <c r="CY488" s="77"/>
      <c r="CZ488" s="77"/>
      <c r="DA488" s="77"/>
      <c r="DB488" s="77"/>
      <c r="DC488" s="77"/>
      <c r="DD488" s="77"/>
      <c r="DE488" s="77"/>
      <c r="DF488" s="77"/>
      <c r="DG488" s="77"/>
      <c r="DH488" s="77"/>
      <c r="DI488" s="77"/>
      <c r="DJ488" s="77"/>
      <c r="DK488" s="77"/>
      <c r="DL488" s="77"/>
      <c r="DM488" s="77"/>
      <c r="DN488" s="77"/>
      <c r="DO488" s="77"/>
      <c r="DP488" s="77"/>
      <c r="DQ488" s="77"/>
      <c r="DR488" s="77"/>
      <c r="DS488" s="77"/>
      <c r="DT488" s="77"/>
      <c r="DU488" s="77"/>
      <c r="DV488" s="77"/>
      <c r="DW488" s="77"/>
      <c r="DX488" s="77"/>
      <c r="DY488" s="77"/>
      <c r="DZ488" s="77"/>
      <c r="EA488" s="77"/>
      <c r="EB488" s="77"/>
      <c r="EC488" s="77"/>
      <c r="ED488" s="77"/>
      <c r="EE488" s="77"/>
      <c r="EF488" s="77"/>
      <c r="EG488" s="77"/>
      <c r="EH488" s="77"/>
      <c r="EI488" s="77"/>
      <c r="EJ488" s="77"/>
      <c r="EK488" s="77"/>
      <c r="EL488" s="77"/>
      <c r="EM488" s="77"/>
      <c r="EN488" s="77"/>
      <c r="EO488" s="77"/>
      <c r="EP488" s="77"/>
      <c r="EQ488" s="77"/>
      <c r="ER488" s="77"/>
      <c r="ES488" s="77"/>
      <c r="ET488" s="77"/>
      <c r="EU488" s="77"/>
      <c r="EV488" s="77"/>
      <c r="EW488" s="77"/>
      <c r="EX488" s="77"/>
      <c r="EY488" s="77"/>
      <c r="EZ488" s="77"/>
      <c r="FA488" s="77"/>
      <c r="FB488" s="77"/>
      <c r="FC488" s="77"/>
      <c r="FD488" s="77"/>
      <c r="FE488" s="77"/>
      <c r="FF488" s="77"/>
      <c r="FG488" s="77"/>
      <c r="FH488" s="77"/>
      <c r="FI488" s="77"/>
      <c r="FJ488" s="77"/>
      <c r="FK488" s="77"/>
      <c r="FL488" s="77"/>
      <c r="FM488" s="77"/>
      <c r="FN488" s="77"/>
      <c r="FO488" s="77"/>
      <c r="FP488" s="77"/>
      <c r="FQ488" s="77"/>
      <c r="FR488" s="77"/>
      <c r="FS488" s="77"/>
      <c r="FT488" s="77"/>
      <c r="FU488" s="77"/>
      <c r="FV488" s="77"/>
      <c r="FW488" s="77"/>
      <c r="FX488" s="77"/>
      <c r="FY488" s="77"/>
      <c r="FZ488" s="77"/>
    </row>
    <row r="489" spans="8:182" x14ac:dyDescent="0.2"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  <c r="AA489" s="77"/>
      <c r="AB489" s="77"/>
      <c r="AC489" s="77"/>
      <c r="AD489" s="77"/>
      <c r="AE489" s="77"/>
      <c r="AF489" s="77"/>
      <c r="AG489" s="77"/>
      <c r="AH489" s="77"/>
      <c r="AI489" s="77"/>
      <c r="AJ489" s="77"/>
      <c r="AK489" s="77"/>
      <c r="AL489" s="77"/>
      <c r="AM489" s="77"/>
      <c r="AN489" s="77"/>
      <c r="AO489" s="77"/>
      <c r="AP489" s="77"/>
      <c r="AQ489" s="77"/>
      <c r="AR489" s="77"/>
      <c r="AS489" s="77"/>
      <c r="AT489" s="77"/>
      <c r="AU489" s="77"/>
      <c r="AV489" s="77"/>
      <c r="AW489" s="77"/>
      <c r="AX489" s="77"/>
      <c r="AY489" s="77"/>
      <c r="AZ489" s="77"/>
      <c r="BA489" s="77"/>
      <c r="BB489" s="77"/>
      <c r="BC489" s="77"/>
      <c r="BD489" s="77"/>
      <c r="BE489" s="77"/>
      <c r="BF489" s="77"/>
      <c r="BG489" s="77"/>
      <c r="BH489" s="77"/>
      <c r="BI489" s="77"/>
      <c r="BJ489" s="77"/>
      <c r="BK489" s="77"/>
      <c r="BL489" s="77"/>
      <c r="BM489" s="77"/>
      <c r="BN489" s="77"/>
      <c r="BO489" s="77"/>
      <c r="BP489" s="77"/>
      <c r="BQ489" s="77"/>
      <c r="BR489" s="77"/>
      <c r="BS489" s="77"/>
      <c r="BT489" s="77"/>
      <c r="BU489" s="77"/>
      <c r="BV489" s="77"/>
      <c r="BW489" s="77"/>
      <c r="BX489" s="77"/>
      <c r="BY489" s="77"/>
      <c r="BZ489" s="77"/>
      <c r="CA489" s="77"/>
      <c r="CB489" s="77"/>
      <c r="CC489" s="77"/>
      <c r="CD489" s="77"/>
      <c r="CE489" s="77"/>
      <c r="CF489" s="77"/>
      <c r="CG489" s="77"/>
      <c r="CH489" s="77"/>
      <c r="CI489" s="77"/>
      <c r="CJ489" s="77"/>
      <c r="CK489" s="77"/>
      <c r="CL489" s="77"/>
      <c r="CM489" s="77"/>
      <c r="CN489" s="77"/>
      <c r="CO489" s="77"/>
      <c r="CP489" s="77"/>
      <c r="CQ489" s="77"/>
      <c r="CR489" s="77"/>
      <c r="CS489" s="77"/>
      <c r="CT489" s="77"/>
      <c r="CU489" s="77"/>
      <c r="CV489" s="77"/>
      <c r="CW489" s="77"/>
      <c r="CX489" s="77"/>
      <c r="CY489" s="77"/>
      <c r="CZ489" s="77"/>
      <c r="DA489" s="77"/>
      <c r="DB489" s="77"/>
      <c r="DC489" s="77"/>
      <c r="DD489" s="77"/>
      <c r="DE489" s="77"/>
      <c r="DF489" s="77"/>
      <c r="DG489" s="77"/>
      <c r="DH489" s="77"/>
      <c r="DI489" s="77"/>
      <c r="DJ489" s="77"/>
      <c r="DK489" s="77"/>
      <c r="DL489" s="77"/>
      <c r="DM489" s="77"/>
      <c r="DN489" s="77"/>
      <c r="DO489" s="77"/>
      <c r="DP489" s="77"/>
      <c r="DQ489" s="77"/>
      <c r="DR489" s="77"/>
      <c r="DS489" s="77"/>
      <c r="DT489" s="77"/>
      <c r="DU489" s="77"/>
      <c r="DV489" s="77"/>
      <c r="DW489" s="77"/>
      <c r="DX489" s="77"/>
      <c r="DY489" s="77"/>
      <c r="DZ489" s="77"/>
      <c r="EA489" s="77"/>
      <c r="EB489" s="77"/>
      <c r="EC489" s="77"/>
      <c r="ED489" s="77"/>
      <c r="EE489" s="77"/>
      <c r="EF489" s="77"/>
      <c r="EG489" s="77"/>
      <c r="EH489" s="77"/>
      <c r="EI489" s="77"/>
      <c r="EJ489" s="77"/>
      <c r="EK489" s="77"/>
      <c r="EL489" s="77"/>
      <c r="EM489" s="77"/>
      <c r="EN489" s="77"/>
      <c r="EO489" s="77"/>
      <c r="EP489" s="77"/>
      <c r="EQ489" s="77"/>
      <c r="ER489" s="77"/>
      <c r="ES489" s="77"/>
      <c r="ET489" s="77"/>
      <c r="EU489" s="77"/>
      <c r="EV489" s="77"/>
      <c r="EW489" s="77"/>
      <c r="EX489" s="77"/>
      <c r="EY489" s="77"/>
      <c r="EZ489" s="77"/>
      <c r="FA489" s="77"/>
      <c r="FB489" s="77"/>
      <c r="FC489" s="77"/>
      <c r="FD489" s="77"/>
      <c r="FE489" s="77"/>
      <c r="FF489" s="77"/>
      <c r="FG489" s="77"/>
      <c r="FH489" s="77"/>
      <c r="FI489" s="77"/>
      <c r="FJ489" s="77"/>
      <c r="FK489" s="77"/>
      <c r="FL489" s="77"/>
      <c r="FM489" s="77"/>
      <c r="FN489" s="77"/>
      <c r="FO489" s="77"/>
      <c r="FP489" s="77"/>
      <c r="FQ489" s="77"/>
      <c r="FR489" s="77"/>
      <c r="FS489" s="77"/>
      <c r="FT489" s="77"/>
      <c r="FU489" s="77"/>
      <c r="FV489" s="77"/>
      <c r="FW489" s="77"/>
      <c r="FX489" s="77"/>
      <c r="FY489" s="77"/>
      <c r="FZ489" s="77"/>
    </row>
    <row r="490" spans="8:182" x14ac:dyDescent="0.2"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  <c r="AA490" s="77"/>
      <c r="AB490" s="77"/>
      <c r="AC490" s="77"/>
      <c r="AD490" s="77"/>
      <c r="AE490" s="77"/>
      <c r="AF490" s="77"/>
      <c r="AG490" s="77"/>
      <c r="AH490" s="77"/>
      <c r="AI490" s="77"/>
      <c r="AJ490" s="77"/>
      <c r="AK490" s="77"/>
      <c r="AL490" s="77"/>
      <c r="AM490" s="77"/>
      <c r="AN490" s="77"/>
      <c r="AO490" s="77"/>
      <c r="AP490" s="77"/>
      <c r="AQ490" s="77"/>
      <c r="AR490" s="77"/>
      <c r="AS490" s="77"/>
      <c r="AT490" s="77"/>
      <c r="AU490" s="77"/>
      <c r="AV490" s="77"/>
      <c r="AW490" s="77"/>
      <c r="AX490" s="77"/>
      <c r="AY490" s="77"/>
      <c r="AZ490" s="77"/>
      <c r="BA490" s="77"/>
      <c r="BB490" s="77"/>
      <c r="BC490" s="77"/>
      <c r="BD490" s="77"/>
      <c r="BE490" s="77"/>
      <c r="BF490" s="77"/>
      <c r="BG490" s="77"/>
      <c r="BH490" s="77"/>
      <c r="BI490" s="77"/>
      <c r="BJ490" s="77"/>
      <c r="BK490" s="77"/>
      <c r="BL490" s="77"/>
      <c r="BM490" s="77"/>
      <c r="BN490" s="77"/>
      <c r="BO490" s="77"/>
      <c r="BP490" s="77"/>
      <c r="BQ490" s="77"/>
      <c r="BR490" s="77"/>
      <c r="BS490" s="77"/>
      <c r="BT490" s="77"/>
      <c r="BU490" s="77"/>
      <c r="BV490" s="77"/>
      <c r="BW490" s="77"/>
      <c r="BX490" s="77"/>
      <c r="BY490" s="77"/>
      <c r="BZ490" s="77"/>
      <c r="CA490" s="77"/>
      <c r="CB490" s="77"/>
      <c r="CC490" s="77"/>
      <c r="CD490" s="77"/>
      <c r="CE490" s="77"/>
      <c r="CF490" s="77"/>
      <c r="CG490" s="77"/>
      <c r="CH490" s="77"/>
      <c r="CI490" s="77"/>
      <c r="CJ490" s="77"/>
      <c r="CK490" s="77"/>
      <c r="CL490" s="77"/>
      <c r="CM490" s="77"/>
      <c r="CN490" s="77"/>
      <c r="CO490" s="77"/>
      <c r="CP490" s="77"/>
      <c r="CQ490" s="77"/>
      <c r="CR490" s="77"/>
      <c r="CS490" s="77"/>
      <c r="CT490" s="77"/>
      <c r="CU490" s="77"/>
      <c r="CV490" s="77"/>
      <c r="CW490" s="77"/>
      <c r="CX490" s="77"/>
      <c r="CY490" s="77"/>
      <c r="CZ490" s="77"/>
      <c r="DA490" s="77"/>
      <c r="DB490" s="77"/>
      <c r="DC490" s="77"/>
      <c r="DD490" s="77"/>
      <c r="DE490" s="77"/>
      <c r="DF490" s="77"/>
      <c r="DG490" s="77"/>
      <c r="DH490" s="77"/>
      <c r="DI490" s="77"/>
      <c r="DJ490" s="77"/>
      <c r="DK490" s="77"/>
      <c r="DL490" s="77"/>
      <c r="DM490" s="77"/>
      <c r="DN490" s="77"/>
      <c r="DO490" s="77"/>
      <c r="DP490" s="77"/>
      <c r="DQ490" s="77"/>
      <c r="DR490" s="77"/>
      <c r="DS490" s="77"/>
      <c r="DT490" s="77"/>
      <c r="DU490" s="77"/>
      <c r="DV490" s="77"/>
      <c r="DW490" s="77"/>
      <c r="DX490" s="77"/>
      <c r="DY490" s="77"/>
      <c r="DZ490" s="77"/>
      <c r="EA490" s="77"/>
      <c r="EB490" s="77"/>
      <c r="EC490" s="77"/>
      <c r="ED490" s="77"/>
      <c r="EE490" s="77"/>
      <c r="EF490" s="77"/>
      <c r="EG490" s="77"/>
      <c r="EH490" s="77"/>
      <c r="EI490" s="77"/>
      <c r="EJ490" s="77"/>
      <c r="EK490" s="77"/>
      <c r="EL490" s="77"/>
      <c r="EM490" s="77"/>
      <c r="EN490" s="77"/>
      <c r="EO490" s="77"/>
      <c r="EP490" s="77"/>
      <c r="EQ490" s="77"/>
      <c r="ER490" s="77"/>
      <c r="ES490" s="77"/>
      <c r="ET490" s="77"/>
      <c r="EU490" s="77"/>
      <c r="EV490" s="77"/>
      <c r="EW490" s="77"/>
      <c r="EX490" s="77"/>
      <c r="EY490" s="77"/>
      <c r="EZ490" s="77"/>
      <c r="FA490" s="77"/>
      <c r="FB490" s="77"/>
      <c r="FC490" s="77"/>
      <c r="FD490" s="77"/>
      <c r="FE490" s="77"/>
      <c r="FF490" s="77"/>
      <c r="FG490" s="77"/>
      <c r="FH490" s="77"/>
      <c r="FI490" s="77"/>
      <c r="FJ490" s="77"/>
      <c r="FK490" s="77"/>
      <c r="FL490" s="77"/>
      <c r="FM490" s="77"/>
      <c r="FN490" s="77"/>
      <c r="FO490" s="77"/>
      <c r="FP490" s="77"/>
      <c r="FQ490" s="77"/>
      <c r="FR490" s="77"/>
      <c r="FS490" s="77"/>
      <c r="FT490" s="77"/>
      <c r="FU490" s="77"/>
      <c r="FV490" s="77"/>
      <c r="FW490" s="77"/>
      <c r="FX490" s="77"/>
      <c r="FY490" s="77"/>
      <c r="FZ490" s="77"/>
    </row>
    <row r="491" spans="8:182" x14ac:dyDescent="0.2"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  <c r="AA491" s="77"/>
      <c r="AB491" s="77"/>
      <c r="AC491" s="77"/>
      <c r="AD491" s="77"/>
      <c r="AE491" s="77"/>
      <c r="AF491" s="77"/>
      <c r="AG491" s="77"/>
      <c r="AH491" s="77"/>
      <c r="AI491" s="77"/>
      <c r="AJ491" s="77"/>
      <c r="AK491" s="77"/>
      <c r="AL491" s="77"/>
      <c r="AM491" s="77"/>
      <c r="AN491" s="77"/>
      <c r="AO491" s="77"/>
      <c r="AP491" s="77"/>
      <c r="AQ491" s="77"/>
      <c r="AR491" s="77"/>
      <c r="AS491" s="77"/>
      <c r="AT491" s="77"/>
      <c r="AU491" s="77"/>
      <c r="AV491" s="77"/>
      <c r="AW491" s="77"/>
      <c r="AX491" s="77"/>
      <c r="AY491" s="77"/>
      <c r="AZ491" s="77"/>
      <c r="BA491" s="77"/>
      <c r="BB491" s="77"/>
      <c r="BC491" s="77"/>
      <c r="BD491" s="77"/>
      <c r="BE491" s="77"/>
      <c r="BF491" s="77"/>
      <c r="BG491" s="77"/>
      <c r="BH491" s="77"/>
      <c r="BI491" s="77"/>
      <c r="BJ491" s="77"/>
      <c r="BK491" s="77"/>
      <c r="BL491" s="77"/>
      <c r="BM491" s="77"/>
      <c r="BN491" s="77"/>
      <c r="BO491" s="77"/>
      <c r="BP491" s="77"/>
      <c r="BQ491" s="77"/>
      <c r="BR491" s="77"/>
      <c r="BS491" s="77"/>
      <c r="BT491" s="77"/>
      <c r="BU491" s="77"/>
      <c r="BV491" s="77"/>
      <c r="BW491" s="77"/>
      <c r="BX491" s="77"/>
      <c r="BY491" s="77"/>
      <c r="BZ491" s="77"/>
      <c r="CA491" s="77"/>
      <c r="CB491" s="77"/>
      <c r="CC491" s="77"/>
      <c r="CD491" s="77"/>
      <c r="CE491" s="77"/>
      <c r="CF491" s="77"/>
      <c r="CG491" s="77"/>
      <c r="CH491" s="77"/>
      <c r="CI491" s="77"/>
      <c r="CJ491" s="77"/>
      <c r="CK491" s="77"/>
      <c r="CL491" s="77"/>
      <c r="CM491" s="77"/>
      <c r="CN491" s="77"/>
      <c r="CO491" s="77"/>
      <c r="CP491" s="77"/>
      <c r="CQ491" s="77"/>
      <c r="CR491" s="77"/>
      <c r="CS491" s="77"/>
      <c r="CT491" s="77"/>
      <c r="CU491" s="77"/>
      <c r="CV491" s="77"/>
      <c r="CW491" s="77"/>
      <c r="CX491" s="77"/>
      <c r="CY491" s="77"/>
      <c r="CZ491" s="77"/>
      <c r="DA491" s="77"/>
      <c r="DB491" s="77"/>
      <c r="DC491" s="77"/>
      <c r="DD491" s="77"/>
      <c r="DE491" s="77"/>
      <c r="DF491" s="77"/>
      <c r="DG491" s="77"/>
      <c r="DH491" s="77"/>
      <c r="DI491" s="77"/>
      <c r="DJ491" s="77"/>
      <c r="DK491" s="77"/>
      <c r="DL491" s="77"/>
      <c r="DM491" s="77"/>
      <c r="DN491" s="77"/>
      <c r="DO491" s="77"/>
      <c r="DP491" s="77"/>
      <c r="DQ491" s="77"/>
      <c r="DR491" s="77"/>
      <c r="DS491" s="77"/>
      <c r="DT491" s="77"/>
      <c r="DU491" s="77"/>
      <c r="DV491" s="77"/>
      <c r="DW491" s="77"/>
      <c r="DX491" s="77"/>
      <c r="DY491" s="77"/>
      <c r="DZ491" s="77"/>
      <c r="EA491" s="77"/>
      <c r="EB491" s="77"/>
      <c r="EC491" s="77"/>
      <c r="ED491" s="77"/>
      <c r="EE491" s="77"/>
      <c r="EF491" s="77"/>
      <c r="EG491" s="77"/>
      <c r="EH491" s="77"/>
      <c r="EI491" s="77"/>
      <c r="EJ491" s="77"/>
      <c r="EK491" s="77"/>
      <c r="EL491" s="77"/>
      <c r="EM491" s="77"/>
      <c r="EN491" s="77"/>
      <c r="EO491" s="77"/>
      <c r="EP491" s="77"/>
      <c r="EQ491" s="77"/>
      <c r="ER491" s="77"/>
      <c r="ES491" s="77"/>
      <c r="ET491" s="77"/>
      <c r="EU491" s="77"/>
      <c r="EV491" s="77"/>
      <c r="EW491" s="77"/>
      <c r="EX491" s="77"/>
      <c r="EY491" s="77"/>
      <c r="EZ491" s="77"/>
      <c r="FA491" s="77"/>
      <c r="FB491" s="77"/>
      <c r="FC491" s="77"/>
      <c r="FD491" s="77"/>
      <c r="FE491" s="77"/>
      <c r="FF491" s="77"/>
      <c r="FG491" s="77"/>
      <c r="FH491" s="77"/>
      <c r="FI491" s="77"/>
      <c r="FJ491" s="77"/>
      <c r="FK491" s="77"/>
      <c r="FL491" s="77"/>
      <c r="FM491" s="77"/>
      <c r="FN491" s="77"/>
      <c r="FO491" s="77"/>
      <c r="FP491" s="77"/>
      <c r="FQ491" s="77"/>
      <c r="FR491" s="77"/>
      <c r="FS491" s="77"/>
      <c r="FT491" s="77"/>
      <c r="FU491" s="77"/>
      <c r="FV491" s="77"/>
      <c r="FW491" s="77"/>
      <c r="FX491" s="77"/>
      <c r="FY491" s="77"/>
      <c r="FZ491" s="77"/>
    </row>
    <row r="492" spans="8:182" x14ac:dyDescent="0.2"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  <c r="AA492" s="77"/>
      <c r="AB492" s="77"/>
      <c r="AC492" s="77"/>
      <c r="AD492" s="77"/>
      <c r="AE492" s="77"/>
      <c r="AF492" s="77"/>
      <c r="AG492" s="77"/>
      <c r="AH492" s="77"/>
      <c r="AI492" s="77"/>
      <c r="AJ492" s="77"/>
      <c r="AK492" s="77"/>
      <c r="AL492" s="77"/>
      <c r="AM492" s="77"/>
      <c r="AN492" s="77"/>
      <c r="AO492" s="77"/>
      <c r="AP492" s="77"/>
      <c r="AQ492" s="77"/>
      <c r="AR492" s="77"/>
      <c r="AS492" s="77"/>
      <c r="AT492" s="77"/>
      <c r="AU492" s="77"/>
      <c r="AV492" s="77"/>
      <c r="AW492" s="77"/>
      <c r="AX492" s="77"/>
      <c r="AY492" s="77"/>
      <c r="AZ492" s="77"/>
      <c r="BA492" s="77"/>
      <c r="BB492" s="77"/>
      <c r="BC492" s="77"/>
      <c r="BD492" s="77"/>
      <c r="BE492" s="77"/>
      <c r="BF492" s="77"/>
      <c r="BG492" s="77"/>
      <c r="BH492" s="77"/>
      <c r="BI492" s="77"/>
      <c r="BJ492" s="77"/>
      <c r="BK492" s="77"/>
      <c r="BL492" s="77"/>
      <c r="BM492" s="77"/>
      <c r="BN492" s="77"/>
      <c r="BO492" s="77"/>
      <c r="BP492" s="77"/>
      <c r="BQ492" s="77"/>
      <c r="BR492" s="77"/>
      <c r="BS492" s="77"/>
      <c r="BT492" s="77"/>
      <c r="BU492" s="77"/>
      <c r="BV492" s="77"/>
      <c r="BW492" s="77"/>
      <c r="BX492" s="77"/>
      <c r="BY492" s="77"/>
      <c r="BZ492" s="77"/>
      <c r="CA492" s="77"/>
      <c r="CB492" s="77"/>
      <c r="CC492" s="77"/>
      <c r="CD492" s="77"/>
      <c r="CE492" s="77"/>
      <c r="CF492" s="77"/>
      <c r="CG492" s="77"/>
      <c r="CH492" s="77"/>
      <c r="CI492" s="77"/>
      <c r="CJ492" s="77"/>
      <c r="CK492" s="77"/>
      <c r="CL492" s="77"/>
      <c r="CM492" s="77"/>
      <c r="CN492" s="77"/>
      <c r="CO492" s="77"/>
      <c r="CP492" s="77"/>
      <c r="CQ492" s="77"/>
      <c r="CR492" s="77"/>
      <c r="CS492" s="77"/>
      <c r="CT492" s="77"/>
      <c r="CU492" s="77"/>
      <c r="CV492" s="77"/>
      <c r="CW492" s="77"/>
      <c r="CX492" s="77"/>
      <c r="CY492" s="77"/>
      <c r="CZ492" s="77"/>
      <c r="DA492" s="77"/>
      <c r="DB492" s="77"/>
      <c r="DC492" s="77"/>
      <c r="DD492" s="77"/>
      <c r="DE492" s="77"/>
      <c r="DF492" s="77"/>
      <c r="DG492" s="77"/>
      <c r="DH492" s="77"/>
      <c r="DI492" s="77"/>
      <c r="DJ492" s="77"/>
      <c r="DK492" s="77"/>
      <c r="DL492" s="77"/>
      <c r="DM492" s="77"/>
      <c r="DN492" s="77"/>
      <c r="DO492" s="77"/>
      <c r="DP492" s="77"/>
      <c r="DQ492" s="77"/>
      <c r="DR492" s="77"/>
      <c r="DS492" s="77"/>
      <c r="DT492" s="77"/>
      <c r="DU492" s="77"/>
      <c r="DV492" s="77"/>
      <c r="DW492" s="77"/>
      <c r="DX492" s="77"/>
      <c r="DY492" s="77"/>
      <c r="DZ492" s="77"/>
      <c r="EA492" s="77"/>
      <c r="EB492" s="77"/>
      <c r="EC492" s="77"/>
      <c r="ED492" s="77"/>
      <c r="EE492" s="77"/>
      <c r="EF492" s="77"/>
      <c r="EG492" s="77"/>
      <c r="EH492" s="77"/>
      <c r="EI492" s="77"/>
      <c r="EJ492" s="77"/>
      <c r="EK492" s="77"/>
      <c r="EL492" s="77"/>
      <c r="EM492" s="77"/>
      <c r="EN492" s="77"/>
      <c r="EO492" s="77"/>
      <c r="EP492" s="77"/>
      <c r="EQ492" s="77"/>
      <c r="ER492" s="77"/>
      <c r="ES492" s="77"/>
      <c r="ET492" s="77"/>
      <c r="EU492" s="77"/>
      <c r="EV492" s="77"/>
      <c r="EW492" s="77"/>
      <c r="EX492" s="77"/>
      <c r="EY492" s="77"/>
      <c r="EZ492" s="77"/>
      <c r="FA492" s="77"/>
      <c r="FB492" s="77"/>
      <c r="FC492" s="77"/>
      <c r="FD492" s="77"/>
      <c r="FE492" s="77"/>
      <c r="FF492" s="77"/>
      <c r="FG492" s="77"/>
      <c r="FH492" s="77"/>
      <c r="FI492" s="77"/>
      <c r="FJ492" s="77"/>
      <c r="FK492" s="77"/>
      <c r="FL492" s="77"/>
      <c r="FM492" s="77"/>
      <c r="FN492" s="77"/>
      <c r="FO492" s="77"/>
      <c r="FP492" s="77"/>
      <c r="FQ492" s="77"/>
      <c r="FR492" s="77"/>
      <c r="FS492" s="77"/>
      <c r="FT492" s="77"/>
      <c r="FU492" s="77"/>
      <c r="FV492" s="77"/>
      <c r="FW492" s="77"/>
      <c r="FX492" s="77"/>
      <c r="FY492" s="77"/>
      <c r="FZ492" s="77"/>
    </row>
    <row r="493" spans="8:182" x14ac:dyDescent="0.2"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  <c r="AA493" s="77"/>
      <c r="AB493" s="77"/>
      <c r="AC493" s="77"/>
      <c r="AD493" s="77"/>
      <c r="AE493" s="77"/>
      <c r="AF493" s="77"/>
      <c r="AG493" s="77"/>
      <c r="AH493" s="77"/>
      <c r="AI493" s="77"/>
      <c r="AJ493" s="77"/>
      <c r="AK493" s="77"/>
      <c r="AL493" s="77"/>
      <c r="AM493" s="77"/>
      <c r="AN493" s="77"/>
      <c r="AO493" s="77"/>
      <c r="AP493" s="77"/>
      <c r="AQ493" s="77"/>
      <c r="AR493" s="77"/>
      <c r="AS493" s="77"/>
      <c r="AT493" s="77"/>
      <c r="AU493" s="77"/>
      <c r="AV493" s="77"/>
      <c r="AW493" s="77"/>
      <c r="AX493" s="77"/>
      <c r="AY493" s="77"/>
      <c r="AZ493" s="77"/>
      <c r="BA493" s="77"/>
      <c r="BB493" s="77"/>
      <c r="BC493" s="77"/>
      <c r="BD493" s="77"/>
      <c r="BE493" s="77"/>
      <c r="BF493" s="77"/>
      <c r="BG493" s="77"/>
      <c r="BH493" s="77"/>
      <c r="BI493" s="77"/>
      <c r="BJ493" s="77"/>
      <c r="BK493" s="77"/>
      <c r="BL493" s="77"/>
      <c r="BM493" s="77"/>
      <c r="BN493" s="77"/>
      <c r="BO493" s="77"/>
      <c r="BP493" s="77"/>
      <c r="BQ493" s="77"/>
      <c r="BR493" s="77"/>
      <c r="BS493" s="77"/>
      <c r="BT493" s="77"/>
      <c r="BU493" s="77"/>
      <c r="BV493" s="77"/>
      <c r="BW493" s="77"/>
      <c r="BX493" s="77"/>
      <c r="BY493" s="77"/>
      <c r="BZ493" s="77"/>
      <c r="CA493" s="77"/>
      <c r="CB493" s="77"/>
      <c r="CC493" s="77"/>
      <c r="CD493" s="77"/>
      <c r="CE493" s="77"/>
      <c r="CF493" s="77"/>
      <c r="CG493" s="77"/>
      <c r="CH493" s="77"/>
      <c r="CI493" s="77"/>
      <c r="CJ493" s="77"/>
      <c r="CK493" s="77"/>
      <c r="CL493" s="77"/>
      <c r="CM493" s="77"/>
      <c r="CN493" s="77"/>
      <c r="CO493" s="77"/>
      <c r="CP493" s="77"/>
      <c r="CQ493" s="77"/>
      <c r="CR493" s="77"/>
      <c r="CS493" s="77"/>
      <c r="CT493" s="77"/>
      <c r="CU493" s="77"/>
      <c r="CV493" s="77"/>
      <c r="CW493" s="77"/>
      <c r="CX493" s="77"/>
      <c r="CY493" s="77"/>
      <c r="CZ493" s="77"/>
      <c r="DA493" s="77"/>
      <c r="DB493" s="77"/>
      <c r="DC493" s="77"/>
      <c r="DD493" s="77"/>
      <c r="DE493" s="77"/>
      <c r="DF493" s="77"/>
      <c r="DG493" s="77"/>
      <c r="DH493" s="77"/>
      <c r="DI493" s="77"/>
      <c r="DJ493" s="77"/>
      <c r="DK493" s="77"/>
      <c r="DL493" s="77"/>
      <c r="DM493" s="77"/>
      <c r="DN493" s="77"/>
      <c r="DO493" s="77"/>
      <c r="DP493" s="77"/>
      <c r="DQ493" s="77"/>
      <c r="DR493" s="77"/>
      <c r="DS493" s="77"/>
      <c r="DT493" s="77"/>
      <c r="DU493" s="77"/>
      <c r="DV493" s="77"/>
      <c r="DW493" s="77"/>
      <c r="DX493" s="77"/>
      <c r="DY493" s="77"/>
      <c r="DZ493" s="77"/>
      <c r="EA493" s="77"/>
      <c r="EB493" s="77"/>
      <c r="EC493" s="77"/>
      <c r="ED493" s="77"/>
      <c r="EE493" s="77"/>
      <c r="EF493" s="77"/>
      <c r="EG493" s="77"/>
      <c r="EH493" s="77"/>
      <c r="EI493" s="77"/>
      <c r="EJ493" s="77"/>
      <c r="EK493" s="77"/>
      <c r="EL493" s="77"/>
      <c r="EM493" s="77"/>
      <c r="EN493" s="77"/>
      <c r="EO493" s="77"/>
      <c r="EP493" s="77"/>
      <c r="EQ493" s="77"/>
      <c r="ER493" s="77"/>
      <c r="ES493" s="77"/>
      <c r="ET493" s="77"/>
      <c r="EU493" s="77"/>
      <c r="EV493" s="77"/>
      <c r="EW493" s="77"/>
      <c r="EX493" s="77"/>
      <c r="EY493" s="77"/>
      <c r="EZ493" s="77"/>
      <c r="FA493" s="77"/>
      <c r="FB493" s="77"/>
      <c r="FC493" s="77"/>
      <c r="FD493" s="77"/>
      <c r="FE493" s="77"/>
      <c r="FF493" s="77"/>
      <c r="FG493" s="77"/>
      <c r="FH493" s="77"/>
      <c r="FI493" s="77"/>
      <c r="FJ493" s="77"/>
      <c r="FK493" s="77"/>
      <c r="FL493" s="77"/>
      <c r="FM493" s="77"/>
      <c r="FN493" s="77"/>
      <c r="FO493" s="77"/>
      <c r="FP493" s="77"/>
      <c r="FQ493" s="77"/>
      <c r="FR493" s="77"/>
      <c r="FS493" s="77"/>
      <c r="FT493" s="77"/>
      <c r="FU493" s="77"/>
      <c r="FV493" s="77"/>
      <c r="FW493" s="77"/>
      <c r="FX493" s="77"/>
      <c r="FY493" s="77"/>
      <c r="FZ493" s="77"/>
    </row>
    <row r="494" spans="8:182" x14ac:dyDescent="0.2"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  <c r="AA494" s="77"/>
      <c r="AB494" s="77"/>
      <c r="AC494" s="77"/>
      <c r="AD494" s="77"/>
      <c r="AE494" s="77"/>
      <c r="AF494" s="77"/>
      <c r="AG494" s="77"/>
      <c r="AH494" s="77"/>
      <c r="AI494" s="77"/>
      <c r="AJ494" s="77"/>
      <c r="AK494" s="77"/>
      <c r="AL494" s="77"/>
      <c r="AM494" s="77"/>
      <c r="AN494" s="77"/>
      <c r="AO494" s="77"/>
      <c r="AP494" s="77"/>
      <c r="AQ494" s="77"/>
      <c r="AR494" s="77"/>
      <c r="AS494" s="77"/>
      <c r="AT494" s="77"/>
      <c r="AU494" s="77"/>
      <c r="AV494" s="77"/>
      <c r="AW494" s="77"/>
      <c r="AX494" s="77"/>
      <c r="AY494" s="77"/>
      <c r="AZ494" s="77"/>
      <c r="BA494" s="77"/>
      <c r="BB494" s="77"/>
      <c r="BC494" s="77"/>
      <c r="BD494" s="77"/>
      <c r="BE494" s="77"/>
      <c r="BF494" s="77"/>
      <c r="BG494" s="77"/>
      <c r="BH494" s="77"/>
      <c r="BI494" s="77"/>
      <c r="BJ494" s="77"/>
      <c r="BK494" s="77"/>
      <c r="BL494" s="77"/>
      <c r="BM494" s="77"/>
      <c r="BN494" s="77"/>
      <c r="BO494" s="77"/>
      <c r="BP494" s="77"/>
      <c r="BQ494" s="77"/>
      <c r="BR494" s="77"/>
      <c r="BS494" s="77"/>
      <c r="BT494" s="77"/>
      <c r="BU494" s="77"/>
      <c r="BV494" s="77"/>
      <c r="BW494" s="77"/>
      <c r="BX494" s="77"/>
      <c r="BY494" s="77"/>
      <c r="BZ494" s="77"/>
      <c r="CA494" s="77"/>
      <c r="CB494" s="77"/>
      <c r="CC494" s="77"/>
      <c r="CD494" s="77"/>
      <c r="CE494" s="77"/>
      <c r="CF494" s="77"/>
      <c r="CG494" s="77"/>
      <c r="CH494" s="77"/>
      <c r="CI494" s="77"/>
      <c r="CJ494" s="77"/>
      <c r="CK494" s="77"/>
      <c r="CL494" s="77"/>
      <c r="CM494" s="77"/>
      <c r="CN494" s="77"/>
      <c r="CO494" s="77"/>
      <c r="CP494" s="77"/>
      <c r="CQ494" s="77"/>
      <c r="CR494" s="77"/>
      <c r="CS494" s="77"/>
      <c r="CT494" s="77"/>
      <c r="CU494" s="77"/>
      <c r="CV494" s="77"/>
      <c r="CW494" s="77"/>
      <c r="CX494" s="77"/>
      <c r="CY494" s="77"/>
      <c r="CZ494" s="77"/>
      <c r="DA494" s="77"/>
      <c r="DB494" s="77"/>
      <c r="DC494" s="77"/>
      <c r="DD494" s="77"/>
      <c r="DE494" s="77"/>
      <c r="DF494" s="77"/>
      <c r="DG494" s="77"/>
      <c r="DH494" s="77"/>
      <c r="DI494" s="77"/>
      <c r="DJ494" s="77"/>
      <c r="DK494" s="77"/>
      <c r="DL494" s="77"/>
      <c r="DM494" s="77"/>
      <c r="DN494" s="77"/>
      <c r="DO494" s="77"/>
      <c r="DP494" s="77"/>
      <c r="DQ494" s="77"/>
      <c r="DR494" s="77"/>
      <c r="DS494" s="77"/>
      <c r="DT494" s="77"/>
      <c r="DU494" s="77"/>
      <c r="DV494" s="77"/>
      <c r="DW494" s="77"/>
      <c r="DX494" s="77"/>
      <c r="DY494" s="77"/>
      <c r="DZ494" s="77"/>
      <c r="EA494" s="77"/>
      <c r="EB494" s="77"/>
      <c r="EC494" s="77"/>
      <c r="ED494" s="77"/>
      <c r="EE494" s="77"/>
      <c r="EF494" s="77"/>
      <c r="EG494" s="77"/>
      <c r="EH494" s="77"/>
      <c r="EI494" s="77"/>
      <c r="EJ494" s="77"/>
      <c r="EK494" s="77"/>
      <c r="EL494" s="77"/>
      <c r="EM494" s="77"/>
      <c r="EN494" s="77"/>
      <c r="EO494" s="77"/>
      <c r="EP494" s="77"/>
      <c r="EQ494" s="77"/>
      <c r="ER494" s="77"/>
      <c r="ES494" s="77"/>
      <c r="ET494" s="77"/>
      <c r="EU494" s="77"/>
      <c r="EV494" s="77"/>
      <c r="EW494" s="77"/>
      <c r="EX494" s="77"/>
      <c r="EY494" s="77"/>
      <c r="EZ494" s="77"/>
      <c r="FA494" s="77"/>
      <c r="FB494" s="77"/>
      <c r="FC494" s="77"/>
      <c r="FD494" s="77"/>
      <c r="FE494" s="77"/>
      <c r="FF494" s="77"/>
      <c r="FG494" s="77"/>
      <c r="FH494" s="77"/>
      <c r="FI494" s="77"/>
      <c r="FJ494" s="77"/>
      <c r="FK494" s="77"/>
      <c r="FL494" s="77"/>
      <c r="FM494" s="77"/>
      <c r="FN494" s="77"/>
      <c r="FO494" s="77"/>
      <c r="FP494" s="77"/>
      <c r="FQ494" s="77"/>
      <c r="FR494" s="77"/>
      <c r="FS494" s="77"/>
      <c r="FT494" s="77"/>
      <c r="FU494" s="77"/>
      <c r="FV494" s="77"/>
      <c r="FW494" s="77"/>
      <c r="FX494" s="77"/>
      <c r="FY494" s="77"/>
      <c r="FZ494" s="77"/>
    </row>
    <row r="495" spans="8:182" x14ac:dyDescent="0.2"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  <c r="AA495" s="77"/>
      <c r="AB495" s="77"/>
      <c r="AC495" s="77"/>
      <c r="AD495" s="77"/>
      <c r="AE495" s="77"/>
      <c r="AF495" s="77"/>
      <c r="AG495" s="77"/>
      <c r="AH495" s="77"/>
      <c r="AI495" s="77"/>
      <c r="AJ495" s="77"/>
      <c r="AK495" s="77"/>
      <c r="AL495" s="77"/>
      <c r="AM495" s="77"/>
      <c r="AN495" s="77"/>
      <c r="AO495" s="77"/>
      <c r="AP495" s="77"/>
      <c r="AQ495" s="77"/>
      <c r="AR495" s="77"/>
      <c r="AS495" s="77"/>
      <c r="AT495" s="77"/>
      <c r="AU495" s="77"/>
      <c r="AV495" s="77"/>
      <c r="AW495" s="77"/>
      <c r="AX495" s="77"/>
      <c r="AY495" s="77"/>
      <c r="AZ495" s="77"/>
      <c r="BA495" s="77"/>
      <c r="BB495" s="77"/>
      <c r="BC495" s="77"/>
      <c r="BD495" s="77"/>
      <c r="BE495" s="77"/>
      <c r="BF495" s="77"/>
      <c r="BG495" s="77"/>
      <c r="BH495" s="77"/>
      <c r="BI495" s="77"/>
      <c r="BJ495" s="77"/>
      <c r="BK495" s="77"/>
      <c r="BL495" s="77"/>
      <c r="BM495" s="77"/>
      <c r="BN495" s="77"/>
      <c r="BO495" s="77"/>
      <c r="BP495" s="77"/>
      <c r="BQ495" s="77"/>
      <c r="BR495" s="77"/>
      <c r="BS495" s="77"/>
      <c r="BT495" s="77"/>
      <c r="BU495" s="77"/>
      <c r="BV495" s="77"/>
      <c r="BW495" s="77"/>
      <c r="BX495" s="77"/>
      <c r="BY495" s="77"/>
      <c r="BZ495" s="77"/>
      <c r="CA495" s="77"/>
      <c r="CB495" s="77"/>
      <c r="CC495" s="77"/>
      <c r="CD495" s="77"/>
      <c r="CE495" s="77"/>
      <c r="CF495" s="77"/>
      <c r="CG495" s="77"/>
      <c r="CH495" s="77"/>
      <c r="CI495" s="77"/>
      <c r="CJ495" s="77"/>
      <c r="CK495" s="77"/>
      <c r="CL495" s="77"/>
      <c r="CM495" s="77"/>
      <c r="CN495" s="77"/>
      <c r="CO495" s="77"/>
      <c r="CP495" s="77"/>
      <c r="CQ495" s="77"/>
      <c r="CR495" s="77"/>
      <c r="CS495" s="77"/>
      <c r="CT495" s="77"/>
      <c r="CU495" s="77"/>
      <c r="CV495" s="77"/>
      <c r="CW495" s="77"/>
      <c r="CX495" s="77"/>
      <c r="CY495" s="77"/>
      <c r="CZ495" s="77"/>
      <c r="DA495" s="77"/>
      <c r="DB495" s="77"/>
      <c r="DC495" s="77"/>
      <c r="DD495" s="77"/>
      <c r="DE495" s="77"/>
      <c r="DF495" s="77"/>
      <c r="DG495" s="77"/>
      <c r="DH495" s="77"/>
      <c r="DI495" s="77"/>
      <c r="DJ495" s="77"/>
      <c r="DK495" s="77"/>
      <c r="DL495" s="77"/>
      <c r="DM495" s="77"/>
      <c r="DN495" s="77"/>
      <c r="DO495" s="77"/>
      <c r="DP495" s="77"/>
      <c r="DQ495" s="77"/>
      <c r="DR495" s="77"/>
      <c r="DS495" s="77"/>
      <c r="DT495" s="77"/>
      <c r="DU495" s="77"/>
      <c r="DV495" s="77"/>
      <c r="DW495" s="77"/>
      <c r="DX495" s="77"/>
      <c r="DY495" s="77"/>
      <c r="DZ495" s="77"/>
      <c r="EA495" s="77"/>
      <c r="EB495" s="77"/>
      <c r="EC495" s="77"/>
      <c r="ED495" s="77"/>
      <c r="EE495" s="77"/>
      <c r="EF495" s="77"/>
      <c r="EG495" s="77"/>
      <c r="EH495" s="77"/>
      <c r="EI495" s="77"/>
      <c r="EJ495" s="77"/>
      <c r="EK495" s="77"/>
      <c r="EL495" s="77"/>
      <c r="EM495" s="77"/>
      <c r="EN495" s="77"/>
      <c r="EO495" s="77"/>
      <c r="EP495" s="77"/>
      <c r="EQ495" s="77"/>
      <c r="ER495" s="77"/>
      <c r="ES495" s="77"/>
      <c r="ET495" s="77"/>
      <c r="EU495" s="77"/>
      <c r="EV495" s="77"/>
      <c r="EW495" s="77"/>
      <c r="EX495" s="77"/>
      <c r="EY495" s="77"/>
      <c r="EZ495" s="77"/>
      <c r="FA495" s="77"/>
      <c r="FB495" s="77"/>
      <c r="FC495" s="77"/>
      <c r="FD495" s="77"/>
      <c r="FE495" s="77"/>
      <c r="FF495" s="77"/>
      <c r="FG495" s="77"/>
      <c r="FH495" s="77"/>
      <c r="FI495" s="77"/>
      <c r="FJ495" s="77"/>
      <c r="FK495" s="77"/>
      <c r="FL495" s="77"/>
      <c r="FM495" s="77"/>
      <c r="FN495" s="77"/>
      <c r="FO495" s="77"/>
      <c r="FP495" s="77"/>
      <c r="FQ495" s="77"/>
      <c r="FR495" s="77"/>
      <c r="FS495" s="77"/>
      <c r="FT495" s="77"/>
      <c r="FU495" s="77"/>
      <c r="FV495" s="77"/>
      <c r="FW495" s="77"/>
      <c r="FX495" s="77"/>
      <c r="FY495" s="77"/>
      <c r="FZ495" s="77"/>
    </row>
    <row r="496" spans="8:182" x14ac:dyDescent="0.2"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  <c r="AA496" s="77"/>
      <c r="AB496" s="77"/>
      <c r="AC496" s="77"/>
      <c r="AD496" s="77"/>
      <c r="AE496" s="77"/>
      <c r="AF496" s="77"/>
      <c r="AG496" s="77"/>
      <c r="AH496" s="77"/>
      <c r="AI496" s="77"/>
      <c r="AJ496" s="77"/>
      <c r="AK496" s="77"/>
      <c r="AL496" s="77"/>
      <c r="AM496" s="77"/>
      <c r="AN496" s="77"/>
      <c r="AO496" s="77"/>
      <c r="AP496" s="77"/>
      <c r="AQ496" s="77"/>
      <c r="AR496" s="77"/>
      <c r="AS496" s="77"/>
      <c r="AT496" s="77"/>
      <c r="AU496" s="77"/>
      <c r="AV496" s="77"/>
      <c r="AW496" s="77"/>
      <c r="AX496" s="77"/>
      <c r="AY496" s="77"/>
      <c r="AZ496" s="77"/>
      <c r="BA496" s="77"/>
      <c r="BB496" s="77"/>
      <c r="BC496" s="77"/>
      <c r="BD496" s="77"/>
      <c r="BE496" s="77"/>
      <c r="BF496" s="77"/>
      <c r="BG496" s="77"/>
      <c r="BH496" s="77"/>
      <c r="BI496" s="77"/>
      <c r="BJ496" s="77"/>
      <c r="BK496" s="77"/>
      <c r="BL496" s="77"/>
      <c r="BM496" s="77"/>
      <c r="BN496" s="77"/>
      <c r="BO496" s="77"/>
      <c r="BP496" s="77"/>
      <c r="BQ496" s="77"/>
      <c r="BR496" s="77"/>
      <c r="BS496" s="77"/>
      <c r="BT496" s="77"/>
      <c r="BU496" s="77"/>
      <c r="BV496" s="77"/>
      <c r="BW496" s="77"/>
      <c r="BX496" s="77"/>
      <c r="BY496" s="77"/>
      <c r="BZ496" s="77"/>
      <c r="CA496" s="77"/>
      <c r="CB496" s="77"/>
      <c r="CC496" s="77"/>
      <c r="CD496" s="77"/>
      <c r="CE496" s="77"/>
      <c r="CF496" s="77"/>
      <c r="CG496" s="77"/>
      <c r="CH496" s="77"/>
      <c r="CI496" s="77"/>
      <c r="CJ496" s="77"/>
      <c r="CK496" s="77"/>
      <c r="CL496" s="77"/>
      <c r="CM496" s="77"/>
      <c r="CN496" s="77"/>
      <c r="CO496" s="77"/>
      <c r="CP496" s="77"/>
      <c r="CQ496" s="77"/>
      <c r="CR496" s="77"/>
      <c r="CS496" s="77"/>
      <c r="CT496" s="77"/>
      <c r="CU496" s="77"/>
      <c r="CV496" s="77"/>
      <c r="CW496" s="77"/>
      <c r="CX496" s="77"/>
      <c r="CY496" s="77"/>
      <c r="CZ496" s="77"/>
      <c r="DA496" s="77"/>
      <c r="DB496" s="77"/>
      <c r="DC496" s="77"/>
      <c r="DD496" s="77"/>
      <c r="DE496" s="77"/>
      <c r="DF496" s="77"/>
      <c r="DG496" s="77"/>
      <c r="DH496" s="77"/>
      <c r="DI496" s="77"/>
      <c r="DJ496" s="77"/>
      <c r="DK496" s="77"/>
      <c r="DL496" s="77"/>
      <c r="DM496" s="77"/>
      <c r="DN496" s="77"/>
      <c r="DO496" s="77"/>
      <c r="DP496" s="77"/>
      <c r="DQ496" s="77"/>
      <c r="DR496" s="77"/>
      <c r="DS496" s="77"/>
      <c r="DT496" s="77"/>
      <c r="DU496" s="77"/>
      <c r="DV496" s="77"/>
      <c r="DW496" s="77"/>
      <c r="DX496" s="77"/>
      <c r="DY496" s="77"/>
      <c r="DZ496" s="77"/>
      <c r="EA496" s="77"/>
      <c r="EB496" s="77"/>
      <c r="EC496" s="77"/>
      <c r="ED496" s="77"/>
      <c r="EE496" s="77"/>
      <c r="EF496" s="77"/>
      <c r="EG496" s="77"/>
      <c r="EH496" s="77"/>
      <c r="EI496" s="77"/>
      <c r="EJ496" s="77"/>
      <c r="EK496" s="77"/>
      <c r="EL496" s="77"/>
      <c r="EM496" s="77"/>
      <c r="EN496" s="77"/>
      <c r="EO496" s="77"/>
      <c r="EP496" s="77"/>
      <c r="EQ496" s="77"/>
      <c r="ER496" s="77"/>
      <c r="ES496" s="77"/>
      <c r="ET496" s="77"/>
      <c r="EU496" s="77"/>
      <c r="EV496" s="77"/>
      <c r="EW496" s="77"/>
      <c r="EX496" s="77"/>
      <c r="EY496" s="77"/>
      <c r="EZ496" s="77"/>
      <c r="FA496" s="77"/>
      <c r="FB496" s="77"/>
      <c r="FC496" s="77"/>
      <c r="FD496" s="77"/>
      <c r="FE496" s="77"/>
      <c r="FF496" s="77"/>
      <c r="FG496" s="77"/>
      <c r="FH496" s="77"/>
      <c r="FI496" s="77"/>
      <c r="FJ496" s="77"/>
      <c r="FK496" s="77"/>
      <c r="FL496" s="77"/>
      <c r="FM496" s="77"/>
      <c r="FN496" s="77"/>
      <c r="FO496" s="77"/>
      <c r="FP496" s="77"/>
      <c r="FQ496" s="77"/>
      <c r="FR496" s="77"/>
      <c r="FS496" s="77"/>
      <c r="FT496" s="77"/>
      <c r="FU496" s="77"/>
      <c r="FV496" s="77"/>
      <c r="FW496" s="77"/>
      <c r="FX496" s="77"/>
      <c r="FY496" s="77"/>
      <c r="FZ496" s="77"/>
    </row>
    <row r="497" spans="8:182" x14ac:dyDescent="0.2"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  <c r="AA497" s="77"/>
      <c r="AB497" s="77"/>
      <c r="AC497" s="77"/>
      <c r="AD497" s="77"/>
      <c r="AE497" s="77"/>
      <c r="AF497" s="77"/>
      <c r="AG497" s="77"/>
      <c r="AH497" s="77"/>
      <c r="AI497" s="77"/>
      <c r="AJ497" s="77"/>
      <c r="AK497" s="77"/>
      <c r="AL497" s="77"/>
      <c r="AM497" s="77"/>
      <c r="AN497" s="77"/>
      <c r="AO497" s="77"/>
      <c r="AP497" s="77"/>
      <c r="AQ497" s="77"/>
      <c r="AR497" s="77"/>
      <c r="AS497" s="77"/>
      <c r="AT497" s="77"/>
      <c r="AU497" s="77"/>
      <c r="AV497" s="77"/>
      <c r="AW497" s="77"/>
      <c r="AX497" s="77"/>
      <c r="AY497" s="77"/>
      <c r="AZ497" s="77"/>
      <c r="BA497" s="77"/>
      <c r="BB497" s="77"/>
      <c r="BC497" s="77"/>
      <c r="BD497" s="77"/>
      <c r="BE497" s="77"/>
      <c r="BF497" s="77"/>
      <c r="BG497" s="77"/>
      <c r="BH497" s="77"/>
      <c r="BI497" s="77"/>
      <c r="BJ497" s="77"/>
      <c r="BK497" s="77"/>
      <c r="BL497" s="77"/>
      <c r="BM497" s="77"/>
      <c r="BN497" s="77"/>
      <c r="BO497" s="77"/>
      <c r="BP497" s="77"/>
      <c r="BQ497" s="77"/>
      <c r="BR497" s="77"/>
      <c r="BS497" s="77"/>
      <c r="BT497" s="77"/>
      <c r="BU497" s="77"/>
      <c r="BV497" s="77"/>
      <c r="BW497" s="77"/>
      <c r="BX497" s="77"/>
      <c r="BY497" s="77"/>
      <c r="BZ497" s="77"/>
      <c r="CA497" s="77"/>
      <c r="CB497" s="77"/>
      <c r="CC497" s="77"/>
      <c r="CD497" s="77"/>
      <c r="CE497" s="77"/>
      <c r="CF497" s="77"/>
      <c r="CG497" s="77"/>
      <c r="CH497" s="77"/>
      <c r="CI497" s="77"/>
      <c r="CJ497" s="77"/>
      <c r="CK497" s="77"/>
      <c r="CL497" s="77"/>
      <c r="CM497" s="77"/>
      <c r="CN497" s="77"/>
      <c r="CO497" s="77"/>
      <c r="CP497" s="77"/>
      <c r="CQ497" s="77"/>
      <c r="CR497" s="77"/>
      <c r="CS497" s="77"/>
      <c r="CT497" s="77"/>
      <c r="CU497" s="77"/>
      <c r="CV497" s="77"/>
      <c r="CW497" s="77"/>
      <c r="CX497" s="77"/>
      <c r="CY497" s="77"/>
      <c r="CZ497" s="77"/>
      <c r="DA497" s="77"/>
      <c r="DB497" s="77"/>
      <c r="DC497" s="77"/>
      <c r="DD497" s="77"/>
      <c r="DE497" s="77"/>
      <c r="DF497" s="77"/>
      <c r="DG497" s="77"/>
      <c r="DH497" s="77"/>
      <c r="DI497" s="77"/>
      <c r="DJ497" s="77"/>
      <c r="DK497" s="77"/>
      <c r="DL497" s="77"/>
      <c r="DM497" s="77"/>
      <c r="DN497" s="77"/>
      <c r="DO497" s="77"/>
      <c r="DP497" s="77"/>
      <c r="DQ497" s="77"/>
      <c r="DR497" s="77"/>
      <c r="DS497" s="77"/>
      <c r="DT497" s="77"/>
      <c r="DU497" s="77"/>
      <c r="DV497" s="77"/>
      <c r="DW497" s="77"/>
      <c r="DX497" s="77"/>
      <c r="DY497" s="77"/>
      <c r="DZ497" s="77"/>
      <c r="EA497" s="77"/>
      <c r="EB497" s="77"/>
      <c r="EC497" s="77"/>
      <c r="ED497" s="77"/>
      <c r="EE497" s="77"/>
      <c r="EF497" s="77"/>
      <c r="EG497" s="77"/>
      <c r="EH497" s="77"/>
      <c r="EI497" s="77"/>
      <c r="EJ497" s="77"/>
      <c r="EK497" s="77"/>
      <c r="EL497" s="77"/>
      <c r="EM497" s="77"/>
      <c r="EN497" s="77"/>
      <c r="EO497" s="77"/>
      <c r="EP497" s="77"/>
      <c r="EQ497" s="77"/>
      <c r="ER497" s="77"/>
      <c r="ES497" s="77"/>
      <c r="ET497" s="77"/>
      <c r="EU497" s="77"/>
      <c r="EV497" s="77"/>
      <c r="EW497" s="77"/>
      <c r="EX497" s="77"/>
      <c r="EY497" s="77"/>
      <c r="EZ497" s="77"/>
      <c r="FA497" s="77"/>
      <c r="FB497" s="77"/>
      <c r="FC497" s="77"/>
      <c r="FD497" s="77"/>
      <c r="FE497" s="77"/>
      <c r="FF497" s="77"/>
      <c r="FG497" s="77"/>
      <c r="FH497" s="77"/>
      <c r="FI497" s="77"/>
      <c r="FJ497" s="77"/>
      <c r="FK497" s="77"/>
      <c r="FL497" s="77"/>
      <c r="FM497" s="77"/>
      <c r="FN497" s="77"/>
      <c r="FO497" s="77"/>
      <c r="FP497" s="77"/>
      <c r="FQ497" s="77"/>
      <c r="FR497" s="77"/>
      <c r="FS497" s="77"/>
      <c r="FT497" s="77"/>
      <c r="FU497" s="77"/>
      <c r="FV497" s="77"/>
      <c r="FW497" s="77"/>
      <c r="FX497" s="77"/>
      <c r="FY497" s="77"/>
      <c r="FZ497" s="77"/>
    </row>
    <row r="498" spans="8:182" x14ac:dyDescent="0.2"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  <c r="AA498" s="77"/>
      <c r="AB498" s="77"/>
      <c r="AC498" s="77"/>
      <c r="AD498" s="77"/>
      <c r="AE498" s="77"/>
      <c r="AF498" s="77"/>
      <c r="AG498" s="77"/>
      <c r="AH498" s="77"/>
      <c r="AI498" s="77"/>
      <c r="AJ498" s="77"/>
      <c r="AK498" s="77"/>
      <c r="AL498" s="77"/>
      <c r="AM498" s="77"/>
      <c r="AN498" s="77"/>
      <c r="AO498" s="77"/>
      <c r="AP498" s="77"/>
      <c r="AQ498" s="77"/>
      <c r="AR498" s="77"/>
      <c r="AS498" s="77"/>
      <c r="AT498" s="77"/>
      <c r="AU498" s="77"/>
      <c r="AV498" s="77"/>
      <c r="AW498" s="77"/>
      <c r="AX498" s="77"/>
      <c r="AY498" s="77"/>
      <c r="AZ498" s="77"/>
      <c r="BA498" s="77"/>
      <c r="BB498" s="77"/>
      <c r="BC498" s="77"/>
      <c r="BD498" s="77"/>
      <c r="BE498" s="77"/>
      <c r="BF498" s="77"/>
      <c r="BG498" s="77"/>
      <c r="BH498" s="77"/>
      <c r="BI498" s="77"/>
      <c r="BJ498" s="77"/>
      <c r="BK498" s="77"/>
      <c r="BL498" s="77"/>
      <c r="BM498" s="77"/>
      <c r="BN498" s="77"/>
      <c r="BO498" s="77"/>
      <c r="BP498" s="77"/>
      <c r="BQ498" s="77"/>
      <c r="BR498" s="77"/>
      <c r="BS498" s="77"/>
      <c r="BT498" s="77"/>
      <c r="BU498" s="77"/>
      <c r="BV498" s="77"/>
      <c r="BW498" s="77"/>
      <c r="BX498" s="77"/>
      <c r="BY498" s="77"/>
      <c r="BZ498" s="77"/>
      <c r="CA498" s="77"/>
      <c r="CB498" s="77"/>
      <c r="CC498" s="77"/>
      <c r="CD498" s="77"/>
      <c r="CE498" s="77"/>
      <c r="CF498" s="77"/>
      <c r="CG498" s="77"/>
      <c r="CH498" s="77"/>
      <c r="CI498" s="77"/>
      <c r="CJ498" s="77"/>
      <c r="CK498" s="77"/>
      <c r="CL498" s="77"/>
      <c r="CM498" s="77"/>
      <c r="CN498" s="77"/>
      <c r="CO498" s="77"/>
      <c r="CP498" s="77"/>
      <c r="CQ498" s="77"/>
      <c r="CR498" s="77"/>
      <c r="CS498" s="77"/>
      <c r="CT498" s="77"/>
      <c r="CU498" s="77"/>
      <c r="CV498" s="77"/>
      <c r="CW498" s="77"/>
      <c r="CX498" s="77"/>
      <c r="CY498" s="77"/>
      <c r="CZ498" s="77"/>
      <c r="DA498" s="77"/>
      <c r="DB498" s="77"/>
      <c r="DC498" s="77"/>
      <c r="DD498" s="77"/>
      <c r="DE498" s="77"/>
      <c r="DF498" s="77"/>
      <c r="DG498" s="77"/>
      <c r="DH498" s="77"/>
      <c r="DI498" s="77"/>
      <c r="DJ498" s="77"/>
      <c r="DK498" s="77"/>
      <c r="DL498" s="77"/>
      <c r="DM498" s="77"/>
      <c r="DN498" s="77"/>
      <c r="DO498" s="77"/>
      <c r="DP498" s="77"/>
      <c r="DQ498" s="77"/>
      <c r="DR498" s="77"/>
      <c r="DS498" s="77"/>
      <c r="DT498" s="77"/>
      <c r="DU498" s="77"/>
      <c r="DV498" s="77"/>
      <c r="DW498" s="77"/>
      <c r="DX498" s="77"/>
      <c r="DY498" s="77"/>
      <c r="DZ498" s="77"/>
      <c r="EA498" s="77"/>
      <c r="EB498" s="77"/>
      <c r="EC498" s="77"/>
      <c r="ED498" s="77"/>
      <c r="EE498" s="77"/>
      <c r="EF498" s="77"/>
      <c r="EG498" s="77"/>
      <c r="EH498" s="77"/>
      <c r="EI498" s="77"/>
      <c r="EJ498" s="77"/>
      <c r="EK498" s="77"/>
      <c r="EL498" s="77"/>
      <c r="EM498" s="77"/>
      <c r="EN498" s="77"/>
      <c r="EO498" s="77"/>
      <c r="EP498" s="77"/>
      <c r="EQ498" s="77"/>
      <c r="ER498" s="77"/>
      <c r="ES498" s="77"/>
      <c r="ET498" s="77"/>
      <c r="EU498" s="77"/>
      <c r="EV498" s="77"/>
      <c r="EW498" s="77"/>
      <c r="EX498" s="77"/>
      <c r="EY498" s="77"/>
      <c r="EZ498" s="77"/>
      <c r="FA498" s="77"/>
      <c r="FB498" s="77"/>
      <c r="FC498" s="77"/>
      <c r="FD498" s="77"/>
      <c r="FE498" s="77"/>
      <c r="FF498" s="77"/>
      <c r="FG498" s="77"/>
      <c r="FH498" s="77"/>
      <c r="FI498" s="77"/>
      <c r="FJ498" s="77"/>
      <c r="FK498" s="77"/>
      <c r="FL498" s="77"/>
      <c r="FM498" s="77"/>
      <c r="FN498" s="77"/>
      <c r="FO498" s="77"/>
      <c r="FP498" s="77"/>
      <c r="FQ498" s="77"/>
      <c r="FR498" s="77"/>
      <c r="FS498" s="77"/>
      <c r="FT498" s="77"/>
      <c r="FU498" s="77"/>
      <c r="FV498" s="77"/>
      <c r="FW498" s="77"/>
      <c r="FX498" s="77"/>
      <c r="FY498" s="77"/>
      <c r="FZ498" s="77"/>
    </row>
    <row r="499" spans="8:182" x14ac:dyDescent="0.2"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  <c r="AA499" s="77"/>
      <c r="AB499" s="77"/>
      <c r="AC499" s="77"/>
      <c r="AD499" s="77"/>
      <c r="AE499" s="77"/>
      <c r="AF499" s="77"/>
      <c r="AG499" s="77"/>
      <c r="AH499" s="77"/>
      <c r="AI499" s="77"/>
      <c r="AJ499" s="77"/>
      <c r="AK499" s="77"/>
      <c r="AL499" s="77"/>
      <c r="AM499" s="77"/>
      <c r="AN499" s="77"/>
      <c r="AO499" s="77"/>
      <c r="AP499" s="77"/>
      <c r="AQ499" s="77"/>
      <c r="AR499" s="77"/>
      <c r="AS499" s="77"/>
      <c r="AT499" s="77"/>
      <c r="AU499" s="77"/>
      <c r="AV499" s="77"/>
      <c r="AW499" s="77"/>
      <c r="AX499" s="77"/>
      <c r="AY499" s="77"/>
      <c r="AZ499" s="77"/>
      <c r="BA499" s="77"/>
      <c r="BB499" s="77"/>
      <c r="BC499" s="77"/>
      <c r="BD499" s="77"/>
      <c r="BE499" s="77"/>
      <c r="BF499" s="77"/>
      <c r="BG499" s="77"/>
      <c r="BH499" s="77"/>
      <c r="BI499" s="77"/>
      <c r="BJ499" s="77"/>
      <c r="BK499" s="77"/>
      <c r="BL499" s="77"/>
      <c r="BM499" s="77"/>
      <c r="BN499" s="77"/>
      <c r="BO499" s="77"/>
      <c r="BP499" s="77"/>
      <c r="BQ499" s="77"/>
      <c r="BR499" s="77"/>
      <c r="BS499" s="77"/>
      <c r="BT499" s="77"/>
      <c r="BU499" s="77"/>
      <c r="BV499" s="77"/>
      <c r="BW499" s="77"/>
      <c r="BX499" s="77"/>
      <c r="BY499" s="77"/>
      <c r="BZ499" s="77"/>
      <c r="CA499" s="77"/>
      <c r="CB499" s="77"/>
      <c r="CC499" s="77"/>
      <c r="CD499" s="77"/>
      <c r="CE499" s="77"/>
      <c r="CF499" s="77"/>
      <c r="CG499" s="77"/>
      <c r="CH499" s="77"/>
      <c r="CI499" s="77"/>
      <c r="CJ499" s="77"/>
      <c r="CK499" s="77"/>
      <c r="CL499" s="77"/>
      <c r="CM499" s="77"/>
      <c r="CN499" s="77"/>
      <c r="CO499" s="77"/>
      <c r="CP499" s="77"/>
      <c r="CQ499" s="77"/>
      <c r="CR499" s="77"/>
      <c r="CS499" s="77"/>
      <c r="CT499" s="77"/>
      <c r="CU499" s="77"/>
      <c r="CV499" s="77"/>
      <c r="CW499" s="77"/>
      <c r="CX499" s="77"/>
      <c r="CY499" s="77"/>
      <c r="CZ499" s="77"/>
      <c r="DA499" s="77"/>
      <c r="DB499" s="77"/>
      <c r="DC499" s="77"/>
      <c r="DD499" s="77"/>
      <c r="DE499" s="77"/>
      <c r="DF499" s="77"/>
      <c r="DG499" s="77"/>
      <c r="DH499" s="77"/>
      <c r="DI499" s="77"/>
      <c r="DJ499" s="77"/>
      <c r="DK499" s="77"/>
      <c r="DL499" s="77"/>
      <c r="DM499" s="77"/>
      <c r="DN499" s="77"/>
      <c r="DO499" s="77"/>
      <c r="DP499" s="77"/>
      <c r="DQ499" s="77"/>
      <c r="DR499" s="77"/>
      <c r="DS499" s="77"/>
      <c r="DT499" s="77"/>
      <c r="DU499" s="77"/>
      <c r="DV499" s="77"/>
      <c r="DW499" s="77"/>
      <c r="DX499" s="77"/>
      <c r="DY499" s="77"/>
      <c r="DZ499" s="77"/>
      <c r="EA499" s="77"/>
      <c r="EB499" s="77"/>
      <c r="EC499" s="77"/>
      <c r="ED499" s="77"/>
      <c r="EE499" s="77"/>
      <c r="EF499" s="77"/>
      <c r="EG499" s="77"/>
      <c r="EH499" s="77"/>
      <c r="EI499" s="77"/>
      <c r="EJ499" s="77"/>
      <c r="EK499" s="77"/>
      <c r="EL499" s="77"/>
      <c r="EM499" s="77"/>
      <c r="EN499" s="77"/>
      <c r="EO499" s="77"/>
      <c r="EP499" s="77"/>
      <c r="EQ499" s="77"/>
      <c r="ER499" s="77"/>
      <c r="ES499" s="77"/>
      <c r="ET499" s="77"/>
      <c r="EU499" s="77"/>
      <c r="EV499" s="77"/>
      <c r="EW499" s="77"/>
      <c r="EX499" s="77"/>
      <c r="EY499" s="77"/>
      <c r="EZ499" s="77"/>
      <c r="FA499" s="77"/>
      <c r="FB499" s="77"/>
      <c r="FC499" s="77"/>
      <c r="FD499" s="77"/>
      <c r="FE499" s="77"/>
      <c r="FF499" s="77"/>
      <c r="FG499" s="77"/>
      <c r="FH499" s="77"/>
      <c r="FI499" s="77"/>
      <c r="FJ499" s="77"/>
      <c r="FK499" s="77"/>
      <c r="FL499" s="77"/>
      <c r="FM499" s="77"/>
      <c r="FN499" s="77"/>
      <c r="FO499" s="77"/>
      <c r="FP499" s="77"/>
      <c r="FQ499" s="77"/>
      <c r="FR499" s="77"/>
      <c r="FS499" s="77"/>
      <c r="FT499" s="77"/>
      <c r="FU499" s="77"/>
      <c r="FV499" s="77"/>
      <c r="FW499" s="77"/>
      <c r="FX499" s="77"/>
      <c r="FY499" s="77"/>
      <c r="FZ499" s="77"/>
    </row>
    <row r="500" spans="8:182" x14ac:dyDescent="0.2"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  <c r="AA500" s="77"/>
      <c r="AB500" s="77"/>
      <c r="AC500" s="77"/>
      <c r="AD500" s="77"/>
      <c r="AE500" s="77"/>
      <c r="AF500" s="77"/>
      <c r="AG500" s="77"/>
      <c r="AH500" s="77"/>
      <c r="AI500" s="77"/>
      <c r="AJ500" s="77"/>
      <c r="AK500" s="77"/>
      <c r="AL500" s="77"/>
      <c r="AM500" s="77"/>
      <c r="AN500" s="77"/>
      <c r="AO500" s="77"/>
      <c r="AP500" s="77"/>
      <c r="AQ500" s="77"/>
      <c r="AR500" s="77"/>
      <c r="AS500" s="77"/>
      <c r="AT500" s="77"/>
      <c r="AU500" s="77"/>
      <c r="AV500" s="77"/>
      <c r="AW500" s="77"/>
      <c r="AX500" s="77"/>
      <c r="AY500" s="77"/>
      <c r="AZ500" s="77"/>
      <c r="BA500" s="77"/>
      <c r="BB500" s="77"/>
      <c r="BC500" s="77"/>
      <c r="BD500" s="77"/>
      <c r="BE500" s="77"/>
      <c r="BF500" s="77"/>
      <c r="BG500" s="77"/>
      <c r="BH500" s="77"/>
      <c r="BI500" s="77"/>
      <c r="BJ500" s="77"/>
      <c r="BK500" s="77"/>
      <c r="BL500" s="77"/>
      <c r="BM500" s="77"/>
      <c r="BN500" s="77"/>
      <c r="BO500" s="77"/>
      <c r="BP500" s="77"/>
      <c r="BQ500" s="77"/>
      <c r="BR500" s="77"/>
      <c r="BS500" s="77"/>
      <c r="BT500" s="77"/>
      <c r="BU500" s="77"/>
      <c r="BV500" s="77"/>
      <c r="BW500" s="77"/>
      <c r="BX500" s="77"/>
      <c r="BY500" s="77"/>
      <c r="BZ500" s="77"/>
      <c r="CA500" s="77"/>
      <c r="CB500" s="77"/>
      <c r="CC500" s="77"/>
      <c r="CD500" s="77"/>
      <c r="CE500" s="77"/>
      <c r="CF500" s="77"/>
      <c r="CG500" s="77"/>
      <c r="CH500" s="77"/>
      <c r="CI500" s="77"/>
      <c r="CJ500" s="77"/>
      <c r="CK500" s="77"/>
      <c r="CL500" s="77"/>
      <c r="CM500" s="77"/>
      <c r="CN500" s="77"/>
      <c r="CO500" s="77"/>
      <c r="CP500" s="77"/>
      <c r="CQ500" s="77"/>
      <c r="CR500" s="77"/>
      <c r="CS500" s="77"/>
      <c r="CT500" s="77"/>
      <c r="CU500" s="77"/>
      <c r="CV500" s="77"/>
      <c r="CW500" s="77"/>
      <c r="CX500" s="77"/>
      <c r="CY500" s="77"/>
      <c r="CZ500" s="77"/>
      <c r="DA500" s="77"/>
      <c r="DB500" s="77"/>
      <c r="DC500" s="77"/>
      <c r="DD500" s="77"/>
      <c r="DE500" s="77"/>
      <c r="DF500" s="77"/>
      <c r="DG500" s="77"/>
      <c r="DH500" s="77"/>
      <c r="DI500" s="77"/>
      <c r="DJ500" s="77"/>
      <c r="DK500" s="77"/>
      <c r="DL500" s="77"/>
      <c r="DM500" s="77"/>
      <c r="DN500" s="77"/>
      <c r="DO500" s="77"/>
      <c r="DP500" s="77"/>
      <c r="DQ500" s="77"/>
      <c r="DR500" s="77"/>
      <c r="DS500" s="77"/>
      <c r="DT500" s="77"/>
      <c r="DU500" s="77"/>
      <c r="DV500" s="77"/>
      <c r="DW500" s="77"/>
      <c r="DX500" s="77"/>
      <c r="DY500" s="77"/>
      <c r="DZ500" s="77"/>
      <c r="EA500" s="77"/>
      <c r="EB500" s="77"/>
      <c r="EC500" s="77"/>
      <c r="ED500" s="77"/>
      <c r="EE500" s="77"/>
      <c r="EF500" s="77"/>
      <c r="EG500" s="77"/>
      <c r="EH500" s="77"/>
      <c r="EI500" s="77"/>
      <c r="EJ500" s="77"/>
      <c r="EK500" s="77"/>
      <c r="EL500" s="77"/>
      <c r="EM500" s="77"/>
      <c r="EN500" s="77"/>
      <c r="EO500" s="77"/>
      <c r="EP500" s="77"/>
      <c r="EQ500" s="77"/>
      <c r="ER500" s="77"/>
      <c r="ES500" s="77"/>
      <c r="ET500" s="77"/>
      <c r="EU500" s="77"/>
      <c r="EV500" s="77"/>
      <c r="EW500" s="77"/>
      <c r="EX500" s="77"/>
      <c r="EY500" s="77"/>
      <c r="EZ500" s="77"/>
      <c r="FA500" s="77"/>
      <c r="FB500" s="77"/>
      <c r="FC500" s="77"/>
      <c r="FD500" s="77"/>
      <c r="FE500" s="77"/>
      <c r="FF500" s="77"/>
      <c r="FG500" s="77"/>
      <c r="FH500" s="77"/>
      <c r="FI500" s="77"/>
      <c r="FJ500" s="77"/>
      <c r="FK500" s="77"/>
      <c r="FL500" s="77"/>
      <c r="FM500" s="77"/>
      <c r="FN500" s="77"/>
      <c r="FO500" s="77"/>
      <c r="FP500" s="77"/>
      <c r="FQ500" s="77"/>
      <c r="FR500" s="77"/>
      <c r="FS500" s="77"/>
      <c r="FT500" s="77"/>
      <c r="FU500" s="77"/>
      <c r="FV500" s="77"/>
      <c r="FW500" s="77"/>
      <c r="FX500" s="77"/>
      <c r="FY500" s="77"/>
      <c r="FZ500" s="77"/>
    </row>
    <row r="501" spans="8:182" x14ac:dyDescent="0.2"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  <c r="AA501" s="77"/>
      <c r="AB501" s="77"/>
      <c r="AC501" s="77"/>
      <c r="AD501" s="77"/>
      <c r="AE501" s="77"/>
      <c r="AF501" s="77"/>
      <c r="AG501" s="77"/>
      <c r="AH501" s="77"/>
      <c r="AI501" s="77"/>
      <c r="AJ501" s="77"/>
      <c r="AK501" s="77"/>
      <c r="AL501" s="77"/>
      <c r="AM501" s="77"/>
      <c r="AN501" s="77"/>
      <c r="AO501" s="77"/>
      <c r="AP501" s="77"/>
      <c r="AQ501" s="77"/>
      <c r="AR501" s="77"/>
      <c r="AS501" s="77"/>
      <c r="AT501" s="77"/>
      <c r="AU501" s="77"/>
      <c r="AV501" s="77"/>
      <c r="AW501" s="77"/>
      <c r="AX501" s="77"/>
      <c r="AY501" s="77"/>
      <c r="AZ501" s="77"/>
      <c r="BA501" s="77"/>
      <c r="BB501" s="77"/>
      <c r="BC501" s="77"/>
      <c r="BD501" s="77"/>
      <c r="BE501" s="77"/>
      <c r="BF501" s="77"/>
      <c r="BG501" s="77"/>
      <c r="BH501" s="77"/>
      <c r="BI501" s="77"/>
      <c r="BJ501" s="77"/>
      <c r="BK501" s="77"/>
      <c r="BL501" s="77"/>
      <c r="BM501" s="77"/>
      <c r="BN501" s="77"/>
      <c r="BO501" s="77"/>
      <c r="BP501" s="77"/>
      <c r="BQ501" s="77"/>
      <c r="BR501" s="77"/>
      <c r="BS501" s="77"/>
      <c r="BT501" s="77"/>
      <c r="BU501" s="77"/>
      <c r="BV501" s="77"/>
      <c r="BW501" s="77"/>
      <c r="BX501" s="77"/>
      <c r="BY501" s="77"/>
      <c r="BZ501" s="77"/>
      <c r="CA501" s="77"/>
      <c r="CB501" s="77"/>
      <c r="CC501" s="77"/>
      <c r="CD501" s="77"/>
      <c r="CE501" s="77"/>
      <c r="CF501" s="77"/>
      <c r="CG501" s="77"/>
      <c r="CH501" s="77"/>
      <c r="CI501" s="77"/>
      <c r="CJ501" s="77"/>
      <c r="CK501" s="77"/>
      <c r="CL501" s="77"/>
      <c r="CM501" s="77"/>
      <c r="CN501" s="77"/>
      <c r="CO501" s="77"/>
      <c r="CP501" s="77"/>
      <c r="CQ501" s="77"/>
      <c r="CR501" s="77"/>
      <c r="CS501" s="77"/>
      <c r="CT501" s="77"/>
      <c r="CU501" s="77"/>
      <c r="CV501" s="77"/>
      <c r="CW501" s="77"/>
      <c r="CX501" s="77"/>
      <c r="CY501" s="77"/>
      <c r="CZ501" s="77"/>
      <c r="DA501" s="77"/>
      <c r="DB501" s="77"/>
      <c r="DC501" s="77"/>
      <c r="DD501" s="77"/>
      <c r="DE501" s="77"/>
      <c r="DF501" s="77"/>
      <c r="DG501" s="77"/>
      <c r="DH501" s="77"/>
      <c r="DI501" s="77"/>
      <c r="DJ501" s="77"/>
      <c r="DK501" s="77"/>
      <c r="DL501" s="77"/>
      <c r="DM501" s="77"/>
      <c r="DN501" s="77"/>
      <c r="DO501" s="77"/>
      <c r="DP501" s="77"/>
      <c r="DQ501" s="77"/>
      <c r="DR501" s="77"/>
      <c r="DS501" s="77"/>
      <c r="DT501" s="77"/>
      <c r="DU501" s="77"/>
      <c r="DV501" s="77"/>
      <c r="DW501" s="77"/>
      <c r="DX501" s="77"/>
      <c r="DY501" s="77"/>
      <c r="DZ501" s="77"/>
      <c r="EA501" s="77"/>
      <c r="EB501" s="77"/>
      <c r="EC501" s="77"/>
      <c r="ED501" s="77"/>
      <c r="EE501" s="77"/>
      <c r="EF501" s="77"/>
      <c r="EG501" s="77"/>
      <c r="EH501" s="77"/>
      <c r="EI501" s="77"/>
      <c r="EJ501" s="77"/>
      <c r="EK501" s="77"/>
      <c r="EL501" s="77"/>
      <c r="EM501" s="77"/>
      <c r="EN501" s="77"/>
      <c r="EO501" s="77"/>
      <c r="EP501" s="77"/>
      <c r="EQ501" s="77"/>
      <c r="ER501" s="77"/>
      <c r="ES501" s="77"/>
      <c r="ET501" s="77"/>
      <c r="EU501" s="77"/>
      <c r="EV501" s="77"/>
      <c r="EW501" s="77"/>
      <c r="EX501" s="77"/>
      <c r="EY501" s="77"/>
      <c r="EZ501" s="77"/>
      <c r="FA501" s="77"/>
      <c r="FB501" s="77"/>
      <c r="FC501" s="77"/>
      <c r="FD501" s="77"/>
      <c r="FE501" s="77"/>
      <c r="FF501" s="77"/>
      <c r="FG501" s="77"/>
      <c r="FH501" s="77"/>
      <c r="FI501" s="77"/>
      <c r="FJ501" s="77"/>
      <c r="FK501" s="77"/>
      <c r="FL501" s="77"/>
      <c r="FM501" s="77"/>
      <c r="FN501" s="77"/>
      <c r="FO501" s="77"/>
      <c r="FP501" s="77"/>
      <c r="FQ501" s="77"/>
      <c r="FR501" s="77"/>
      <c r="FS501" s="77"/>
      <c r="FT501" s="77"/>
      <c r="FU501" s="77"/>
      <c r="FV501" s="77"/>
      <c r="FW501" s="77"/>
      <c r="FX501" s="77"/>
      <c r="FY501" s="77"/>
      <c r="FZ501" s="77"/>
    </row>
    <row r="502" spans="8:182" x14ac:dyDescent="0.2"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  <c r="AA502" s="77"/>
      <c r="AB502" s="77"/>
      <c r="AC502" s="77"/>
      <c r="AD502" s="77"/>
      <c r="AE502" s="77"/>
      <c r="AF502" s="77"/>
      <c r="AG502" s="77"/>
      <c r="AH502" s="77"/>
      <c r="AI502" s="77"/>
      <c r="AJ502" s="77"/>
      <c r="AK502" s="77"/>
      <c r="AL502" s="77"/>
      <c r="AM502" s="77"/>
      <c r="AN502" s="77"/>
      <c r="AO502" s="77"/>
      <c r="AP502" s="77"/>
      <c r="AQ502" s="77"/>
      <c r="AR502" s="77"/>
      <c r="AS502" s="77"/>
      <c r="AT502" s="77"/>
      <c r="AU502" s="77"/>
      <c r="AV502" s="77"/>
      <c r="AW502" s="77"/>
      <c r="AX502" s="77"/>
      <c r="AY502" s="77"/>
      <c r="AZ502" s="77"/>
      <c r="BA502" s="77"/>
      <c r="BB502" s="77"/>
      <c r="BC502" s="77"/>
      <c r="BD502" s="77"/>
      <c r="BE502" s="77"/>
      <c r="BF502" s="77"/>
      <c r="BG502" s="77"/>
      <c r="BH502" s="77"/>
      <c r="BI502" s="77"/>
      <c r="BJ502" s="77"/>
      <c r="BK502" s="77"/>
      <c r="BL502" s="77"/>
      <c r="BM502" s="77"/>
      <c r="BN502" s="77"/>
      <c r="BO502" s="77"/>
      <c r="BP502" s="77"/>
      <c r="BQ502" s="77"/>
      <c r="BR502" s="77"/>
      <c r="BS502" s="77"/>
      <c r="BT502" s="77"/>
      <c r="BU502" s="77"/>
      <c r="BV502" s="77"/>
      <c r="BW502" s="77"/>
      <c r="BX502" s="77"/>
      <c r="BY502" s="77"/>
      <c r="BZ502" s="77"/>
      <c r="CA502" s="77"/>
      <c r="CB502" s="77"/>
      <c r="CC502" s="77"/>
      <c r="CD502" s="77"/>
      <c r="CE502" s="77"/>
      <c r="CF502" s="77"/>
      <c r="CG502" s="77"/>
      <c r="CH502" s="77"/>
      <c r="CI502" s="77"/>
      <c r="CJ502" s="77"/>
      <c r="CK502" s="77"/>
      <c r="CL502" s="77"/>
      <c r="CM502" s="77"/>
      <c r="CN502" s="77"/>
      <c r="CO502" s="77"/>
      <c r="CP502" s="77"/>
      <c r="CQ502" s="77"/>
      <c r="CR502" s="77"/>
      <c r="CS502" s="77"/>
      <c r="CT502" s="77"/>
      <c r="CU502" s="77"/>
      <c r="CV502" s="77"/>
      <c r="CW502" s="77"/>
      <c r="CX502" s="77"/>
      <c r="CY502" s="77"/>
      <c r="CZ502" s="77"/>
      <c r="DA502" s="77"/>
      <c r="DB502" s="77"/>
      <c r="DC502" s="77"/>
      <c r="DD502" s="77"/>
      <c r="DE502" s="77"/>
      <c r="DF502" s="77"/>
      <c r="DG502" s="77"/>
      <c r="DH502" s="77"/>
      <c r="DI502" s="77"/>
      <c r="DJ502" s="77"/>
      <c r="DK502" s="77"/>
      <c r="DL502" s="77"/>
      <c r="DM502" s="77"/>
      <c r="DN502" s="77"/>
      <c r="DO502" s="77"/>
      <c r="DP502" s="77"/>
      <c r="DQ502" s="77"/>
      <c r="DR502" s="77"/>
      <c r="DS502" s="77"/>
      <c r="DT502" s="77"/>
      <c r="DU502" s="77"/>
      <c r="DV502" s="77"/>
      <c r="DW502" s="77"/>
      <c r="DX502" s="77"/>
      <c r="DY502" s="77"/>
      <c r="DZ502" s="77"/>
      <c r="EA502" s="77"/>
      <c r="EB502" s="77"/>
      <c r="EC502" s="77"/>
      <c r="ED502" s="77"/>
      <c r="EE502" s="77"/>
      <c r="EF502" s="77"/>
      <c r="EG502" s="77"/>
      <c r="EH502" s="77"/>
      <c r="EI502" s="77"/>
      <c r="EJ502" s="77"/>
      <c r="EK502" s="77"/>
      <c r="EL502" s="77"/>
      <c r="EM502" s="77"/>
      <c r="EN502" s="77"/>
      <c r="EO502" s="77"/>
      <c r="EP502" s="77"/>
      <c r="EQ502" s="77"/>
      <c r="ER502" s="77"/>
      <c r="ES502" s="77"/>
      <c r="ET502" s="77"/>
      <c r="EU502" s="77"/>
      <c r="EV502" s="77"/>
      <c r="EW502" s="77"/>
      <c r="EX502" s="77"/>
      <c r="EY502" s="77"/>
      <c r="EZ502" s="77"/>
      <c r="FA502" s="77"/>
      <c r="FB502" s="77"/>
      <c r="FC502" s="77"/>
      <c r="FD502" s="77"/>
      <c r="FE502" s="77"/>
      <c r="FF502" s="77"/>
      <c r="FG502" s="77"/>
      <c r="FH502" s="77"/>
      <c r="FI502" s="77"/>
      <c r="FJ502" s="77"/>
      <c r="FK502" s="77"/>
      <c r="FL502" s="77"/>
      <c r="FM502" s="77"/>
      <c r="FN502" s="77"/>
      <c r="FO502" s="77"/>
      <c r="FP502" s="77"/>
      <c r="FQ502" s="77"/>
      <c r="FR502" s="77"/>
      <c r="FS502" s="77"/>
      <c r="FT502" s="77"/>
      <c r="FU502" s="77"/>
      <c r="FV502" s="77"/>
      <c r="FW502" s="77"/>
      <c r="FX502" s="77"/>
      <c r="FY502" s="77"/>
      <c r="FZ502" s="77"/>
    </row>
    <row r="503" spans="8:182" x14ac:dyDescent="0.2"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  <c r="AA503" s="77"/>
      <c r="AB503" s="77"/>
      <c r="AC503" s="77"/>
      <c r="AD503" s="77"/>
      <c r="AE503" s="77"/>
      <c r="AF503" s="77"/>
      <c r="AG503" s="77"/>
      <c r="AH503" s="77"/>
      <c r="AI503" s="77"/>
      <c r="AJ503" s="77"/>
      <c r="AK503" s="77"/>
      <c r="AL503" s="77"/>
      <c r="AM503" s="77"/>
      <c r="AN503" s="77"/>
      <c r="AO503" s="77"/>
      <c r="AP503" s="77"/>
      <c r="AQ503" s="77"/>
      <c r="AR503" s="77"/>
      <c r="AS503" s="77"/>
      <c r="AT503" s="77"/>
      <c r="AU503" s="77"/>
      <c r="AV503" s="77"/>
      <c r="AW503" s="77"/>
      <c r="AX503" s="77"/>
      <c r="AY503" s="77"/>
      <c r="AZ503" s="77"/>
      <c r="BA503" s="77"/>
      <c r="BB503" s="77"/>
      <c r="BC503" s="77"/>
      <c r="BD503" s="77"/>
      <c r="BE503" s="77"/>
      <c r="BF503" s="77"/>
      <c r="BG503" s="77"/>
      <c r="BH503" s="77"/>
      <c r="BI503" s="77"/>
      <c r="BJ503" s="77"/>
      <c r="BK503" s="77"/>
      <c r="BL503" s="77"/>
      <c r="BM503" s="77"/>
      <c r="BN503" s="77"/>
      <c r="BO503" s="77"/>
      <c r="BP503" s="77"/>
      <c r="BQ503" s="77"/>
      <c r="BR503" s="77"/>
      <c r="BS503" s="77"/>
      <c r="BT503" s="77"/>
      <c r="BU503" s="77"/>
      <c r="BV503" s="77"/>
      <c r="BW503" s="77"/>
      <c r="BX503" s="77"/>
      <c r="BY503" s="77"/>
      <c r="BZ503" s="77"/>
      <c r="CA503" s="77"/>
      <c r="CB503" s="77"/>
      <c r="CC503" s="77"/>
      <c r="CD503" s="77"/>
      <c r="CE503" s="77"/>
      <c r="CF503" s="77"/>
      <c r="CG503" s="77"/>
      <c r="CH503" s="77"/>
      <c r="CI503" s="77"/>
      <c r="CJ503" s="77"/>
      <c r="CK503" s="77"/>
      <c r="CL503" s="77"/>
      <c r="CM503" s="77"/>
      <c r="CN503" s="77"/>
      <c r="CO503" s="77"/>
      <c r="CP503" s="77"/>
      <c r="CQ503" s="77"/>
      <c r="CR503" s="77"/>
      <c r="CS503" s="77"/>
      <c r="CT503" s="77"/>
      <c r="CU503" s="77"/>
      <c r="CV503" s="77"/>
      <c r="CW503" s="77"/>
      <c r="CX503" s="77"/>
      <c r="CY503" s="77"/>
      <c r="CZ503" s="77"/>
      <c r="DA503" s="77"/>
      <c r="DB503" s="77"/>
      <c r="DC503" s="77"/>
      <c r="DD503" s="77"/>
      <c r="DE503" s="77"/>
      <c r="DF503" s="77"/>
      <c r="DG503" s="77"/>
      <c r="DH503" s="77"/>
      <c r="DI503" s="77"/>
      <c r="DJ503" s="77"/>
      <c r="DK503" s="77"/>
      <c r="DL503" s="77"/>
      <c r="DM503" s="77"/>
      <c r="DN503" s="77"/>
      <c r="DO503" s="77"/>
      <c r="DP503" s="77"/>
      <c r="DQ503" s="77"/>
      <c r="DR503" s="77"/>
      <c r="DS503" s="77"/>
      <c r="DT503" s="77"/>
      <c r="DU503" s="77"/>
      <c r="DV503" s="77"/>
      <c r="DW503" s="77"/>
      <c r="DX503" s="77"/>
      <c r="DY503" s="77"/>
      <c r="DZ503" s="77"/>
      <c r="EA503" s="77"/>
      <c r="EB503" s="77"/>
      <c r="EC503" s="77"/>
      <c r="ED503" s="77"/>
      <c r="EE503" s="77"/>
      <c r="EF503" s="77"/>
      <c r="EG503" s="77"/>
      <c r="EH503" s="77"/>
      <c r="EI503" s="77"/>
      <c r="EJ503" s="77"/>
      <c r="EK503" s="77"/>
      <c r="EL503" s="77"/>
      <c r="EM503" s="77"/>
      <c r="EN503" s="77"/>
      <c r="EO503" s="77"/>
      <c r="EP503" s="77"/>
      <c r="EQ503" s="77"/>
      <c r="ER503" s="77"/>
      <c r="ES503" s="77"/>
      <c r="ET503" s="77"/>
      <c r="EU503" s="77"/>
      <c r="EV503" s="77"/>
      <c r="EW503" s="77"/>
      <c r="EX503" s="77"/>
      <c r="EY503" s="77"/>
      <c r="EZ503" s="77"/>
      <c r="FA503" s="77"/>
      <c r="FB503" s="77"/>
      <c r="FC503" s="77"/>
      <c r="FD503" s="77"/>
      <c r="FE503" s="77"/>
      <c r="FF503" s="77"/>
      <c r="FG503" s="77"/>
      <c r="FH503" s="77"/>
      <c r="FI503" s="77"/>
      <c r="FJ503" s="77"/>
      <c r="FK503" s="77"/>
      <c r="FL503" s="77"/>
      <c r="FM503" s="77"/>
      <c r="FN503" s="77"/>
      <c r="FO503" s="77"/>
      <c r="FP503" s="77"/>
      <c r="FQ503" s="77"/>
      <c r="FR503" s="77"/>
      <c r="FS503" s="77"/>
      <c r="FT503" s="77"/>
      <c r="FU503" s="77"/>
      <c r="FV503" s="77"/>
      <c r="FW503" s="77"/>
      <c r="FX503" s="77"/>
      <c r="FY503" s="77"/>
      <c r="FZ503" s="77"/>
    </row>
    <row r="504" spans="8:182" x14ac:dyDescent="0.2"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  <c r="AA504" s="77"/>
      <c r="AB504" s="77"/>
      <c r="AC504" s="77"/>
      <c r="AD504" s="77"/>
      <c r="AE504" s="77"/>
      <c r="AF504" s="77"/>
      <c r="AG504" s="77"/>
      <c r="AH504" s="77"/>
      <c r="AI504" s="77"/>
      <c r="AJ504" s="77"/>
      <c r="AK504" s="77"/>
      <c r="AL504" s="77"/>
      <c r="AM504" s="77"/>
      <c r="AN504" s="77"/>
      <c r="AO504" s="77"/>
      <c r="AP504" s="77"/>
      <c r="AQ504" s="77"/>
      <c r="AR504" s="77"/>
      <c r="AS504" s="77"/>
      <c r="AT504" s="77"/>
      <c r="AU504" s="77"/>
      <c r="AV504" s="77"/>
      <c r="AW504" s="77"/>
      <c r="AX504" s="77"/>
      <c r="AY504" s="77"/>
      <c r="AZ504" s="77"/>
      <c r="BA504" s="77"/>
      <c r="BB504" s="77"/>
      <c r="BC504" s="77"/>
      <c r="BD504" s="77"/>
      <c r="BE504" s="77"/>
      <c r="BF504" s="77"/>
      <c r="BG504" s="77"/>
      <c r="BH504" s="77"/>
      <c r="BI504" s="77"/>
      <c r="BJ504" s="77"/>
      <c r="BK504" s="77"/>
      <c r="BL504" s="77"/>
      <c r="BM504" s="77"/>
      <c r="BN504" s="77"/>
      <c r="BO504" s="77"/>
      <c r="BP504" s="77"/>
      <c r="BQ504" s="77"/>
      <c r="BR504" s="77"/>
      <c r="BS504" s="77"/>
      <c r="BT504" s="77"/>
      <c r="BU504" s="77"/>
      <c r="BV504" s="77"/>
      <c r="BW504" s="77"/>
      <c r="BX504" s="77"/>
      <c r="BY504" s="77"/>
      <c r="BZ504" s="77"/>
      <c r="CA504" s="77"/>
      <c r="CB504" s="77"/>
      <c r="CC504" s="77"/>
      <c r="CD504" s="77"/>
      <c r="CE504" s="77"/>
      <c r="CF504" s="77"/>
      <c r="CG504" s="77"/>
      <c r="CH504" s="77"/>
      <c r="CI504" s="77"/>
      <c r="CJ504" s="77"/>
      <c r="CK504" s="77"/>
      <c r="CL504" s="77"/>
      <c r="CM504" s="77"/>
      <c r="CN504" s="77"/>
      <c r="CO504" s="77"/>
      <c r="CP504" s="77"/>
      <c r="CQ504" s="77"/>
      <c r="CR504" s="77"/>
      <c r="CS504" s="77"/>
      <c r="CT504" s="77"/>
      <c r="CU504" s="77"/>
      <c r="CV504" s="77"/>
      <c r="CW504" s="77"/>
      <c r="CX504" s="77"/>
      <c r="CY504" s="77"/>
      <c r="CZ504" s="77"/>
      <c r="DA504" s="77"/>
      <c r="DB504" s="77"/>
      <c r="DC504" s="77"/>
      <c r="DD504" s="77"/>
      <c r="DE504" s="77"/>
      <c r="DF504" s="77"/>
      <c r="DG504" s="77"/>
      <c r="DH504" s="77"/>
      <c r="DI504" s="77"/>
      <c r="DJ504" s="77"/>
      <c r="DK504" s="77"/>
      <c r="DL504" s="77"/>
      <c r="DM504" s="77"/>
      <c r="DN504" s="77"/>
      <c r="DO504" s="77"/>
      <c r="DP504" s="77"/>
      <c r="DQ504" s="77"/>
      <c r="DR504" s="77"/>
      <c r="DS504" s="77"/>
      <c r="DT504" s="77"/>
      <c r="DU504" s="77"/>
      <c r="DV504" s="77"/>
      <c r="DW504" s="77"/>
      <c r="DX504" s="77"/>
      <c r="DY504" s="77"/>
      <c r="DZ504" s="77"/>
      <c r="EA504" s="77"/>
      <c r="EB504" s="77"/>
      <c r="EC504" s="77"/>
      <c r="ED504" s="77"/>
      <c r="EE504" s="77"/>
      <c r="EF504" s="77"/>
      <c r="EG504" s="77"/>
      <c r="EH504" s="77"/>
      <c r="EI504" s="77"/>
      <c r="EJ504" s="77"/>
      <c r="EK504" s="77"/>
      <c r="EL504" s="77"/>
      <c r="EM504" s="77"/>
      <c r="EN504" s="77"/>
      <c r="EO504" s="77"/>
      <c r="EP504" s="77"/>
      <c r="EQ504" s="77"/>
      <c r="ER504" s="77"/>
      <c r="ES504" s="77"/>
      <c r="ET504" s="77"/>
      <c r="EU504" s="77"/>
      <c r="EV504" s="77"/>
      <c r="EW504" s="77"/>
      <c r="EX504" s="77"/>
      <c r="EY504" s="77"/>
      <c r="EZ504" s="77"/>
      <c r="FA504" s="77"/>
      <c r="FB504" s="77"/>
      <c r="FC504" s="77"/>
      <c r="FD504" s="77"/>
      <c r="FE504" s="77"/>
      <c r="FF504" s="77"/>
      <c r="FG504" s="77"/>
      <c r="FH504" s="77"/>
      <c r="FI504" s="77"/>
      <c r="FJ504" s="77"/>
      <c r="FK504" s="77"/>
      <c r="FL504" s="77"/>
      <c r="FM504" s="77"/>
      <c r="FN504" s="77"/>
      <c r="FO504" s="77"/>
      <c r="FP504" s="77"/>
      <c r="FQ504" s="77"/>
      <c r="FR504" s="77"/>
      <c r="FS504" s="77"/>
      <c r="FT504" s="77"/>
      <c r="FU504" s="77"/>
      <c r="FV504" s="77"/>
      <c r="FW504" s="77"/>
      <c r="FX504" s="77"/>
      <c r="FY504" s="77"/>
      <c r="FZ504" s="77"/>
    </row>
    <row r="505" spans="8:182" x14ac:dyDescent="0.2"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  <c r="AA505" s="77"/>
      <c r="AB505" s="77"/>
      <c r="AC505" s="77"/>
      <c r="AD505" s="77"/>
      <c r="AE505" s="77"/>
      <c r="AF505" s="77"/>
      <c r="AG505" s="77"/>
      <c r="AH505" s="77"/>
      <c r="AI505" s="77"/>
      <c r="AJ505" s="77"/>
      <c r="AK505" s="77"/>
      <c r="AL505" s="77"/>
      <c r="AM505" s="77"/>
      <c r="AN505" s="77"/>
      <c r="AO505" s="77"/>
      <c r="AP505" s="77"/>
      <c r="AQ505" s="77"/>
      <c r="AR505" s="77"/>
      <c r="AS505" s="77"/>
      <c r="AT505" s="77"/>
      <c r="AU505" s="77"/>
      <c r="AV505" s="77"/>
      <c r="AW505" s="77"/>
      <c r="AX505" s="77"/>
      <c r="AY505" s="77"/>
      <c r="AZ505" s="77"/>
      <c r="BA505" s="77"/>
      <c r="BB505" s="77"/>
      <c r="BC505" s="77"/>
      <c r="BD505" s="77"/>
      <c r="BE505" s="77"/>
      <c r="BF505" s="77"/>
      <c r="BG505" s="77"/>
      <c r="BH505" s="77"/>
      <c r="BI505" s="77"/>
      <c r="BJ505" s="77"/>
      <c r="BK505" s="77"/>
      <c r="BL505" s="77"/>
      <c r="BM505" s="77"/>
      <c r="BN505" s="77"/>
      <c r="BO505" s="77"/>
      <c r="BP505" s="77"/>
      <c r="BQ505" s="77"/>
      <c r="BR505" s="77"/>
      <c r="BS505" s="77"/>
      <c r="BT505" s="77"/>
      <c r="BU505" s="77"/>
      <c r="BV505" s="77"/>
      <c r="BW505" s="77"/>
      <c r="BX505" s="77"/>
      <c r="BY505" s="77"/>
      <c r="BZ505" s="77"/>
      <c r="CA505" s="77"/>
      <c r="CB505" s="77"/>
      <c r="CC505" s="77"/>
      <c r="CD505" s="77"/>
      <c r="CE505" s="77"/>
      <c r="CF505" s="77"/>
      <c r="CG505" s="77"/>
      <c r="CH505" s="77"/>
      <c r="CI505" s="77"/>
      <c r="CJ505" s="77"/>
      <c r="CK505" s="77"/>
      <c r="CL505" s="77"/>
      <c r="CM505" s="77"/>
      <c r="CN505" s="77"/>
      <c r="CO505" s="77"/>
      <c r="CP505" s="77"/>
      <c r="CQ505" s="77"/>
      <c r="CR505" s="77"/>
      <c r="CS505" s="77"/>
      <c r="CT505" s="77"/>
      <c r="CU505" s="77"/>
      <c r="CV505" s="77"/>
      <c r="CW505" s="77"/>
      <c r="CX505" s="77"/>
      <c r="CY505" s="77"/>
      <c r="CZ505" s="77"/>
      <c r="DA505" s="77"/>
      <c r="DB505" s="77"/>
      <c r="DC505" s="77"/>
      <c r="DD505" s="77"/>
      <c r="DE505" s="77"/>
      <c r="DF505" s="77"/>
      <c r="DG505" s="77"/>
      <c r="DH505" s="77"/>
      <c r="DI505" s="77"/>
      <c r="DJ505" s="77"/>
      <c r="DK505" s="77"/>
      <c r="DL505" s="77"/>
      <c r="DM505" s="77"/>
      <c r="DN505" s="77"/>
      <c r="DO505" s="77"/>
      <c r="DP505" s="77"/>
      <c r="DQ505" s="77"/>
      <c r="DR505" s="77"/>
      <c r="DS505" s="77"/>
      <c r="DT505" s="77"/>
      <c r="DU505" s="77"/>
      <c r="DV505" s="77"/>
      <c r="DW505" s="77"/>
      <c r="DX505" s="77"/>
      <c r="DY505" s="77"/>
      <c r="DZ505" s="77"/>
      <c r="EA505" s="77"/>
      <c r="EB505" s="77"/>
      <c r="EC505" s="77"/>
      <c r="ED505" s="77"/>
      <c r="EE505" s="77"/>
      <c r="EF505" s="77"/>
      <c r="EG505" s="77"/>
      <c r="EH505" s="77"/>
      <c r="EI505" s="77"/>
      <c r="EJ505" s="77"/>
      <c r="EK505" s="77"/>
      <c r="EL505" s="77"/>
      <c r="EM505" s="77"/>
      <c r="EN505" s="77"/>
      <c r="EO505" s="77"/>
      <c r="EP505" s="77"/>
      <c r="EQ505" s="77"/>
      <c r="ER505" s="77"/>
      <c r="ES505" s="77"/>
      <c r="ET505" s="77"/>
      <c r="EU505" s="77"/>
      <c r="EV505" s="77"/>
      <c r="EW505" s="77"/>
      <c r="EX505" s="77"/>
      <c r="EY505" s="77"/>
      <c r="EZ505" s="77"/>
      <c r="FA505" s="77"/>
      <c r="FB505" s="77"/>
      <c r="FC505" s="77"/>
      <c r="FD505" s="77"/>
      <c r="FE505" s="77"/>
      <c r="FF505" s="77"/>
      <c r="FG505" s="77"/>
      <c r="FH505" s="77"/>
      <c r="FI505" s="77"/>
      <c r="FJ505" s="77"/>
      <c r="FK505" s="77"/>
      <c r="FL505" s="77"/>
      <c r="FM505" s="77"/>
      <c r="FN505" s="77"/>
      <c r="FO505" s="77"/>
      <c r="FP505" s="77"/>
      <c r="FQ505" s="77"/>
      <c r="FR505" s="77"/>
      <c r="FS505" s="77"/>
      <c r="FT505" s="77"/>
      <c r="FU505" s="77"/>
      <c r="FV505" s="77"/>
      <c r="FW505" s="77"/>
      <c r="FX505" s="77"/>
      <c r="FY505" s="77"/>
      <c r="FZ505" s="77"/>
    </row>
    <row r="506" spans="8:182" x14ac:dyDescent="0.2"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  <c r="AA506" s="77"/>
      <c r="AB506" s="77"/>
      <c r="AC506" s="77"/>
      <c r="AD506" s="77"/>
      <c r="AE506" s="77"/>
      <c r="AF506" s="77"/>
      <c r="AG506" s="77"/>
      <c r="AH506" s="77"/>
      <c r="AI506" s="77"/>
      <c r="AJ506" s="77"/>
      <c r="AK506" s="77"/>
      <c r="AL506" s="77"/>
      <c r="AM506" s="77"/>
      <c r="AN506" s="77"/>
      <c r="AO506" s="77"/>
      <c r="AP506" s="77"/>
      <c r="AQ506" s="77"/>
      <c r="AR506" s="77"/>
      <c r="AS506" s="77"/>
      <c r="AT506" s="77"/>
      <c r="AU506" s="77"/>
      <c r="AV506" s="77"/>
      <c r="AW506" s="77"/>
      <c r="AX506" s="77"/>
      <c r="AY506" s="77"/>
      <c r="AZ506" s="77"/>
      <c r="BA506" s="77"/>
      <c r="BB506" s="77"/>
      <c r="BC506" s="77"/>
      <c r="BD506" s="77"/>
      <c r="BE506" s="77"/>
      <c r="BF506" s="77"/>
      <c r="BG506" s="77"/>
      <c r="BH506" s="77"/>
      <c r="BI506" s="77"/>
      <c r="BJ506" s="77"/>
      <c r="BK506" s="77"/>
      <c r="BL506" s="77"/>
      <c r="BM506" s="77"/>
      <c r="BN506" s="77"/>
      <c r="BO506" s="77"/>
      <c r="BP506" s="77"/>
      <c r="BQ506" s="77"/>
      <c r="BR506" s="77"/>
      <c r="BS506" s="77"/>
      <c r="BT506" s="77"/>
      <c r="BU506" s="77"/>
      <c r="BV506" s="77"/>
      <c r="BW506" s="77"/>
      <c r="BX506" s="77"/>
      <c r="BY506" s="77"/>
      <c r="BZ506" s="77"/>
      <c r="CA506" s="77"/>
      <c r="CB506" s="77"/>
      <c r="CC506" s="77"/>
      <c r="CD506" s="77"/>
      <c r="CE506" s="77"/>
      <c r="CF506" s="77"/>
      <c r="CG506" s="77"/>
      <c r="CH506" s="77"/>
      <c r="CI506" s="77"/>
      <c r="CJ506" s="77"/>
      <c r="CK506" s="77"/>
      <c r="CL506" s="77"/>
      <c r="CM506" s="77"/>
      <c r="CN506" s="77"/>
      <c r="CO506" s="77"/>
      <c r="CP506" s="77"/>
      <c r="CQ506" s="77"/>
      <c r="CR506" s="77"/>
      <c r="CS506" s="77"/>
      <c r="CT506" s="77"/>
      <c r="CU506" s="77"/>
      <c r="CV506" s="77"/>
      <c r="CW506" s="77"/>
      <c r="CX506" s="77"/>
      <c r="CY506" s="77"/>
      <c r="CZ506" s="77"/>
      <c r="DA506" s="77"/>
      <c r="DB506" s="77"/>
      <c r="DC506" s="77"/>
      <c r="DD506" s="77"/>
      <c r="DE506" s="77"/>
      <c r="DF506" s="77"/>
      <c r="DG506" s="77"/>
      <c r="DH506" s="77"/>
      <c r="DI506" s="77"/>
      <c r="DJ506" s="77"/>
      <c r="DK506" s="77"/>
      <c r="DL506" s="77"/>
      <c r="DM506" s="77"/>
      <c r="DN506" s="77"/>
      <c r="DO506" s="77"/>
      <c r="DP506" s="77"/>
      <c r="DQ506" s="77"/>
      <c r="DR506" s="77"/>
      <c r="DS506" s="77"/>
      <c r="DT506" s="77"/>
      <c r="DU506" s="77"/>
      <c r="DV506" s="77"/>
      <c r="DW506" s="77"/>
      <c r="DX506" s="77"/>
      <c r="DY506" s="77"/>
      <c r="DZ506" s="77"/>
      <c r="EA506" s="77"/>
      <c r="EB506" s="77"/>
      <c r="EC506" s="77"/>
      <c r="ED506" s="77"/>
      <c r="EE506" s="77"/>
      <c r="EF506" s="77"/>
      <c r="EG506" s="77"/>
      <c r="EH506" s="77"/>
      <c r="EI506" s="77"/>
      <c r="EJ506" s="77"/>
      <c r="EK506" s="77"/>
      <c r="EL506" s="77"/>
      <c r="EM506" s="77"/>
      <c r="EN506" s="77"/>
      <c r="EO506" s="77"/>
      <c r="EP506" s="77"/>
      <c r="EQ506" s="77"/>
      <c r="ER506" s="77"/>
      <c r="ES506" s="77"/>
      <c r="ET506" s="77"/>
      <c r="EU506" s="77"/>
      <c r="EV506" s="77"/>
      <c r="EW506" s="77"/>
      <c r="EX506" s="77"/>
      <c r="EY506" s="77"/>
      <c r="EZ506" s="77"/>
      <c r="FA506" s="77"/>
      <c r="FB506" s="77"/>
      <c r="FC506" s="77"/>
      <c r="FD506" s="77"/>
      <c r="FE506" s="77"/>
      <c r="FF506" s="77"/>
      <c r="FG506" s="77"/>
      <c r="FH506" s="77"/>
      <c r="FI506" s="77"/>
      <c r="FJ506" s="77"/>
      <c r="FK506" s="77"/>
      <c r="FL506" s="77"/>
      <c r="FM506" s="77"/>
      <c r="FN506" s="77"/>
      <c r="FO506" s="77"/>
      <c r="FP506" s="77"/>
      <c r="FQ506" s="77"/>
      <c r="FR506" s="77"/>
      <c r="FS506" s="77"/>
      <c r="FT506" s="77"/>
      <c r="FU506" s="77"/>
      <c r="FV506" s="77"/>
      <c r="FW506" s="77"/>
      <c r="FX506" s="77"/>
      <c r="FY506" s="77"/>
      <c r="FZ506" s="77"/>
    </row>
    <row r="507" spans="8:182" x14ac:dyDescent="0.2"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  <c r="AA507" s="77"/>
      <c r="AB507" s="77"/>
      <c r="AC507" s="77"/>
      <c r="AD507" s="77"/>
      <c r="AE507" s="77"/>
      <c r="AF507" s="77"/>
      <c r="AG507" s="77"/>
      <c r="AH507" s="77"/>
      <c r="AI507" s="77"/>
      <c r="AJ507" s="77"/>
      <c r="AK507" s="77"/>
      <c r="AL507" s="77"/>
      <c r="AM507" s="77"/>
      <c r="AN507" s="77"/>
      <c r="AO507" s="77"/>
      <c r="AP507" s="77"/>
      <c r="AQ507" s="77"/>
      <c r="AR507" s="77"/>
      <c r="AS507" s="77"/>
      <c r="AT507" s="77"/>
      <c r="AU507" s="77"/>
      <c r="AV507" s="77"/>
      <c r="AW507" s="77"/>
      <c r="AX507" s="77"/>
      <c r="AY507" s="77"/>
      <c r="AZ507" s="77"/>
      <c r="BA507" s="77"/>
      <c r="BB507" s="77"/>
      <c r="BC507" s="77"/>
      <c r="BD507" s="77"/>
      <c r="BE507" s="77"/>
      <c r="BF507" s="77"/>
      <c r="BG507" s="77"/>
      <c r="BH507" s="77"/>
      <c r="BI507" s="77"/>
      <c r="BJ507" s="77"/>
      <c r="BK507" s="77"/>
      <c r="BL507" s="77"/>
      <c r="BM507" s="77"/>
      <c r="BN507" s="77"/>
      <c r="BO507" s="77"/>
      <c r="BP507" s="77"/>
      <c r="BQ507" s="77"/>
      <c r="BR507" s="77"/>
      <c r="BS507" s="77"/>
      <c r="BT507" s="77"/>
      <c r="BU507" s="77"/>
      <c r="BV507" s="77"/>
      <c r="BW507" s="77"/>
      <c r="BX507" s="77"/>
      <c r="BY507" s="77"/>
      <c r="BZ507" s="77"/>
      <c r="CA507" s="77"/>
      <c r="CB507" s="77"/>
      <c r="CC507" s="77"/>
      <c r="CD507" s="77"/>
      <c r="CE507" s="77"/>
      <c r="CF507" s="77"/>
      <c r="CG507" s="77"/>
      <c r="CH507" s="77"/>
      <c r="CI507" s="77"/>
      <c r="CJ507" s="77"/>
      <c r="CK507" s="77"/>
      <c r="CL507" s="77"/>
      <c r="CM507" s="77"/>
      <c r="CN507" s="77"/>
      <c r="CO507" s="77"/>
      <c r="CP507" s="77"/>
      <c r="CQ507" s="77"/>
      <c r="CR507" s="77"/>
      <c r="CS507" s="77"/>
      <c r="CT507" s="77"/>
      <c r="CU507" s="77"/>
      <c r="CV507" s="77"/>
      <c r="CW507" s="77"/>
      <c r="CX507" s="77"/>
      <c r="CY507" s="77"/>
      <c r="CZ507" s="77"/>
      <c r="DA507" s="77"/>
      <c r="DB507" s="77"/>
      <c r="DC507" s="77"/>
      <c r="DD507" s="77"/>
      <c r="DE507" s="77"/>
      <c r="DF507" s="77"/>
      <c r="DG507" s="77"/>
      <c r="DH507" s="77"/>
      <c r="DI507" s="77"/>
      <c r="DJ507" s="77"/>
      <c r="DK507" s="77"/>
      <c r="DL507" s="77"/>
      <c r="DM507" s="77"/>
      <c r="DN507" s="77"/>
      <c r="DO507" s="77"/>
      <c r="DP507" s="77"/>
      <c r="DQ507" s="77"/>
      <c r="DR507" s="77"/>
      <c r="DS507" s="77"/>
      <c r="DT507" s="77"/>
      <c r="DU507" s="77"/>
      <c r="DV507" s="77"/>
      <c r="DW507" s="77"/>
      <c r="DX507" s="77"/>
      <c r="DY507" s="77"/>
      <c r="DZ507" s="77"/>
      <c r="EA507" s="77"/>
      <c r="EB507" s="77"/>
      <c r="EC507" s="77"/>
      <c r="ED507" s="77"/>
      <c r="EE507" s="77"/>
      <c r="EF507" s="77"/>
      <c r="EG507" s="77"/>
      <c r="EH507" s="77"/>
      <c r="EI507" s="77"/>
      <c r="EJ507" s="77"/>
      <c r="EK507" s="77"/>
      <c r="EL507" s="77"/>
      <c r="EM507" s="77"/>
      <c r="EN507" s="77"/>
      <c r="EO507" s="77"/>
      <c r="EP507" s="77"/>
      <c r="EQ507" s="77"/>
      <c r="ER507" s="77"/>
      <c r="ES507" s="77"/>
      <c r="ET507" s="77"/>
      <c r="EU507" s="77"/>
      <c r="EV507" s="77"/>
      <c r="EW507" s="77"/>
      <c r="EX507" s="77"/>
      <c r="EY507" s="77"/>
      <c r="EZ507" s="77"/>
      <c r="FA507" s="77"/>
      <c r="FB507" s="77"/>
      <c r="FC507" s="77"/>
      <c r="FD507" s="77"/>
      <c r="FE507" s="77"/>
      <c r="FF507" s="77"/>
      <c r="FG507" s="77"/>
      <c r="FH507" s="77"/>
      <c r="FI507" s="77"/>
      <c r="FJ507" s="77"/>
      <c r="FK507" s="77"/>
      <c r="FL507" s="77"/>
      <c r="FM507" s="77"/>
      <c r="FN507" s="77"/>
      <c r="FO507" s="77"/>
      <c r="FP507" s="77"/>
      <c r="FQ507" s="77"/>
      <c r="FR507" s="77"/>
      <c r="FS507" s="77"/>
      <c r="FT507" s="77"/>
      <c r="FU507" s="77"/>
      <c r="FV507" s="77"/>
      <c r="FW507" s="77"/>
      <c r="FX507" s="77"/>
      <c r="FY507" s="77"/>
      <c r="FZ507" s="77"/>
    </row>
    <row r="508" spans="8:182" x14ac:dyDescent="0.2"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  <c r="AA508" s="77"/>
      <c r="AB508" s="77"/>
      <c r="AC508" s="77"/>
      <c r="AD508" s="77"/>
      <c r="AE508" s="77"/>
      <c r="AF508" s="77"/>
      <c r="AG508" s="77"/>
      <c r="AH508" s="77"/>
      <c r="AI508" s="77"/>
      <c r="AJ508" s="77"/>
      <c r="AK508" s="77"/>
      <c r="AL508" s="77"/>
      <c r="AM508" s="77"/>
      <c r="AN508" s="77"/>
      <c r="AO508" s="77"/>
      <c r="AP508" s="77"/>
      <c r="AQ508" s="77"/>
      <c r="AR508" s="77"/>
      <c r="AS508" s="77"/>
      <c r="AT508" s="77"/>
      <c r="AU508" s="77"/>
      <c r="AV508" s="77"/>
      <c r="AW508" s="77"/>
      <c r="AX508" s="77"/>
      <c r="AY508" s="77"/>
      <c r="AZ508" s="77"/>
      <c r="BA508" s="77"/>
      <c r="BB508" s="77"/>
      <c r="BC508" s="77"/>
      <c r="BD508" s="77"/>
      <c r="BE508" s="77"/>
      <c r="BF508" s="77"/>
      <c r="BG508" s="77"/>
      <c r="BH508" s="77"/>
      <c r="BI508" s="77"/>
      <c r="BJ508" s="77"/>
      <c r="BK508" s="77"/>
      <c r="BL508" s="77"/>
      <c r="BM508" s="77"/>
      <c r="BN508" s="77"/>
      <c r="BO508" s="77"/>
      <c r="BP508" s="77"/>
      <c r="BQ508" s="77"/>
      <c r="BR508" s="77"/>
      <c r="BS508" s="77"/>
      <c r="BT508" s="77"/>
      <c r="BU508" s="77"/>
      <c r="BV508" s="77"/>
      <c r="BW508" s="77"/>
      <c r="BX508" s="77"/>
      <c r="BY508" s="77"/>
      <c r="BZ508" s="77"/>
      <c r="CA508" s="77"/>
      <c r="CB508" s="77"/>
      <c r="CC508" s="77"/>
      <c r="CD508" s="77"/>
      <c r="CE508" s="77"/>
      <c r="CF508" s="77"/>
      <c r="CG508" s="77"/>
      <c r="CH508" s="77"/>
      <c r="CI508" s="77"/>
      <c r="CJ508" s="77"/>
      <c r="CK508" s="77"/>
      <c r="CL508" s="77"/>
      <c r="CM508" s="77"/>
      <c r="CN508" s="77"/>
      <c r="CO508" s="77"/>
      <c r="CP508" s="77"/>
      <c r="CQ508" s="77"/>
      <c r="CR508" s="77"/>
      <c r="CS508" s="77"/>
      <c r="CT508" s="77"/>
      <c r="CU508" s="77"/>
      <c r="CV508" s="77"/>
      <c r="CW508" s="77"/>
      <c r="CX508" s="77"/>
      <c r="CY508" s="77"/>
      <c r="CZ508" s="77"/>
      <c r="DA508" s="77"/>
      <c r="DB508" s="77"/>
      <c r="DC508" s="77"/>
      <c r="DD508" s="77"/>
      <c r="DE508" s="77"/>
      <c r="DF508" s="77"/>
      <c r="DG508" s="77"/>
      <c r="DH508" s="77"/>
      <c r="DI508" s="77"/>
      <c r="DJ508" s="77"/>
      <c r="DK508" s="77"/>
      <c r="DL508" s="77"/>
      <c r="DM508" s="77"/>
      <c r="DN508" s="77"/>
      <c r="DO508" s="77"/>
      <c r="DP508" s="77"/>
      <c r="DQ508" s="77"/>
      <c r="DR508" s="77"/>
      <c r="DS508" s="77"/>
      <c r="DT508" s="77"/>
      <c r="DU508" s="77"/>
      <c r="DV508" s="77"/>
      <c r="DW508" s="77"/>
      <c r="DX508" s="77"/>
      <c r="DY508" s="77"/>
      <c r="DZ508" s="77"/>
      <c r="EA508" s="77"/>
      <c r="EB508" s="77"/>
      <c r="EC508" s="77"/>
      <c r="ED508" s="77"/>
      <c r="EE508" s="77"/>
      <c r="EF508" s="77"/>
      <c r="EG508" s="77"/>
      <c r="EH508" s="77"/>
      <c r="EI508" s="77"/>
      <c r="EJ508" s="77"/>
      <c r="EK508" s="77"/>
      <c r="EL508" s="77"/>
      <c r="EM508" s="77"/>
      <c r="EN508" s="77"/>
      <c r="EO508" s="77"/>
      <c r="EP508" s="77"/>
      <c r="EQ508" s="77"/>
      <c r="ER508" s="77"/>
      <c r="ES508" s="77"/>
      <c r="ET508" s="77"/>
      <c r="EU508" s="77"/>
      <c r="EV508" s="77"/>
      <c r="EW508" s="77"/>
      <c r="EX508" s="77"/>
      <c r="EY508" s="77"/>
      <c r="EZ508" s="77"/>
      <c r="FA508" s="77"/>
      <c r="FB508" s="77"/>
      <c r="FC508" s="77"/>
      <c r="FD508" s="77"/>
      <c r="FE508" s="77"/>
      <c r="FF508" s="77"/>
      <c r="FG508" s="77"/>
      <c r="FH508" s="77"/>
      <c r="FI508" s="77"/>
      <c r="FJ508" s="77"/>
      <c r="FK508" s="77"/>
      <c r="FL508" s="77"/>
      <c r="FM508" s="77"/>
      <c r="FN508" s="77"/>
      <c r="FO508" s="77"/>
      <c r="FP508" s="77"/>
      <c r="FQ508" s="77"/>
      <c r="FR508" s="77"/>
      <c r="FS508" s="77"/>
      <c r="FT508" s="77"/>
      <c r="FU508" s="77"/>
      <c r="FV508" s="77"/>
      <c r="FW508" s="77"/>
      <c r="FX508" s="77"/>
      <c r="FY508" s="77"/>
      <c r="FZ508" s="77"/>
    </row>
    <row r="509" spans="8:182" x14ac:dyDescent="0.2"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  <c r="AA509" s="77"/>
      <c r="AB509" s="77"/>
      <c r="AC509" s="77"/>
      <c r="AD509" s="77"/>
      <c r="AE509" s="77"/>
      <c r="AF509" s="77"/>
      <c r="AG509" s="77"/>
      <c r="AH509" s="77"/>
      <c r="AI509" s="77"/>
      <c r="AJ509" s="77"/>
      <c r="AK509" s="77"/>
      <c r="AL509" s="77"/>
      <c r="AM509" s="77"/>
      <c r="AN509" s="77"/>
      <c r="AO509" s="77"/>
      <c r="AP509" s="77"/>
      <c r="AQ509" s="77"/>
      <c r="AR509" s="77"/>
      <c r="AS509" s="77"/>
      <c r="AT509" s="77"/>
      <c r="AU509" s="77"/>
      <c r="AV509" s="77"/>
      <c r="AW509" s="77"/>
      <c r="AX509" s="77"/>
      <c r="AY509" s="77"/>
      <c r="AZ509" s="77"/>
      <c r="BA509" s="77"/>
      <c r="BB509" s="77"/>
      <c r="BC509" s="77"/>
      <c r="BD509" s="77"/>
      <c r="BE509" s="77"/>
      <c r="BF509" s="77"/>
      <c r="BG509" s="77"/>
      <c r="BH509" s="77"/>
      <c r="BI509" s="77"/>
      <c r="BJ509" s="77"/>
      <c r="BK509" s="77"/>
      <c r="BL509" s="77"/>
      <c r="BM509" s="77"/>
      <c r="BN509" s="77"/>
      <c r="BO509" s="77"/>
      <c r="BP509" s="77"/>
      <c r="BQ509" s="77"/>
      <c r="BR509" s="77"/>
      <c r="BS509" s="77"/>
      <c r="BT509" s="77"/>
      <c r="BU509" s="77"/>
      <c r="BV509" s="77"/>
      <c r="BW509" s="77"/>
      <c r="BX509" s="77"/>
      <c r="BY509" s="77"/>
      <c r="BZ509" s="77"/>
      <c r="CA509" s="77"/>
      <c r="CB509" s="77"/>
      <c r="CC509" s="77"/>
      <c r="CD509" s="77"/>
      <c r="CE509" s="77"/>
      <c r="CF509" s="77"/>
      <c r="CG509" s="77"/>
      <c r="CH509" s="77"/>
      <c r="CI509" s="77"/>
      <c r="CJ509" s="77"/>
      <c r="CK509" s="77"/>
      <c r="CL509" s="77"/>
      <c r="CM509" s="77"/>
      <c r="CN509" s="77"/>
      <c r="CO509" s="77"/>
      <c r="CP509" s="77"/>
      <c r="CQ509" s="77"/>
      <c r="CR509" s="77"/>
      <c r="CS509" s="77"/>
      <c r="CT509" s="77"/>
      <c r="CU509" s="77"/>
      <c r="CV509" s="77"/>
      <c r="CW509" s="77"/>
      <c r="CX509" s="77"/>
      <c r="CY509" s="77"/>
      <c r="CZ509" s="77"/>
      <c r="DA509" s="77"/>
      <c r="DB509" s="77"/>
      <c r="DC509" s="77"/>
      <c r="DD509" s="77"/>
      <c r="DE509" s="77"/>
      <c r="DF509" s="77"/>
      <c r="DG509" s="77"/>
      <c r="DH509" s="77"/>
      <c r="DI509" s="77"/>
      <c r="DJ509" s="77"/>
      <c r="DK509" s="77"/>
      <c r="DL509" s="77"/>
      <c r="DM509" s="77"/>
      <c r="DN509" s="77"/>
      <c r="DO509" s="77"/>
      <c r="DP509" s="77"/>
      <c r="DQ509" s="77"/>
      <c r="DR509" s="77"/>
      <c r="DS509" s="77"/>
      <c r="DT509" s="77"/>
      <c r="DU509" s="77"/>
      <c r="DV509" s="77"/>
      <c r="DW509" s="77"/>
      <c r="DX509" s="77"/>
      <c r="DY509" s="77"/>
      <c r="DZ509" s="77"/>
      <c r="EA509" s="77"/>
      <c r="EB509" s="77"/>
      <c r="EC509" s="77"/>
      <c r="ED509" s="77"/>
      <c r="EE509" s="77"/>
      <c r="EF509" s="77"/>
      <c r="EG509" s="77"/>
      <c r="EH509" s="77"/>
      <c r="EI509" s="77"/>
      <c r="EJ509" s="77"/>
      <c r="EK509" s="77"/>
      <c r="EL509" s="77"/>
      <c r="EM509" s="77"/>
      <c r="EN509" s="77"/>
      <c r="EO509" s="77"/>
      <c r="EP509" s="77"/>
      <c r="EQ509" s="77"/>
      <c r="ER509" s="77"/>
      <c r="ES509" s="77"/>
      <c r="ET509" s="77"/>
      <c r="EU509" s="77"/>
      <c r="EV509" s="77"/>
      <c r="EW509" s="77"/>
      <c r="EX509" s="77"/>
      <c r="EY509" s="77"/>
      <c r="EZ509" s="77"/>
      <c r="FA509" s="77"/>
      <c r="FB509" s="77"/>
      <c r="FC509" s="77"/>
      <c r="FD509" s="77"/>
      <c r="FE509" s="77"/>
      <c r="FF509" s="77"/>
      <c r="FG509" s="77"/>
      <c r="FH509" s="77"/>
      <c r="FI509" s="77"/>
      <c r="FJ509" s="77"/>
      <c r="FK509" s="77"/>
      <c r="FL509" s="77"/>
      <c r="FM509" s="77"/>
      <c r="FN509" s="77"/>
      <c r="FO509" s="77"/>
      <c r="FP509" s="77"/>
      <c r="FQ509" s="77"/>
      <c r="FR509" s="77"/>
      <c r="FS509" s="77"/>
      <c r="FT509" s="77"/>
      <c r="FU509" s="77"/>
      <c r="FV509" s="77"/>
      <c r="FW509" s="77"/>
      <c r="FX509" s="77"/>
      <c r="FY509" s="77"/>
      <c r="FZ509" s="77"/>
    </row>
    <row r="510" spans="8:182" x14ac:dyDescent="0.2"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  <c r="AA510" s="77"/>
      <c r="AB510" s="77"/>
      <c r="AC510" s="77"/>
      <c r="AD510" s="77"/>
      <c r="AE510" s="77"/>
      <c r="AF510" s="77"/>
      <c r="AG510" s="77"/>
      <c r="AH510" s="77"/>
      <c r="AI510" s="77"/>
      <c r="AJ510" s="77"/>
      <c r="AK510" s="77"/>
      <c r="AL510" s="77"/>
      <c r="AM510" s="77"/>
      <c r="AN510" s="77"/>
      <c r="AO510" s="77"/>
      <c r="AP510" s="77"/>
      <c r="AQ510" s="77"/>
      <c r="AR510" s="77"/>
      <c r="AS510" s="77"/>
      <c r="AT510" s="77"/>
      <c r="AU510" s="77"/>
      <c r="AV510" s="77"/>
      <c r="AW510" s="77"/>
      <c r="AX510" s="77"/>
      <c r="AY510" s="77"/>
      <c r="AZ510" s="77"/>
      <c r="BA510" s="77"/>
      <c r="BB510" s="77"/>
      <c r="BC510" s="77"/>
      <c r="BD510" s="77"/>
      <c r="BE510" s="77"/>
      <c r="BF510" s="77"/>
      <c r="BG510" s="77"/>
      <c r="BH510" s="77"/>
      <c r="BI510" s="77"/>
      <c r="BJ510" s="77"/>
      <c r="BK510" s="77"/>
      <c r="BL510" s="77"/>
      <c r="BM510" s="77"/>
      <c r="BN510" s="77"/>
      <c r="BO510" s="77"/>
      <c r="BP510" s="77"/>
      <c r="BQ510" s="77"/>
      <c r="BR510" s="77"/>
      <c r="BS510" s="77"/>
      <c r="BT510" s="77"/>
      <c r="BU510" s="77"/>
      <c r="BV510" s="77"/>
      <c r="BW510" s="77"/>
      <c r="BX510" s="77"/>
      <c r="BY510" s="77"/>
      <c r="BZ510" s="77"/>
      <c r="CA510" s="77"/>
      <c r="CB510" s="77"/>
      <c r="CC510" s="77"/>
      <c r="CD510" s="77"/>
      <c r="CE510" s="77"/>
      <c r="CF510" s="77"/>
      <c r="CG510" s="77"/>
      <c r="CH510" s="77"/>
      <c r="CI510" s="77"/>
      <c r="CJ510" s="77"/>
      <c r="CK510" s="77"/>
      <c r="CL510" s="77"/>
      <c r="CM510" s="77"/>
      <c r="CN510" s="77"/>
      <c r="CO510" s="77"/>
      <c r="CP510" s="77"/>
      <c r="CQ510" s="77"/>
      <c r="CR510" s="77"/>
      <c r="CS510" s="77"/>
      <c r="CT510" s="77"/>
      <c r="CU510" s="77"/>
      <c r="CV510" s="77"/>
      <c r="CW510" s="77"/>
      <c r="CX510" s="77"/>
      <c r="CY510" s="77"/>
      <c r="CZ510" s="77"/>
      <c r="DA510" s="77"/>
      <c r="DB510" s="77"/>
      <c r="DC510" s="77"/>
      <c r="DD510" s="77"/>
      <c r="DE510" s="77"/>
      <c r="DF510" s="77"/>
      <c r="DG510" s="77"/>
      <c r="DH510" s="77"/>
      <c r="DI510" s="77"/>
      <c r="DJ510" s="77"/>
      <c r="DK510" s="77"/>
      <c r="DL510" s="77"/>
      <c r="DM510" s="77"/>
      <c r="DN510" s="77"/>
      <c r="DO510" s="77"/>
      <c r="DP510" s="77"/>
      <c r="DQ510" s="77"/>
      <c r="DR510" s="77"/>
      <c r="DS510" s="77"/>
      <c r="DT510" s="77"/>
      <c r="DU510" s="77"/>
      <c r="DV510" s="77"/>
      <c r="DW510" s="77"/>
      <c r="DX510" s="77"/>
      <c r="DY510" s="77"/>
      <c r="DZ510" s="77"/>
      <c r="EA510" s="77"/>
      <c r="EB510" s="77"/>
      <c r="EC510" s="77"/>
      <c r="ED510" s="77"/>
      <c r="EE510" s="77"/>
      <c r="EF510" s="77"/>
      <c r="EG510" s="77"/>
      <c r="EH510" s="77"/>
      <c r="EI510" s="77"/>
      <c r="EJ510" s="77"/>
      <c r="EK510" s="77"/>
      <c r="EL510" s="77"/>
      <c r="EM510" s="77"/>
      <c r="EN510" s="77"/>
      <c r="EO510" s="77"/>
      <c r="EP510" s="77"/>
      <c r="EQ510" s="77"/>
      <c r="ER510" s="77"/>
      <c r="ES510" s="77"/>
      <c r="ET510" s="77"/>
      <c r="EU510" s="77"/>
      <c r="EV510" s="77"/>
      <c r="EW510" s="77"/>
      <c r="EX510" s="77"/>
      <c r="EY510" s="77"/>
      <c r="EZ510" s="77"/>
      <c r="FA510" s="77"/>
      <c r="FB510" s="77"/>
      <c r="FC510" s="77"/>
      <c r="FD510" s="77"/>
      <c r="FE510" s="77"/>
      <c r="FF510" s="77"/>
      <c r="FG510" s="77"/>
      <c r="FH510" s="77"/>
      <c r="FI510" s="77"/>
      <c r="FJ510" s="77"/>
      <c r="FK510" s="77"/>
      <c r="FL510" s="77"/>
      <c r="FM510" s="77"/>
      <c r="FN510" s="77"/>
      <c r="FO510" s="77"/>
      <c r="FP510" s="77"/>
      <c r="FQ510" s="77"/>
      <c r="FR510" s="77"/>
      <c r="FS510" s="77"/>
      <c r="FT510" s="77"/>
      <c r="FU510" s="77"/>
      <c r="FV510" s="77"/>
      <c r="FW510" s="77"/>
      <c r="FX510" s="77"/>
      <c r="FY510" s="77"/>
      <c r="FZ510" s="77"/>
    </row>
    <row r="511" spans="8:182" x14ac:dyDescent="0.2"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  <c r="AA511" s="77"/>
      <c r="AB511" s="77"/>
      <c r="AC511" s="77"/>
      <c r="AD511" s="77"/>
      <c r="AE511" s="77"/>
      <c r="AF511" s="77"/>
      <c r="AG511" s="77"/>
      <c r="AH511" s="77"/>
      <c r="AI511" s="77"/>
      <c r="AJ511" s="77"/>
      <c r="AK511" s="77"/>
      <c r="AL511" s="77"/>
      <c r="AM511" s="77"/>
      <c r="AN511" s="77"/>
      <c r="AO511" s="77"/>
      <c r="AP511" s="77"/>
      <c r="AQ511" s="77"/>
      <c r="AR511" s="77"/>
      <c r="AS511" s="77"/>
      <c r="AT511" s="77"/>
      <c r="AU511" s="77"/>
      <c r="AV511" s="77"/>
      <c r="AW511" s="77"/>
      <c r="AX511" s="77"/>
      <c r="AY511" s="77"/>
      <c r="AZ511" s="77"/>
      <c r="BA511" s="77"/>
      <c r="BB511" s="77"/>
      <c r="BC511" s="77"/>
      <c r="BD511" s="77"/>
      <c r="BE511" s="77"/>
      <c r="BF511" s="77"/>
      <c r="BG511" s="77"/>
      <c r="BH511" s="77"/>
      <c r="BI511" s="77"/>
      <c r="BJ511" s="77"/>
      <c r="BK511" s="77"/>
      <c r="BL511" s="77"/>
      <c r="BM511" s="77"/>
      <c r="BN511" s="77"/>
      <c r="BO511" s="77"/>
      <c r="BP511" s="77"/>
      <c r="BQ511" s="77"/>
      <c r="BR511" s="77"/>
      <c r="BS511" s="77"/>
      <c r="BT511" s="77"/>
      <c r="BU511" s="77"/>
      <c r="BV511" s="77"/>
      <c r="BW511" s="77"/>
      <c r="BX511" s="77"/>
      <c r="BY511" s="77"/>
      <c r="BZ511" s="77"/>
      <c r="CA511" s="77"/>
      <c r="CB511" s="77"/>
      <c r="CC511" s="77"/>
      <c r="CD511" s="77"/>
      <c r="CE511" s="77"/>
      <c r="CF511" s="77"/>
      <c r="CG511" s="77"/>
      <c r="CH511" s="77"/>
      <c r="CI511" s="77"/>
      <c r="CJ511" s="77"/>
      <c r="CK511" s="77"/>
      <c r="CL511" s="77"/>
      <c r="CM511" s="77"/>
      <c r="CN511" s="77"/>
      <c r="CO511" s="77"/>
      <c r="CP511" s="77"/>
      <c r="CQ511" s="77"/>
      <c r="CR511" s="77"/>
      <c r="CS511" s="77"/>
      <c r="CT511" s="77"/>
      <c r="CU511" s="77"/>
      <c r="CV511" s="77"/>
      <c r="CW511" s="77"/>
      <c r="CX511" s="77"/>
      <c r="CY511" s="77"/>
      <c r="CZ511" s="77"/>
      <c r="DA511" s="77"/>
      <c r="DB511" s="77"/>
      <c r="DC511" s="77"/>
      <c r="DD511" s="77"/>
      <c r="DE511" s="77"/>
      <c r="DF511" s="77"/>
      <c r="DG511" s="77"/>
      <c r="DH511" s="77"/>
      <c r="DI511" s="77"/>
      <c r="DJ511" s="77"/>
      <c r="DK511" s="77"/>
      <c r="DL511" s="77"/>
      <c r="DM511" s="77"/>
      <c r="DN511" s="77"/>
      <c r="DO511" s="77"/>
      <c r="DP511" s="77"/>
      <c r="DQ511" s="77"/>
      <c r="DR511" s="77"/>
      <c r="DS511" s="77"/>
      <c r="DT511" s="77"/>
      <c r="DU511" s="77"/>
      <c r="DV511" s="77"/>
      <c r="DW511" s="77"/>
      <c r="DX511" s="77"/>
      <c r="DY511" s="77"/>
      <c r="DZ511" s="77"/>
      <c r="EA511" s="77"/>
      <c r="EB511" s="77"/>
      <c r="EC511" s="77"/>
      <c r="ED511" s="77"/>
      <c r="EE511" s="77"/>
      <c r="EF511" s="77"/>
      <c r="EG511" s="77"/>
      <c r="EH511" s="77"/>
      <c r="EI511" s="77"/>
      <c r="EJ511" s="77"/>
      <c r="EK511" s="77"/>
      <c r="EL511" s="77"/>
      <c r="EM511" s="77"/>
      <c r="EN511" s="77"/>
      <c r="EO511" s="77"/>
      <c r="EP511" s="77"/>
      <c r="EQ511" s="77"/>
      <c r="ER511" s="77"/>
      <c r="ES511" s="77"/>
      <c r="ET511" s="77"/>
      <c r="EU511" s="77"/>
      <c r="EV511" s="77"/>
      <c r="EW511" s="77"/>
      <c r="EX511" s="77"/>
      <c r="EY511" s="77"/>
      <c r="EZ511" s="77"/>
      <c r="FA511" s="77"/>
      <c r="FB511" s="77"/>
      <c r="FC511" s="77"/>
      <c r="FD511" s="77"/>
      <c r="FE511" s="77"/>
      <c r="FF511" s="77"/>
      <c r="FG511" s="77"/>
      <c r="FH511" s="77"/>
      <c r="FI511" s="77"/>
      <c r="FJ511" s="77"/>
      <c r="FK511" s="77"/>
      <c r="FL511" s="77"/>
      <c r="FM511" s="77"/>
      <c r="FN511" s="77"/>
      <c r="FO511" s="77"/>
      <c r="FP511" s="77"/>
      <c r="FQ511" s="77"/>
      <c r="FR511" s="77"/>
      <c r="FS511" s="77"/>
      <c r="FT511" s="77"/>
      <c r="FU511" s="77"/>
      <c r="FV511" s="77"/>
      <c r="FW511" s="77"/>
      <c r="FX511" s="77"/>
      <c r="FY511" s="77"/>
      <c r="FZ511" s="77"/>
    </row>
    <row r="512" spans="8:182" x14ac:dyDescent="0.2"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  <c r="AA512" s="77"/>
      <c r="AB512" s="77"/>
      <c r="AC512" s="77"/>
      <c r="AD512" s="77"/>
      <c r="AE512" s="77"/>
      <c r="AF512" s="77"/>
      <c r="AG512" s="77"/>
      <c r="AH512" s="77"/>
      <c r="AI512" s="77"/>
      <c r="AJ512" s="77"/>
      <c r="AK512" s="77"/>
      <c r="AL512" s="77"/>
      <c r="AM512" s="77"/>
      <c r="AN512" s="77"/>
      <c r="AO512" s="77"/>
      <c r="AP512" s="77"/>
      <c r="AQ512" s="77"/>
      <c r="AR512" s="77"/>
      <c r="AS512" s="77"/>
      <c r="AT512" s="77"/>
      <c r="AU512" s="77"/>
      <c r="AV512" s="77"/>
      <c r="AW512" s="77"/>
      <c r="AX512" s="77"/>
      <c r="AY512" s="77"/>
      <c r="AZ512" s="77"/>
      <c r="BA512" s="77"/>
      <c r="BB512" s="77"/>
      <c r="BC512" s="77"/>
      <c r="BD512" s="77"/>
      <c r="BE512" s="77"/>
      <c r="BF512" s="77"/>
      <c r="BG512" s="77"/>
      <c r="BH512" s="77"/>
      <c r="BI512" s="77"/>
      <c r="BJ512" s="77"/>
      <c r="BK512" s="77"/>
      <c r="BL512" s="77"/>
      <c r="BM512" s="77"/>
      <c r="BN512" s="77"/>
      <c r="BO512" s="77"/>
      <c r="BP512" s="77"/>
      <c r="BQ512" s="77"/>
      <c r="BR512" s="77"/>
      <c r="BS512" s="77"/>
      <c r="BT512" s="77"/>
      <c r="BU512" s="77"/>
      <c r="BV512" s="77"/>
      <c r="BW512" s="77"/>
      <c r="BX512" s="77"/>
      <c r="BY512" s="77"/>
      <c r="BZ512" s="77"/>
      <c r="CA512" s="77"/>
      <c r="CB512" s="77"/>
      <c r="CC512" s="77"/>
      <c r="CD512" s="77"/>
      <c r="CE512" s="77"/>
      <c r="CF512" s="77"/>
      <c r="CG512" s="77"/>
      <c r="CH512" s="77"/>
      <c r="CI512" s="77"/>
      <c r="CJ512" s="77"/>
      <c r="CK512" s="77"/>
      <c r="CL512" s="77"/>
      <c r="CM512" s="77"/>
      <c r="CN512" s="77"/>
      <c r="CO512" s="77"/>
      <c r="CP512" s="77"/>
      <c r="CQ512" s="77"/>
      <c r="CR512" s="77"/>
      <c r="CS512" s="77"/>
      <c r="CT512" s="77"/>
      <c r="CU512" s="77"/>
      <c r="CV512" s="77"/>
      <c r="CW512" s="77"/>
      <c r="CX512" s="77"/>
      <c r="CY512" s="77"/>
      <c r="CZ512" s="77"/>
      <c r="DA512" s="77"/>
      <c r="DB512" s="77"/>
      <c r="DC512" s="77"/>
      <c r="DD512" s="77"/>
      <c r="DE512" s="77"/>
      <c r="DF512" s="77"/>
      <c r="DG512" s="77"/>
      <c r="DH512" s="77"/>
      <c r="DI512" s="77"/>
      <c r="DJ512" s="77"/>
      <c r="DK512" s="77"/>
      <c r="DL512" s="77"/>
      <c r="DM512" s="77"/>
      <c r="DN512" s="77"/>
      <c r="DO512" s="77"/>
      <c r="DP512" s="77"/>
      <c r="DQ512" s="77"/>
      <c r="DR512" s="77"/>
      <c r="DS512" s="77"/>
      <c r="DT512" s="77"/>
      <c r="DU512" s="77"/>
      <c r="DV512" s="77"/>
      <c r="DW512" s="77"/>
      <c r="DX512" s="77"/>
      <c r="DY512" s="77"/>
      <c r="DZ512" s="77"/>
      <c r="EA512" s="77"/>
      <c r="EB512" s="77"/>
      <c r="EC512" s="77"/>
      <c r="ED512" s="77"/>
      <c r="EE512" s="77"/>
      <c r="EF512" s="77"/>
      <c r="EG512" s="77"/>
      <c r="EH512" s="77"/>
      <c r="EI512" s="77"/>
      <c r="EJ512" s="77"/>
      <c r="EK512" s="77"/>
      <c r="EL512" s="77"/>
      <c r="EM512" s="77"/>
      <c r="EN512" s="77"/>
      <c r="EO512" s="77"/>
      <c r="EP512" s="77"/>
      <c r="EQ512" s="77"/>
      <c r="ER512" s="77"/>
      <c r="ES512" s="77"/>
      <c r="ET512" s="77"/>
      <c r="EU512" s="77"/>
      <c r="EV512" s="77"/>
      <c r="EW512" s="77"/>
      <c r="EX512" s="77"/>
      <c r="EY512" s="77"/>
      <c r="EZ512" s="77"/>
      <c r="FA512" s="77"/>
      <c r="FB512" s="77"/>
      <c r="FC512" s="77"/>
      <c r="FD512" s="77"/>
      <c r="FE512" s="77"/>
      <c r="FF512" s="77"/>
      <c r="FG512" s="77"/>
      <c r="FH512" s="77"/>
      <c r="FI512" s="77"/>
      <c r="FJ512" s="77"/>
      <c r="FK512" s="77"/>
      <c r="FL512" s="77"/>
      <c r="FM512" s="77"/>
      <c r="FN512" s="77"/>
      <c r="FO512" s="77"/>
      <c r="FP512" s="77"/>
      <c r="FQ512" s="77"/>
      <c r="FR512" s="77"/>
      <c r="FS512" s="77"/>
      <c r="FT512" s="77"/>
      <c r="FU512" s="77"/>
      <c r="FV512" s="77"/>
      <c r="FW512" s="77"/>
      <c r="FX512" s="77"/>
      <c r="FY512" s="77"/>
      <c r="FZ512" s="77"/>
    </row>
    <row r="513" spans="8:182" x14ac:dyDescent="0.2"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  <c r="AA513" s="77"/>
      <c r="AB513" s="77"/>
      <c r="AC513" s="77"/>
      <c r="AD513" s="77"/>
      <c r="AE513" s="77"/>
      <c r="AF513" s="77"/>
      <c r="AG513" s="77"/>
      <c r="AH513" s="77"/>
      <c r="AI513" s="77"/>
      <c r="AJ513" s="77"/>
      <c r="AK513" s="77"/>
      <c r="AL513" s="77"/>
      <c r="AM513" s="77"/>
      <c r="AN513" s="77"/>
      <c r="AO513" s="77"/>
      <c r="AP513" s="77"/>
      <c r="AQ513" s="77"/>
      <c r="AR513" s="77"/>
      <c r="AS513" s="77"/>
      <c r="AT513" s="77"/>
      <c r="AU513" s="77"/>
      <c r="AV513" s="77"/>
      <c r="AW513" s="77"/>
      <c r="AX513" s="77"/>
      <c r="AY513" s="77"/>
      <c r="AZ513" s="77"/>
      <c r="BA513" s="77"/>
      <c r="BB513" s="77"/>
      <c r="BC513" s="77"/>
      <c r="BD513" s="77"/>
      <c r="BE513" s="77"/>
      <c r="BF513" s="77"/>
      <c r="BG513" s="77"/>
      <c r="BH513" s="77"/>
      <c r="BI513" s="77"/>
      <c r="BJ513" s="77"/>
      <c r="BK513" s="77"/>
      <c r="BL513" s="77"/>
      <c r="BM513" s="77"/>
      <c r="BN513" s="77"/>
      <c r="BO513" s="77"/>
      <c r="BP513" s="77"/>
      <c r="BQ513" s="77"/>
      <c r="BR513" s="77"/>
      <c r="BS513" s="77"/>
      <c r="BT513" s="77"/>
      <c r="BU513" s="77"/>
      <c r="BV513" s="77"/>
      <c r="BW513" s="77"/>
      <c r="BX513" s="77"/>
      <c r="BY513" s="77"/>
      <c r="BZ513" s="77"/>
      <c r="CA513" s="77"/>
      <c r="CB513" s="77"/>
      <c r="CC513" s="77"/>
      <c r="CD513" s="77"/>
      <c r="CE513" s="77"/>
      <c r="CF513" s="77"/>
      <c r="CG513" s="77"/>
      <c r="CH513" s="77"/>
      <c r="CI513" s="77"/>
      <c r="CJ513" s="77"/>
      <c r="CK513" s="77"/>
      <c r="CL513" s="77"/>
      <c r="CM513" s="77"/>
      <c r="CN513" s="77"/>
      <c r="CO513" s="77"/>
      <c r="CP513" s="77"/>
      <c r="CQ513" s="77"/>
      <c r="CR513" s="77"/>
      <c r="CS513" s="77"/>
      <c r="CT513" s="77"/>
      <c r="CU513" s="77"/>
      <c r="CV513" s="77"/>
      <c r="CW513" s="77"/>
      <c r="CX513" s="77"/>
      <c r="CY513" s="77"/>
      <c r="CZ513" s="77"/>
      <c r="DA513" s="77"/>
      <c r="DB513" s="77"/>
      <c r="DC513" s="77"/>
      <c r="DD513" s="77"/>
      <c r="DE513" s="77"/>
      <c r="DF513" s="77"/>
      <c r="DG513" s="77"/>
      <c r="DH513" s="77"/>
      <c r="DI513" s="77"/>
      <c r="DJ513" s="77"/>
      <c r="DK513" s="77"/>
      <c r="DL513" s="77"/>
      <c r="DM513" s="77"/>
      <c r="DN513" s="77"/>
      <c r="DO513" s="77"/>
      <c r="DP513" s="77"/>
      <c r="DQ513" s="77"/>
      <c r="DR513" s="77"/>
      <c r="DS513" s="77"/>
      <c r="DT513" s="77"/>
      <c r="DU513" s="77"/>
      <c r="DV513" s="77"/>
      <c r="DW513" s="77"/>
      <c r="DX513" s="77"/>
      <c r="DY513" s="77"/>
      <c r="DZ513" s="77"/>
      <c r="EA513" s="77"/>
      <c r="EB513" s="77"/>
      <c r="EC513" s="77"/>
      <c r="ED513" s="77"/>
      <c r="EE513" s="77"/>
      <c r="EF513" s="77"/>
      <c r="EG513" s="77"/>
      <c r="EH513" s="77"/>
      <c r="EI513" s="77"/>
      <c r="EJ513" s="77"/>
      <c r="EK513" s="77"/>
      <c r="EL513" s="77"/>
      <c r="EM513" s="77"/>
      <c r="EN513" s="77"/>
      <c r="EO513" s="77"/>
      <c r="EP513" s="77"/>
      <c r="EQ513" s="77"/>
      <c r="ER513" s="77"/>
      <c r="ES513" s="77"/>
      <c r="ET513" s="77"/>
      <c r="EU513" s="77"/>
      <c r="EV513" s="77"/>
      <c r="EW513" s="77"/>
      <c r="EX513" s="77"/>
      <c r="EY513" s="77"/>
      <c r="EZ513" s="77"/>
      <c r="FA513" s="77"/>
      <c r="FB513" s="77"/>
      <c r="FC513" s="77"/>
      <c r="FD513" s="77"/>
      <c r="FE513" s="77"/>
      <c r="FF513" s="77"/>
      <c r="FG513" s="77"/>
      <c r="FH513" s="77"/>
      <c r="FI513" s="77"/>
      <c r="FJ513" s="77"/>
      <c r="FK513" s="77"/>
      <c r="FL513" s="77"/>
      <c r="FM513" s="77"/>
      <c r="FN513" s="77"/>
      <c r="FO513" s="77"/>
      <c r="FP513" s="77"/>
      <c r="FQ513" s="77"/>
      <c r="FR513" s="77"/>
      <c r="FS513" s="77"/>
      <c r="FT513" s="77"/>
      <c r="FU513" s="77"/>
      <c r="FV513" s="77"/>
      <c r="FW513" s="77"/>
      <c r="FX513" s="77"/>
      <c r="FY513" s="77"/>
      <c r="FZ513" s="77"/>
    </row>
    <row r="514" spans="8:182" x14ac:dyDescent="0.2"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  <c r="AA514" s="77"/>
      <c r="AB514" s="77"/>
      <c r="AC514" s="77"/>
      <c r="AD514" s="77"/>
      <c r="AE514" s="77"/>
      <c r="AF514" s="77"/>
      <c r="AG514" s="77"/>
      <c r="AH514" s="77"/>
      <c r="AI514" s="77"/>
      <c r="AJ514" s="77"/>
      <c r="AK514" s="77"/>
      <c r="AL514" s="77"/>
      <c r="AM514" s="77"/>
      <c r="AN514" s="77"/>
      <c r="AO514" s="77"/>
      <c r="AP514" s="77"/>
      <c r="AQ514" s="77"/>
      <c r="AR514" s="77"/>
      <c r="AS514" s="77"/>
      <c r="AT514" s="77"/>
      <c r="AU514" s="77"/>
      <c r="AV514" s="77"/>
      <c r="AW514" s="77"/>
      <c r="AX514" s="77"/>
      <c r="AY514" s="77"/>
      <c r="AZ514" s="77"/>
      <c r="BA514" s="77"/>
      <c r="BB514" s="77"/>
      <c r="BC514" s="77"/>
      <c r="BD514" s="77"/>
      <c r="BE514" s="77"/>
      <c r="BF514" s="77"/>
      <c r="BG514" s="77"/>
      <c r="BH514" s="77"/>
      <c r="BI514" s="77"/>
      <c r="BJ514" s="77"/>
      <c r="BK514" s="77"/>
      <c r="BL514" s="77"/>
      <c r="BM514" s="77"/>
      <c r="BN514" s="77"/>
      <c r="BO514" s="77"/>
      <c r="BP514" s="77"/>
      <c r="BQ514" s="77"/>
      <c r="BR514" s="77"/>
      <c r="BS514" s="77"/>
      <c r="BT514" s="77"/>
      <c r="BU514" s="77"/>
      <c r="BV514" s="77"/>
      <c r="BW514" s="77"/>
      <c r="BX514" s="77"/>
      <c r="BY514" s="77"/>
      <c r="BZ514" s="77"/>
      <c r="CA514" s="77"/>
      <c r="CB514" s="77"/>
      <c r="CC514" s="77"/>
      <c r="CD514" s="77"/>
      <c r="CE514" s="77"/>
      <c r="CF514" s="77"/>
      <c r="CG514" s="77"/>
      <c r="CH514" s="77"/>
      <c r="CI514" s="77"/>
      <c r="CJ514" s="77"/>
      <c r="CK514" s="77"/>
      <c r="CL514" s="77"/>
      <c r="CM514" s="77"/>
      <c r="CN514" s="77"/>
      <c r="CO514" s="77"/>
      <c r="CP514" s="77"/>
      <c r="CQ514" s="77"/>
      <c r="CR514" s="77"/>
      <c r="CS514" s="77"/>
      <c r="CT514" s="77"/>
      <c r="CU514" s="77"/>
      <c r="CV514" s="77"/>
      <c r="CW514" s="77"/>
      <c r="CX514" s="77"/>
      <c r="CY514" s="77"/>
      <c r="CZ514" s="77"/>
      <c r="DA514" s="77"/>
      <c r="DB514" s="77"/>
      <c r="DC514" s="77"/>
      <c r="DD514" s="77"/>
      <c r="DE514" s="77"/>
      <c r="DF514" s="77"/>
      <c r="DG514" s="77"/>
      <c r="DH514" s="77"/>
      <c r="DI514" s="77"/>
      <c r="DJ514" s="77"/>
      <c r="DK514" s="77"/>
      <c r="DL514" s="77"/>
      <c r="DM514" s="77"/>
      <c r="DN514" s="77"/>
      <c r="DO514" s="77"/>
      <c r="DP514" s="77"/>
      <c r="DQ514" s="77"/>
      <c r="DR514" s="77"/>
      <c r="DS514" s="77"/>
      <c r="DT514" s="77"/>
      <c r="DU514" s="77"/>
      <c r="DV514" s="77"/>
      <c r="DW514" s="77"/>
      <c r="DX514" s="77"/>
      <c r="DY514" s="77"/>
      <c r="DZ514" s="77"/>
      <c r="EA514" s="77"/>
      <c r="EB514" s="77"/>
      <c r="EC514" s="77"/>
      <c r="ED514" s="77"/>
      <c r="EE514" s="77"/>
      <c r="EF514" s="77"/>
      <c r="EG514" s="77"/>
      <c r="EH514" s="77"/>
      <c r="EI514" s="77"/>
      <c r="EJ514" s="77"/>
      <c r="EK514" s="77"/>
      <c r="EL514" s="77"/>
      <c r="EM514" s="77"/>
      <c r="EN514" s="77"/>
      <c r="EO514" s="77"/>
      <c r="EP514" s="77"/>
      <c r="EQ514" s="77"/>
      <c r="ER514" s="77"/>
      <c r="ES514" s="77"/>
      <c r="ET514" s="77"/>
      <c r="EU514" s="77"/>
      <c r="EV514" s="77"/>
      <c r="EW514" s="77"/>
      <c r="EX514" s="77"/>
      <c r="EY514" s="77"/>
      <c r="EZ514" s="77"/>
      <c r="FA514" s="77"/>
      <c r="FB514" s="77"/>
      <c r="FC514" s="77"/>
      <c r="FD514" s="77"/>
      <c r="FE514" s="77"/>
      <c r="FF514" s="77"/>
      <c r="FG514" s="77"/>
      <c r="FH514" s="77"/>
      <c r="FI514" s="77"/>
      <c r="FJ514" s="77"/>
      <c r="FK514" s="77"/>
      <c r="FL514" s="77"/>
      <c r="FM514" s="77"/>
      <c r="FN514" s="77"/>
      <c r="FO514" s="77"/>
      <c r="FP514" s="77"/>
      <c r="FQ514" s="77"/>
      <c r="FR514" s="77"/>
      <c r="FS514" s="77"/>
      <c r="FT514" s="77"/>
      <c r="FU514" s="77"/>
      <c r="FV514" s="77"/>
      <c r="FW514" s="77"/>
      <c r="FX514" s="77"/>
      <c r="FY514" s="77"/>
      <c r="FZ514" s="77"/>
    </row>
    <row r="515" spans="8:182" x14ac:dyDescent="0.2"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  <c r="AA515" s="77"/>
      <c r="AB515" s="77"/>
      <c r="AC515" s="77"/>
      <c r="AD515" s="77"/>
      <c r="AE515" s="77"/>
      <c r="AF515" s="77"/>
      <c r="AG515" s="77"/>
      <c r="AH515" s="77"/>
      <c r="AI515" s="77"/>
      <c r="AJ515" s="77"/>
      <c r="AK515" s="77"/>
      <c r="AL515" s="77"/>
      <c r="AM515" s="77"/>
      <c r="AN515" s="77"/>
      <c r="AO515" s="77"/>
      <c r="AP515" s="77"/>
      <c r="AQ515" s="77"/>
      <c r="AR515" s="77"/>
      <c r="AS515" s="77"/>
      <c r="AT515" s="77"/>
      <c r="AU515" s="77"/>
      <c r="AV515" s="77"/>
      <c r="AW515" s="77"/>
      <c r="AX515" s="77"/>
      <c r="AY515" s="77"/>
      <c r="AZ515" s="77"/>
      <c r="BA515" s="77"/>
      <c r="BB515" s="77"/>
      <c r="BC515" s="77"/>
      <c r="BD515" s="77"/>
      <c r="BE515" s="77"/>
      <c r="BF515" s="77"/>
      <c r="BG515" s="77"/>
      <c r="BH515" s="77"/>
      <c r="BI515" s="77"/>
      <c r="BJ515" s="77"/>
      <c r="BK515" s="77"/>
      <c r="BL515" s="77"/>
      <c r="BM515" s="77"/>
      <c r="BN515" s="77"/>
      <c r="BO515" s="77"/>
      <c r="BP515" s="77"/>
      <c r="BQ515" s="77"/>
      <c r="BR515" s="77"/>
      <c r="BS515" s="77"/>
      <c r="BT515" s="77"/>
      <c r="BU515" s="77"/>
      <c r="BV515" s="77"/>
      <c r="BW515" s="77"/>
      <c r="BX515" s="77"/>
      <c r="BY515" s="77"/>
      <c r="BZ515" s="77"/>
      <c r="CA515" s="77"/>
      <c r="CB515" s="77"/>
      <c r="CC515" s="77"/>
      <c r="CD515" s="77"/>
      <c r="CE515" s="77"/>
      <c r="CF515" s="77"/>
      <c r="CG515" s="77"/>
      <c r="CH515" s="77"/>
      <c r="CI515" s="77"/>
      <c r="CJ515" s="77"/>
      <c r="CK515" s="77"/>
      <c r="CL515" s="77"/>
      <c r="CM515" s="77"/>
      <c r="CN515" s="77"/>
      <c r="CO515" s="77"/>
      <c r="CP515" s="77"/>
      <c r="CQ515" s="77"/>
      <c r="CR515" s="77"/>
      <c r="CS515" s="77"/>
      <c r="CT515" s="77"/>
      <c r="CU515" s="77"/>
      <c r="CV515" s="77"/>
      <c r="CW515" s="77"/>
      <c r="CX515" s="77"/>
      <c r="CY515" s="77"/>
      <c r="CZ515" s="77"/>
      <c r="DA515" s="77"/>
      <c r="DB515" s="77"/>
      <c r="DC515" s="77"/>
      <c r="DD515" s="77"/>
      <c r="DE515" s="77"/>
      <c r="DF515" s="77"/>
      <c r="DG515" s="77"/>
      <c r="DH515" s="77"/>
      <c r="DI515" s="77"/>
      <c r="DJ515" s="77"/>
      <c r="DK515" s="77"/>
      <c r="DL515" s="77"/>
      <c r="DM515" s="77"/>
      <c r="DN515" s="77"/>
      <c r="DO515" s="77"/>
      <c r="DP515" s="77"/>
      <c r="DQ515" s="77"/>
      <c r="DR515" s="77"/>
      <c r="DS515" s="77"/>
      <c r="DT515" s="77"/>
      <c r="DU515" s="77"/>
      <c r="DV515" s="77"/>
      <c r="DW515" s="77"/>
      <c r="DX515" s="77"/>
      <c r="DY515" s="77"/>
      <c r="DZ515" s="77"/>
      <c r="EA515" s="77"/>
      <c r="EB515" s="77"/>
      <c r="EC515" s="77"/>
      <c r="ED515" s="77"/>
      <c r="EE515" s="77"/>
      <c r="EF515" s="77"/>
      <c r="EG515" s="77"/>
      <c r="EH515" s="77"/>
      <c r="EI515" s="77"/>
      <c r="EJ515" s="77"/>
      <c r="EK515" s="77"/>
      <c r="EL515" s="77"/>
      <c r="EM515" s="77"/>
      <c r="EN515" s="77"/>
      <c r="EO515" s="77"/>
      <c r="EP515" s="77"/>
      <c r="EQ515" s="77"/>
      <c r="ER515" s="77"/>
      <c r="ES515" s="77"/>
      <c r="ET515" s="77"/>
      <c r="EU515" s="77"/>
      <c r="EV515" s="77"/>
      <c r="EW515" s="77"/>
      <c r="EX515" s="77"/>
      <c r="EY515" s="77"/>
      <c r="EZ515" s="77"/>
      <c r="FA515" s="77"/>
      <c r="FB515" s="77"/>
      <c r="FC515" s="77"/>
      <c r="FD515" s="77"/>
      <c r="FE515" s="77"/>
      <c r="FF515" s="77"/>
      <c r="FG515" s="77"/>
      <c r="FH515" s="77"/>
      <c r="FI515" s="77"/>
      <c r="FJ515" s="77"/>
      <c r="FK515" s="77"/>
      <c r="FL515" s="77"/>
      <c r="FM515" s="77"/>
      <c r="FN515" s="77"/>
      <c r="FO515" s="77"/>
      <c r="FP515" s="77"/>
      <c r="FQ515" s="77"/>
      <c r="FR515" s="77"/>
      <c r="FS515" s="77"/>
      <c r="FT515" s="77"/>
      <c r="FU515" s="77"/>
      <c r="FV515" s="77"/>
      <c r="FW515" s="77"/>
      <c r="FX515" s="77"/>
      <c r="FY515" s="77"/>
      <c r="FZ515" s="77"/>
    </row>
    <row r="516" spans="8:182" x14ac:dyDescent="0.2"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  <c r="AA516" s="77"/>
      <c r="AB516" s="77"/>
      <c r="AC516" s="77"/>
      <c r="AD516" s="77"/>
      <c r="AE516" s="77"/>
      <c r="AF516" s="77"/>
      <c r="AG516" s="77"/>
      <c r="AH516" s="77"/>
      <c r="AI516" s="77"/>
      <c r="AJ516" s="77"/>
      <c r="AK516" s="77"/>
      <c r="AL516" s="77"/>
      <c r="AM516" s="77"/>
      <c r="AN516" s="77"/>
      <c r="AO516" s="77"/>
      <c r="AP516" s="77"/>
      <c r="AQ516" s="77"/>
      <c r="AR516" s="77"/>
      <c r="AS516" s="77"/>
      <c r="AT516" s="77"/>
      <c r="AU516" s="77"/>
      <c r="AV516" s="77"/>
      <c r="AW516" s="77"/>
      <c r="AX516" s="77"/>
      <c r="AY516" s="77"/>
      <c r="AZ516" s="77"/>
      <c r="BA516" s="77"/>
      <c r="BB516" s="77"/>
      <c r="BC516" s="77"/>
      <c r="BD516" s="77"/>
      <c r="BE516" s="77"/>
      <c r="BF516" s="77"/>
      <c r="BG516" s="77"/>
      <c r="BH516" s="77"/>
      <c r="BI516" s="77"/>
      <c r="BJ516" s="77"/>
      <c r="BK516" s="77"/>
      <c r="BL516" s="77"/>
      <c r="BM516" s="77"/>
      <c r="BN516" s="77"/>
      <c r="BO516" s="77"/>
      <c r="BP516" s="77"/>
      <c r="BQ516" s="77"/>
      <c r="BR516" s="77"/>
      <c r="BS516" s="77"/>
      <c r="BT516" s="77"/>
      <c r="BU516" s="77"/>
      <c r="BV516" s="77"/>
      <c r="BW516" s="77"/>
      <c r="BX516" s="77"/>
      <c r="BY516" s="77"/>
      <c r="BZ516" s="77"/>
      <c r="CA516" s="77"/>
      <c r="CB516" s="77"/>
      <c r="CC516" s="77"/>
      <c r="CD516" s="77"/>
      <c r="CE516" s="77"/>
      <c r="CF516" s="77"/>
      <c r="CG516" s="77"/>
      <c r="CH516" s="77"/>
      <c r="CI516" s="77"/>
      <c r="CJ516" s="77"/>
      <c r="CK516" s="77"/>
      <c r="CL516" s="77"/>
      <c r="CM516" s="77"/>
      <c r="CN516" s="77"/>
      <c r="CO516" s="77"/>
      <c r="CP516" s="77"/>
      <c r="CQ516" s="77"/>
      <c r="CR516" s="77"/>
      <c r="CS516" s="77"/>
      <c r="CT516" s="77"/>
      <c r="CU516" s="77"/>
      <c r="CV516" s="77"/>
      <c r="CW516" s="77"/>
      <c r="CX516" s="77"/>
      <c r="CY516" s="77"/>
      <c r="CZ516" s="77"/>
      <c r="DA516" s="77"/>
      <c r="DB516" s="77"/>
      <c r="DC516" s="77"/>
      <c r="DD516" s="77"/>
      <c r="DE516" s="77"/>
      <c r="DF516" s="77"/>
      <c r="DG516" s="77"/>
      <c r="DH516" s="77"/>
      <c r="DI516" s="77"/>
      <c r="DJ516" s="77"/>
      <c r="DK516" s="77"/>
      <c r="DL516" s="77"/>
      <c r="DM516" s="77"/>
      <c r="DN516" s="77"/>
      <c r="DO516" s="77"/>
      <c r="DP516" s="77"/>
      <c r="DQ516" s="77"/>
      <c r="DR516" s="77"/>
      <c r="DS516" s="77"/>
      <c r="DT516" s="77"/>
      <c r="DU516" s="77"/>
      <c r="DV516" s="77"/>
      <c r="DW516" s="77"/>
      <c r="DX516" s="77"/>
      <c r="DY516" s="77"/>
      <c r="DZ516" s="77"/>
      <c r="EA516" s="77"/>
      <c r="EB516" s="77"/>
      <c r="EC516" s="77"/>
      <c r="ED516" s="77"/>
      <c r="EE516" s="77"/>
      <c r="EF516" s="77"/>
      <c r="EG516" s="77"/>
      <c r="EH516" s="77"/>
      <c r="EI516" s="77"/>
      <c r="EJ516" s="77"/>
      <c r="EK516" s="77"/>
      <c r="EL516" s="77"/>
      <c r="EM516" s="77"/>
      <c r="EN516" s="77"/>
      <c r="EO516" s="77"/>
      <c r="EP516" s="77"/>
      <c r="EQ516" s="77"/>
      <c r="ER516" s="77"/>
      <c r="ES516" s="77"/>
      <c r="ET516" s="77"/>
      <c r="EU516" s="77"/>
      <c r="EV516" s="77"/>
      <c r="EW516" s="77"/>
      <c r="EX516" s="77"/>
      <c r="EY516" s="77"/>
      <c r="EZ516" s="77"/>
      <c r="FA516" s="77"/>
      <c r="FB516" s="77"/>
      <c r="FC516" s="77"/>
      <c r="FD516" s="77"/>
      <c r="FE516" s="77"/>
      <c r="FF516" s="77"/>
      <c r="FG516" s="77"/>
      <c r="FH516" s="77"/>
      <c r="FI516" s="77"/>
      <c r="FJ516" s="77"/>
      <c r="FK516" s="77"/>
      <c r="FL516" s="77"/>
      <c r="FM516" s="77"/>
      <c r="FN516" s="77"/>
      <c r="FO516" s="77"/>
      <c r="FP516" s="77"/>
      <c r="FQ516" s="77"/>
      <c r="FR516" s="77"/>
      <c r="FS516" s="77"/>
      <c r="FT516" s="77"/>
      <c r="FU516" s="77"/>
      <c r="FV516" s="77"/>
      <c r="FW516" s="77"/>
      <c r="FX516" s="77"/>
      <c r="FY516" s="77"/>
      <c r="FZ516" s="77"/>
    </row>
    <row r="517" spans="8:182" x14ac:dyDescent="0.2"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  <c r="AA517" s="77"/>
      <c r="AB517" s="77"/>
      <c r="AC517" s="77"/>
      <c r="AD517" s="77"/>
      <c r="AE517" s="77"/>
      <c r="AF517" s="77"/>
      <c r="AG517" s="77"/>
      <c r="AH517" s="77"/>
      <c r="AI517" s="77"/>
      <c r="AJ517" s="77"/>
      <c r="AK517" s="77"/>
      <c r="AL517" s="77"/>
      <c r="AM517" s="77"/>
      <c r="AN517" s="77"/>
      <c r="AO517" s="77"/>
      <c r="AP517" s="77"/>
      <c r="AQ517" s="77"/>
      <c r="AR517" s="77"/>
      <c r="AS517" s="77"/>
      <c r="AT517" s="77"/>
      <c r="AU517" s="77"/>
      <c r="AV517" s="77"/>
      <c r="AW517" s="77"/>
      <c r="AX517" s="77"/>
      <c r="AY517" s="77"/>
      <c r="AZ517" s="77"/>
      <c r="BA517" s="77"/>
      <c r="BB517" s="77"/>
      <c r="BC517" s="77"/>
      <c r="BD517" s="77"/>
      <c r="BE517" s="77"/>
      <c r="BF517" s="77"/>
      <c r="BG517" s="77"/>
      <c r="BH517" s="77"/>
      <c r="BI517" s="77"/>
      <c r="BJ517" s="77"/>
      <c r="BK517" s="77"/>
      <c r="BL517" s="77"/>
      <c r="BM517" s="77"/>
      <c r="BN517" s="77"/>
      <c r="BO517" s="77"/>
      <c r="BP517" s="77"/>
      <c r="BQ517" s="77"/>
      <c r="BR517" s="77"/>
      <c r="BS517" s="77"/>
      <c r="BT517" s="77"/>
      <c r="BU517" s="77"/>
      <c r="BV517" s="77"/>
      <c r="BW517" s="77"/>
      <c r="BX517" s="77"/>
      <c r="BY517" s="77"/>
      <c r="BZ517" s="77"/>
      <c r="CA517" s="77"/>
      <c r="CB517" s="77"/>
      <c r="CC517" s="77"/>
      <c r="CD517" s="77"/>
      <c r="CE517" s="77"/>
      <c r="CF517" s="77"/>
      <c r="CG517" s="77"/>
      <c r="CH517" s="77"/>
      <c r="CI517" s="77"/>
      <c r="CJ517" s="77"/>
      <c r="CK517" s="77"/>
      <c r="CL517" s="77"/>
      <c r="CM517" s="77"/>
      <c r="CN517" s="77"/>
      <c r="CO517" s="77"/>
      <c r="CP517" s="77"/>
      <c r="CQ517" s="77"/>
      <c r="CR517" s="77"/>
      <c r="CS517" s="77"/>
      <c r="CT517" s="77"/>
      <c r="CU517" s="77"/>
      <c r="CV517" s="77"/>
      <c r="CW517" s="77"/>
      <c r="CX517" s="77"/>
      <c r="CY517" s="77"/>
      <c r="CZ517" s="77"/>
      <c r="DA517" s="77"/>
      <c r="DB517" s="77"/>
      <c r="DC517" s="77"/>
      <c r="DD517" s="77"/>
      <c r="DE517" s="77"/>
      <c r="DF517" s="77"/>
      <c r="DG517" s="77"/>
      <c r="DH517" s="77"/>
      <c r="DI517" s="77"/>
      <c r="DJ517" s="77"/>
      <c r="DK517" s="77"/>
      <c r="DL517" s="77"/>
      <c r="DM517" s="77"/>
      <c r="DN517" s="77"/>
      <c r="DO517" s="77"/>
      <c r="DP517" s="77"/>
      <c r="DQ517" s="77"/>
      <c r="DR517" s="77"/>
      <c r="DS517" s="77"/>
      <c r="DT517" s="77"/>
      <c r="DU517" s="77"/>
      <c r="DV517" s="77"/>
      <c r="DW517" s="77"/>
      <c r="DX517" s="77"/>
      <c r="DY517" s="77"/>
      <c r="DZ517" s="77"/>
      <c r="EA517" s="77"/>
      <c r="EB517" s="77"/>
      <c r="EC517" s="77"/>
      <c r="ED517" s="77"/>
      <c r="EE517" s="77"/>
      <c r="EF517" s="77"/>
      <c r="EG517" s="77"/>
      <c r="EH517" s="77"/>
      <c r="EI517" s="77"/>
      <c r="EJ517" s="77"/>
      <c r="EK517" s="77"/>
      <c r="EL517" s="77"/>
      <c r="EM517" s="77"/>
      <c r="EN517" s="77"/>
      <c r="EO517" s="77"/>
      <c r="EP517" s="77"/>
      <c r="EQ517" s="77"/>
      <c r="ER517" s="77"/>
      <c r="ES517" s="77"/>
      <c r="ET517" s="77"/>
      <c r="EU517" s="77"/>
      <c r="EV517" s="77"/>
      <c r="EW517" s="77"/>
      <c r="EX517" s="77"/>
      <c r="EY517" s="77"/>
      <c r="EZ517" s="77"/>
      <c r="FA517" s="77"/>
      <c r="FB517" s="77"/>
      <c r="FC517" s="77"/>
      <c r="FD517" s="77"/>
      <c r="FE517" s="77"/>
      <c r="FF517" s="77"/>
      <c r="FG517" s="77"/>
      <c r="FH517" s="77"/>
      <c r="FI517" s="77"/>
      <c r="FJ517" s="77"/>
      <c r="FK517" s="77"/>
      <c r="FL517" s="77"/>
      <c r="FM517" s="77"/>
      <c r="FN517" s="77"/>
      <c r="FO517" s="77"/>
      <c r="FP517" s="77"/>
      <c r="FQ517" s="77"/>
      <c r="FR517" s="77"/>
      <c r="FS517" s="77"/>
      <c r="FT517" s="77"/>
      <c r="FU517" s="77"/>
      <c r="FV517" s="77"/>
      <c r="FW517" s="77"/>
      <c r="FX517" s="77"/>
      <c r="FY517" s="77"/>
      <c r="FZ517" s="77"/>
    </row>
    <row r="518" spans="8:182" x14ac:dyDescent="0.2"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  <c r="AA518" s="77"/>
      <c r="AB518" s="77"/>
      <c r="AC518" s="77"/>
      <c r="AD518" s="77"/>
      <c r="AE518" s="77"/>
      <c r="AF518" s="77"/>
      <c r="AG518" s="77"/>
      <c r="AH518" s="77"/>
      <c r="AI518" s="77"/>
      <c r="AJ518" s="77"/>
      <c r="AK518" s="77"/>
      <c r="AL518" s="77"/>
      <c r="AM518" s="77"/>
      <c r="AN518" s="77"/>
      <c r="AO518" s="77"/>
      <c r="AP518" s="77"/>
      <c r="AQ518" s="77"/>
      <c r="AR518" s="77"/>
      <c r="AS518" s="77"/>
      <c r="AT518" s="77"/>
      <c r="AU518" s="77"/>
      <c r="AV518" s="77"/>
      <c r="AW518" s="77"/>
      <c r="AX518" s="77"/>
      <c r="AY518" s="77"/>
      <c r="AZ518" s="77"/>
      <c r="BA518" s="77"/>
      <c r="BB518" s="77"/>
      <c r="BC518" s="77"/>
      <c r="BD518" s="77"/>
      <c r="BE518" s="77"/>
      <c r="BF518" s="77"/>
      <c r="BG518" s="77"/>
      <c r="BH518" s="77"/>
      <c r="BI518" s="77"/>
      <c r="BJ518" s="77"/>
      <c r="BK518" s="77"/>
      <c r="BL518" s="77"/>
      <c r="BM518" s="77"/>
      <c r="BN518" s="77"/>
      <c r="BO518" s="77"/>
      <c r="BP518" s="77"/>
      <c r="BQ518" s="77"/>
      <c r="BR518" s="77"/>
      <c r="BS518" s="77"/>
      <c r="BT518" s="77"/>
      <c r="BU518" s="77"/>
      <c r="BV518" s="77"/>
      <c r="BW518" s="77"/>
      <c r="BX518" s="77"/>
      <c r="BY518" s="77"/>
      <c r="BZ518" s="77"/>
      <c r="CA518" s="77"/>
      <c r="CB518" s="77"/>
      <c r="CC518" s="77"/>
      <c r="CD518" s="77"/>
      <c r="CE518" s="77"/>
      <c r="CF518" s="77"/>
      <c r="CG518" s="77"/>
      <c r="CH518" s="77"/>
      <c r="CI518" s="77"/>
      <c r="CJ518" s="77"/>
      <c r="CK518" s="77"/>
      <c r="CL518" s="77"/>
      <c r="CM518" s="77"/>
      <c r="CN518" s="77"/>
      <c r="CO518" s="77"/>
      <c r="CP518" s="77"/>
      <c r="CQ518" s="77"/>
      <c r="CR518" s="77"/>
      <c r="CS518" s="77"/>
      <c r="CT518" s="77"/>
      <c r="CU518" s="77"/>
      <c r="CV518" s="77"/>
      <c r="CW518" s="77"/>
      <c r="CX518" s="77"/>
      <c r="CY518" s="77"/>
      <c r="CZ518" s="77"/>
      <c r="DA518" s="77"/>
      <c r="DB518" s="77"/>
      <c r="DC518" s="77"/>
      <c r="DD518" s="77"/>
      <c r="DE518" s="77"/>
      <c r="DF518" s="77"/>
      <c r="DG518" s="77"/>
      <c r="DH518" s="77"/>
      <c r="DI518" s="77"/>
      <c r="DJ518" s="77"/>
      <c r="DK518" s="77"/>
      <c r="DL518" s="77"/>
      <c r="DM518" s="77"/>
      <c r="DN518" s="77"/>
      <c r="DO518" s="77"/>
      <c r="DP518" s="77"/>
      <c r="DQ518" s="77"/>
      <c r="DR518" s="77"/>
      <c r="DS518" s="77"/>
      <c r="DT518" s="77"/>
      <c r="DU518" s="77"/>
      <c r="DV518" s="77"/>
      <c r="DW518" s="77"/>
      <c r="DX518" s="77"/>
      <c r="DY518" s="77"/>
      <c r="DZ518" s="77"/>
      <c r="EA518" s="77"/>
      <c r="EB518" s="77"/>
      <c r="EC518" s="77"/>
      <c r="ED518" s="77"/>
      <c r="EE518" s="77"/>
      <c r="EF518" s="77"/>
      <c r="EG518" s="77"/>
      <c r="EH518" s="77"/>
      <c r="EI518" s="77"/>
      <c r="EJ518" s="77"/>
      <c r="EK518" s="77"/>
      <c r="EL518" s="77"/>
      <c r="EM518" s="77"/>
      <c r="EN518" s="77"/>
      <c r="EO518" s="77"/>
      <c r="EP518" s="77"/>
      <c r="EQ518" s="77"/>
      <c r="ER518" s="77"/>
      <c r="ES518" s="77"/>
      <c r="ET518" s="77"/>
      <c r="EU518" s="77"/>
      <c r="EV518" s="77"/>
      <c r="EW518" s="77"/>
      <c r="EX518" s="77"/>
      <c r="EY518" s="77"/>
      <c r="EZ518" s="77"/>
      <c r="FA518" s="77"/>
      <c r="FB518" s="77"/>
      <c r="FC518" s="77"/>
      <c r="FD518" s="77"/>
      <c r="FE518" s="77"/>
      <c r="FF518" s="77"/>
      <c r="FG518" s="77"/>
      <c r="FH518" s="77"/>
      <c r="FI518" s="77"/>
      <c r="FJ518" s="77"/>
      <c r="FK518" s="77"/>
      <c r="FL518" s="77"/>
      <c r="FM518" s="77"/>
      <c r="FN518" s="77"/>
      <c r="FO518" s="77"/>
      <c r="FP518" s="77"/>
      <c r="FQ518" s="77"/>
      <c r="FR518" s="77"/>
      <c r="FS518" s="77"/>
      <c r="FT518" s="77"/>
      <c r="FU518" s="77"/>
      <c r="FV518" s="77"/>
      <c r="FW518" s="77"/>
      <c r="FX518" s="77"/>
      <c r="FY518" s="77"/>
      <c r="FZ518" s="77"/>
    </row>
    <row r="519" spans="8:182" x14ac:dyDescent="0.2"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  <c r="AA519" s="77"/>
      <c r="AB519" s="77"/>
      <c r="AC519" s="77"/>
      <c r="AD519" s="77"/>
      <c r="AE519" s="77"/>
      <c r="AF519" s="77"/>
      <c r="AG519" s="77"/>
      <c r="AH519" s="77"/>
      <c r="AI519" s="77"/>
      <c r="AJ519" s="77"/>
      <c r="AK519" s="77"/>
      <c r="AL519" s="77"/>
      <c r="AM519" s="77"/>
      <c r="AN519" s="77"/>
      <c r="AO519" s="77"/>
      <c r="AP519" s="77"/>
      <c r="AQ519" s="77"/>
      <c r="AR519" s="77"/>
      <c r="AS519" s="77"/>
      <c r="AT519" s="77"/>
      <c r="AU519" s="77"/>
      <c r="AV519" s="77"/>
      <c r="AW519" s="77"/>
      <c r="AX519" s="77"/>
      <c r="AY519" s="77"/>
      <c r="AZ519" s="77"/>
      <c r="BA519" s="77"/>
      <c r="BB519" s="77"/>
      <c r="BC519" s="77"/>
      <c r="BD519" s="77"/>
      <c r="BE519" s="77"/>
      <c r="BF519" s="77"/>
      <c r="BG519" s="77"/>
      <c r="BH519" s="77"/>
      <c r="BI519" s="77"/>
      <c r="BJ519" s="77"/>
      <c r="BK519" s="77"/>
      <c r="BL519" s="77"/>
      <c r="BM519" s="77"/>
      <c r="BN519" s="77"/>
      <c r="BO519" s="77"/>
      <c r="BP519" s="77"/>
      <c r="BQ519" s="77"/>
      <c r="BR519" s="77"/>
      <c r="BS519" s="77"/>
      <c r="BT519" s="77"/>
      <c r="BU519" s="77"/>
      <c r="BV519" s="77"/>
      <c r="BW519" s="77"/>
      <c r="BX519" s="77"/>
      <c r="BY519" s="77"/>
      <c r="BZ519" s="77"/>
      <c r="CA519" s="77"/>
      <c r="CB519" s="77"/>
      <c r="CC519" s="77"/>
      <c r="CD519" s="77"/>
      <c r="CE519" s="77"/>
      <c r="CF519" s="77"/>
      <c r="CG519" s="77"/>
      <c r="CH519" s="77"/>
      <c r="CI519" s="77"/>
      <c r="CJ519" s="77"/>
      <c r="CK519" s="77"/>
      <c r="CL519" s="77"/>
      <c r="CM519" s="77"/>
      <c r="CN519" s="77"/>
      <c r="CO519" s="77"/>
      <c r="CP519" s="77"/>
      <c r="CQ519" s="77"/>
      <c r="CR519" s="77"/>
      <c r="CS519" s="77"/>
      <c r="CT519" s="77"/>
      <c r="CU519" s="77"/>
      <c r="CV519" s="77"/>
      <c r="CW519" s="77"/>
      <c r="CX519" s="77"/>
      <c r="CY519" s="77"/>
      <c r="CZ519" s="77"/>
      <c r="DA519" s="77"/>
      <c r="DB519" s="77"/>
      <c r="DC519" s="77"/>
      <c r="DD519" s="77"/>
      <c r="DE519" s="77"/>
      <c r="DF519" s="77"/>
      <c r="DG519" s="77"/>
      <c r="DH519" s="77"/>
      <c r="DI519" s="77"/>
      <c r="DJ519" s="77"/>
      <c r="DK519" s="77"/>
      <c r="DL519" s="77"/>
      <c r="DM519" s="77"/>
      <c r="DN519" s="77"/>
      <c r="DO519" s="77"/>
      <c r="DP519" s="77"/>
      <c r="DQ519" s="77"/>
      <c r="DR519" s="77"/>
      <c r="DS519" s="77"/>
      <c r="DT519" s="77"/>
      <c r="DU519" s="77"/>
      <c r="DV519" s="77"/>
      <c r="DW519" s="77"/>
      <c r="DX519" s="77"/>
      <c r="DY519" s="77"/>
      <c r="DZ519" s="77"/>
      <c r="EA519" s="77"/>
      <c r="EB519" s="77"/>
      <c r="EC519" s="77"/>
      <c r="ED519" s="77"/>
      <c r="EE519" s="77"/>
      <c r="EF519" s="77"/>
      <c r="EG519" s="77"/>
      <c r="EH519" s="77"/>
      <c r="EI519" s="77"/>
      <c r="EJ519" s="77"/>
      <c r="EK519" s="77"/>
      <c r="EL519" s="77"/>
      <c r="EM519" s="77"/>
      <c r="EN519" s="77"/>
      <c r="EO519" s="77"/>
      <c r="EP519" s="77"/>
      <c r="EQ519" s="77"/>
      <c r="ER519" s="77"/>
      <c r="ES519" s="77"/>
      <c r="ET519" s="77"/>
      <c r="EU519" s="77"/>
      <c r="EV519" s="77"/>
      <c r="EW519" s="77"/>
      <c r="EX519" s="77"/>
      <c r="EY519" s="77"/>
      <c r="EZ519" s="77"/>
      <c r="FA519" s="77"/>
      <c r="FB519" s="77"/>
      <c r="FC519" s="77"/>
      <c r="FD519" s="77"/>
      <c r="FE519" s="77"/>
      <c r="FF519" s="77"/>
      <c r="FG519" s="77"/>
      <c r="FH519" s="77"/>
      <c r="FI519" s="77"/>
      <c r="FJ519" s="77"/>
      <c r="FK519" s="77"/>
      <c r="FL519" s="77"/>
      <c r="FM519" s="77"/>
      <c r="FN519" s="77"/>
      <c r="FO519" s="77"/>
      <c r="FP519" s="77"/>
      <c r="FQ519" s="77"/>
      <c r="FR519" s="77"/>
      <c r="FS519" s="77"/>
      <c r="FT519" s="77"/>
      <c r="FU519" s="77"/>
      <c r="FV519" s="77"/>
      <c r="FW519" s="77"/>
      <c r="FX519" s="77"/>
      <c r="FY519" s="77"/>
      <c r="FZ519" s="77"/>
    </row>
    <row r="520" spans="8:182" x14ac:dyDescent="0.2"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  <c r="AA520" s="77"/>
      <c r="AB520" s="77"/>
      <c r="AC520" s="77"/>
      <c r="AD520" s="77"/>
      <c r="AE520" s="77"/>
      <c r="AF520" s="77"/>
      <c r="AG520" s="77"/>
      <c r="AH520" s="77"/>
      <c r="AI520" s="77"/>
      <c r="AJ520" s="77"/>
      <c r="AK520" s="77"/>
      <c r="AL520" s="77"/>
      <c r="AM520" s="77"/>
      <c r="AN520" s="77"/>
      <c r="AO520" s="77"/>
      <c r="AP520" s="77"/>
      <c r="AQ520" s="77"/>
      <c r="AR520" s="77"/>
      <c r="AS520" s="77"/>
      <c r="AT520" s="77"/>
      <c r="AU520" s="77"/>
      <c r="AV520" s="77"/>
      <c r="AW520" s="77"/>
      <c r="AX520" s="77"/>
      <c r="AY520" s="77"/>
      <c r="AZ520" s="77"/>
      <c r="BA520" s="77"/>
      <c r="BB520" s="77"/>
      <c r="BC520" s="77"/>
      <c r="BD520" s="77"/>
      <c r="BE520" s="77"/>
      <c r="BF520" s="77"/>
      <c r="BG520" s="77"/>
      <c r="BH520" s="77"/>
      <c r="BI520" s="77"/>
      <c r="BJ520" s="77"/>
      <c r="BK520" s="77"/>
      <c r="BL520" s="77"/>
      <c r="BM520" s="77"/>
      <c r="BN520" s="77"/>
      <c r="BO520" s="77"/>
      <c r="BP520" s="77"/>
      <c r="BQ520" s="77"/>
      <c r="BR520" s="77"/>
      <c r="BS520" s="77"/>
      <c r="BT520" s="77"/>
      <c r="BU520" s="77"/>
      <c r="BV520" s="77"/>
      <c r="BW520" s="77"/>
      <c r="BX520" s="77"/>
      <c r="BY520" s="77"/>
      <c r="BZ520" s="77"/>
      <c r="CA520" s="77"/>
      <c r="CB520" s="77"/>
      <c r="CC520" s="77"/>
      <c r="CD520" s="77"/>
      <c r="CE520" s="77"/>
      <c r="CF520" s="77"/>
      <c r="CG520" s="77"/>
      <c r="CH520" s="77"/>
      <c r="CI520" s="77"/>
      <c r="CJ520" s="77"/>
      <c r="CK520" s="77"/>
      <c r="CL520" s="77"/>
      <c r="CM520" s="77"/>
      <c r="CN520" s="77"/>
      <c r="CO520" s="77"/>
      <c r="CP520" s="77"/>
      <c r="CQ520" s="77"/>
      <c r="CR520" s="77"/>
      <c r="CS520" s="77"/>
      <c r="CT520" s="77"/>
      <c r="CU520" s="77"/>
      <c r="CV520" s="77"/>
      <c r="CW520" s="77"/>
      <c r="CX520" s="77"/>
      <c r="CY520" s="77"/>
      <c r="CZ520" s="77"/>
      <c r="DA520" s="77"/>
      <c r="DB520" s="77"/>
      <c r="DC520" s="77"/>
      <c r="DD520" s="77"/>
      <c r="DE520" s="77"/>
      <c r="DF520" s="77"/>
      <c r="DG520" s="77"/>
      <c r="DH520" s="77"/>
      <c r="DI520" s="77"/>
      <c r="DJ520" s="77"/>
      <c r="DK520" s="77"/>
      <c r="DL520" s="77"/>
      <c r="DM520" s="77"/>
      <c r="DN520" s="77"/>
      <c r="DO520" s="77"/>
      <c r="DP520" s="77"/>
      <c r="DQ520" s="77"/>
      <c r="DR520" s="77"/>
      <c r="DS520" s="77"/>
      <c r="DT520" s="77"/>
      <c r="DU520" s="77"/>
      <c r="DV520" s="77"/>
      <c r="DW520" s="77"/>
      <c r="DX520" s="77"/>
      <c r="DY520" s="77"/>
      <c r="DZ520" s="77"/>
      <c r="EA520" s="77"/>
      <c r="EB520" s="77"/>
      <c r="EC520" s="77"/>
      <c r="ED520" s="77"/>
      <c r="EE520" s="77"/>
      <c r="EF520" s="77"/>
      <c r="EG520" s="77"/>
      <c r="EH520" s="77"/>
      <c r="EI520" s="77"/>
      <c r="EJ520" s="77"/>
      <c r="EK520" s="77"/>
      <c r="EL520" s="77"/>
      <c r="EM520" s="77"/>
      <c r="EN520" s="77"/>
      <c r="EO520" s="77"/>
      <c r="EP520" s="77"/>
      <c r="EQ520" s="77"/>
      <c r="ER520" s="77"/>
      <c r="ES520" s="77"/>
      <c r="ET520" s="77"/>
      <c r="EU520" s="77"/>
      <c r="EV520" s="77"/>
      <c r="EW520" s="77"/>
      <c r="EX520" s="77"/>
      <c r="EY520" s="77"/>
      <c r="EZ520" s="77"/>
      <c r="FA520" s="77"/>
      <c r="FB520" s="77"/>
      <c r="FC520" s="77"/>
      <c r="FD520" s="77"/>
      <c r="FE520" s="77"/>
      <c r="FF520" s="77"/>
      <c r="FG520" s="77"/>
      <c r="FH520" s="77"/>
      <c r="FI520" s="77"/>
      <c r="FJ520" s="77"/>
      <c r="FK520" s="77"/>
      <c r="FL520" s="77"/>
      <c r="FM520" s="77"/>
      <c r="FN520" s="77"/>
      <c r="FO520" s="77"/>
      <c r="FP520" s="77"/>
      <c r="FQ520" s="77"/>
      <c r="FR520" s="77"/>
      <c r="FS520" s="77"/>
      <c r="FT520" s="77"/>
      <c r="FU520" s="77"/>
      <c r="FV520" s="77"/>
      <c r="FW520" s="77"/>
      <c r="FX520" s="77"/>
      <c r="FY520" s="77"/>
      <c r="FZ520" s="77"/>
    </row>
    <row r="521" spans="8:182" x14ac:dyDescent="0.2"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  <c r="AA521" s="77"/>
      <c r="AB521" s="77"/>
      <c r="AC521" s="77"/>
      <c r="AD521" s="77"/>
      <c r="AE521" s="77"/>
      <c r="AF521" s="77"/>
      <c r="AG521" s="77"/>
      <c r="AH521" s="77"/>
      <c r="AI521" s="77"/>
      <c r="AJ521" s="77"/>
      <c r="AK521" s="77"/>
      <c r="AL521" s="77"/>
      <c r="AM521" s="77"/>
      <c r="AN521" s="77"/>
      <c r="AO521" s="77"/>
      <c r="AP521" s="77"/>
      <c r="AQ521" s="77"/>
      <c r="AR521" s="77"/>
      <c r="AS521" s="77"/>
      <c r="AT521" s="77"/>
      <c r="AU521" s="77"/>
      <c r="AV521" s="77"/>
      <c r="AW521" s="77"/>
      <c r="AX521" s="77"/>
      <c r="AY521" s="77"/>
      <c r="AZ521" s="77"/>
      <c r="BA521" s="77"/>
      <c r="BB521" s="77"/>
      <c r="BC521" s="77"/>
      <c r="BD521" s="77"/>
      <c r="BE521" s="77"/>
      <c r="BF521" s="77"/>
      <c r="BG521" s="77"/>
      <c r="BH521" s="77"/>
      <c r="BI521" s="77"/>
      <c r="BJ521" s="77"/>
      <c r="BK521" s="77"/>
      <c r="BL521" s="77"/>
      <c r="BM521" s="77"/>
      <c r="BN521" s="77"/>
      <c r="BO521" s="77"/>
      <c r="BP521" s="77"/>
      <c r="BQ521" s="77"/>
      <c r="BR521" s="77"/>
      <c r="BS521" s="77"/>
      <c r="BT521" s="77"/>
      <c r="BU521" s="77"/>
      <c r="BV521" s="77"/>
      <c r="BW521" s="77"/>
      <c r="BX521" s="77"/>
      <c r="BY521" s="77"/>
      <c r="BZ521" s="77"/>
      <c r="CA521" s="77"/>
      <c r="CB521" s="77"/>
      <c r="CC521" s="77"/>
      <c r="CD521" s="77"/>
      <c r="CE521" s="77"/>
      <c r="CF521" s="77"/>
      <c r="CG521" s="77"/>
      <c r="CH521" s="77"/>
      <c r="CI521" s="77"/>
      <c r="CJ521" s="77"/>
      <c r="CK521" s="77"/>
      <c r="CL521" s="77"/>
      <c r="CM521" s="77"/>
      <c r="CN521" s="77"/>
      <c r="CO521" s="77"/>
      <c r="CP521" s="77"/>
      <c r="CQ521" s="77"/>
      <c r="CR521" s="77"/>
      <c r="CS521" s="77"/>
      <c r="CT521" s="77"/>
      <c r="CU521" s="77"/>
      <c r="CV521" s="77"/>
      <c r="CW521" s="77"/>
      <c r="CX521" s="77"/>
      <c r="CY521" s="77"/>
      <c r="CZ521" s="77"/>
      <c r="DA521" s="77"/>
      <c r="DB521" s="77"/>
      <c r="DC521" s="77"/>
      <c r="DD521" s="77"/>
      <c r="DE521" s="77"/>
      <c r="DF521" s="77"/>
      <c r="DG521" s="77"/>
      <c r="DH521" s="77"/>
      <c r="DI521" s="77"/>
      <c r="DJ521" s="77"/>
      <c r="DK521" s="77"/>
      <c r="DL521" s="77"/>
      <c r="DM521" s="77"/>
      <c r="DN521" s="77"/>
      <c r="DO521" s="77"/>
      <c r="DP521" s="77"/>
      <c r="DQ521" s="77"/>
      <c r="DR521" s="77"/>
      <c r="DS521" s="77"/>
      <c r="DT521" s="77"/>
      <c r="DU521" s="77"/>
      <c r="DV521" s="77"/>
      <c r="DW521" s="77"/>
      <c r="DX521" s="77"/>
      <c r="DY521" s="77"/>
      <c r="DZ521" s="77"/>
      <c r="EA521" s="77"/>
      <c r="EB521" s="77"/>
      <c r="EC521" s="77"/>
      <c r="ED521" s="77"/>
      <c r="EE521" s="77"/>
      <c r="EF521" s="77"/>
      <c r="EG521" s="77"/>
      <c r="EH521" s="77"/>
      <c r="EI521" s="77"/>
      <c r="EJ521" s="77"/>
      <c r="EK521" s="77"/>
      <c r="EL521" s="77"/>
      <c r="EM521" s="77"/>
      <c r="EN521" s="77"/>
      <c r="EO521" s="77"/>
      <c r="EP521" s="77"/>
      <c r="EQ521" s="77"/>
      <c r="ER521" s="77"/>
      <c r="ES521" s="77"/>
      <c r="ET521" s="77"/>
      <c r="EU521" s="77"/>
      <c r="EV521" s="77"/>
      <c r="EW521" s="77"/>
      <c r="EX521" s="77"/>
      <c r="EY521" s="77"/>
      <c r="EZ521" s="77"/>
      <c r="FA521" s="77"/>
      <c r="FB521" s="77"/>
      <c r="FC521" s="77"/>
      <c r="FD521" s="77"/>
      <c r="FE521" s="77"/>
      <c r="FF521" s="77"/>
      <c r="FG521" s="77"/>
      <c r="FH521" s="77"/>
      <c r="FI521" s="77"/>
      <c r="FJ521" s="77"/>
      <c r="FK521" s="77"/>
      <c r="FL521" s="77"/>
      <c r="FM521" s="77"/>
      <c r="FN521" s="77"/>
      <c r="FO521" s="77"/>
      <c r="FP521" s="77"/>
      <c r="FQ521" s="77"/>
      <c r="FR521" s="77"/>
      <c r="FS521" s="77"/>
      <c r="FT521" s="77"/>
      <c r="FU521" s="77"/>
      <c r="FV521" s="77"/>
      <c r="FW521" s="77"/>
      <c r="FX521" s="77"/>
      <c r="FY521" s="77"/>
      <c r="FZ521" s="77"/>
    </row>
    <row r="522" spans="8:182" x14ac:dyDescent="0.2"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  <c r="AA522" s="77"/>
      <c r="AB522" s="77"/>
      <c r="AC522" s="77"/>
      <c r="AD522" s="77"/>
      <c r="AE522" s="77"/>
      <c r="AF522" s="77"/>
      <c r="AG522" s="77"/>
      <c r="AH522" s="77"/>
      <c r="AI522" s="77"/>
      <c r="AJ522" s="77"/>
      <c r="AK522" s="77"/>
      <c r="AL522" s="77"/>
      <c r="AM522" s="77"/>
      <c r="AN522" s="77"/>
      <c r="AO522" s="77"/>
      <c r="AP522" s="77"/>
      <c r="AQ522" s="77"/>
      <c r="AR522" s="77"/>
      <c r="AS522" s="77"/>
      <c r="AT522" s="77"/>
      <c r="AU522" s="77"/>
      <c r="AV522" s="77"/>
      <c r="AW522" s="77"/>
      <c r="AX522" s="77"/>
      <c r="AY522" s="77"/>
      <c r="AZ522" s="77"/>
      <c r="BA522" s="77"/>
      <c r="BB522" s="77"/>
      <c r="BC522" s="77"/>
      <c r="BD522" s="77"/>
      <c r="BE522" s="77"/>
      <c r="BF522" s="77"/>
      <c r="BG522" s="77"/>
      <c r="BH522" s="77"/>
      <c r="BI522" s="77"/>
      <c r="BJ522" s="77"/>
      <c r="BK522" s="77"/>
      <c r="BL522" s="77"/>
      <c r="BM522" s="77"/>
      <c r="BN522" s="77"/>
      <c r="BO522" s="77"/>
      <c r="BP522" s="77"/>
      <c r="BQ522" s="77"/>
      <c r="BR522" s="77"/>
      <c r="BS522" s="77"/>
      <c r="BT522" s="77"/>
      <c r="BU522" s="77"/>
      <c r="BV522" s="77"/>
      <c r="BW522" s="77"/>
      <c r="BX522" s="77"/>
      <c r="BY522" s="77"/>
      <c r="BZ522" s="77"/>
      <c r="CA522" s="77"/>
      <c r="CB522" s="77"/>
      <c r="CC522" s="77"/>
      <c r="CD522" s="77"/>
      <c r="CE522" s="77"/>
      <c r="CF522" s="77"/>
      <c r="CG522" s="77"/>
      <c r="CH522" s="77"/>
      <c r="CI522" s="77"/>
      <c r="CJ522" s="77"/>
      <c r="CK522" s="77"/>
      <c r="CL522" s="77"/>
      <c r="CM522" s="77"/>
      <c r="CN522" s="77"/>
      <c r="CO522" s="77"/>
      <c r="CP522" s="77"/>
      <c r="CQ522" s="77"/>
      <c r="CR522" s="77"/>
      <c r="CS522" s="77"/>
      <c r="CT522" s="77"/>
      <c r="CU522" s="77"/>
      <c r="CV522" s="77"/>
      <c r="CW522" s="77"/>
      <c r="CX522" s="77"/>
      <c r="CY522" s="77"/>
      <c r="CZ522" s="77"/>
      <c r="DA522" s="77"/>
      <c r="DB522" s="77"/>
      <c r="DC522" s="77"/>
      <c r="DD522" s="77"/>
      <c r="DE522" s="77"/>
      <c r="DF522" s="77"/>
      <c r="DG522" s="77"/>
      <c r="DH522" s="77"/>
      <c r="DI522" s="77"/>
      <c r="DJ522" s="77"/>
      <c r="DK522" s="77"/>
      <c r="DL522" s="77"/>
      <c r="DM522" s="77"/>
      <c r="DN522" s="77"/>
      <c r="DO522" s="77"/>
      <c r="DP522" s="77"/>
      <c r="DQ522" s="77"/>
      <c r="DR522" s="77"/>
      <c r="DS522" s="77"/>
      <c r="DT522" s="77"/>
      <c r="DU522" s="77"/>
      <c r="DV522" s="77"/>
      <c r="DW522" s="77"/>
      <c r="DX522" s="77"/>
      <c r="DY522" s="77"/>
      <c r="DZ522" s="77"/>
      <c r="EA522" s="77"/>
      <c r="EB522" s="77"/>
      <c r="EC522" s="77"/>
      <c r="ED522" s="77"/>
      <c r="EE522" s="77"/>
      <c r="EF522" s="77"/>
      <c r="EG522" s="77"/>
      <c r="EH522" s="77"/>
      <c r="EI522" s="77"/>
      <c r="EJ522" s="77"/>
      <c r="EK522" s="77"/>
      <c r="EL522" s="77"/>
      <c r="EM522" s="77"/>
      <c r="EN522" s="77"/>
      <c r="EO522" s="77"/>
      <c r="EP522" s="77"/>
      <c r="EQ522" s="77"/>
      <c r="ER522" s="77"/>
      <c r="ES522" s="77"/>
      <c r="ET522" s="77"/>
      <c r="EU522" s="77"/>
      <c r="EV522" s="77"/>
      <c r="EW522" s="77"/>
      <c r="EX522" s="77"/>
      <c r="EY522" s="77"/>
      <c r="EZ522" s="77"/>
      <c r="FA522" s="77"/>
      <c r="FB522" s="77"/>
      <c r="FC522" s="77"/>
      <c r="FD522" s="77"/>
      <c r="FE522" s="77"/>
      <c r="FF522" s="77"/>
      <c r="FG522" s="77"/>
      <c r="FH522" s="77"/>
      <c r="FI522" s="77"/>
      <c r="FJ522" s="77"/>
      <c r="FK522" s="77"/>
      <c r="FL522" s="77"/>
      <c r="FM522" s="77"/>
      <c r="FN522" s="77"/>
      <c r="FO522" s="77"/>
      <c r="FP522" s="77"/>
      <c r="FQ522" s="77"/>
      <c r="FR522" s="77"/>
      <c r="FS522" s="77"/>
      <c r="FT522" s="77"/>
      <c r="FU522" s="77"/>
      <c r="FV522" s="77"/>
      <c r="FW522" s="77"/>
      <c r="FX522" s="77"/>
      <c r="FY522" s="77"/>
      <c r="FZ522" s="77"/>
    </row>
    <row r="523" spans="8:182" x14ac:dyDescent="0.2"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  <c r="AA523" s="77"/>
      <c r="AB523" s="77"/>
      <c r="AC523" s="77"/>
      <c r="AD523" s="77"/>
      <c r="AE523" s="77"/>
      <c r="AF523" s="77"/>
      <c r="AG523" s="77"/>
      <c r="AH523" s="77"/>
      <c r="AI523" s="77"/>
      <c r="AJ523" s="77"/>
      <c r="AK523" s="77"/>
      <c r="AL523" s="77"/>
      <c r="AM523" s="77"/>
      <c r="AN523" s="77"/>
      <c r="AO523" s="77"/>
      <c r="AP523" s="77"/>
      <c r="AQ523" s="77"/>
      <c r="AR523" s="77"/>
      <c r="AS523" s="77"/>
      <c r="AT523" s="77"/>
      <c r="AU523" s="77"/>
      <c r="AV523" s="77"/>
      <c r="AW523" s="77"/>
      <c r="AX523" s="77"/>
      <c r="AY523" s="77"/>
      <c r="AZ523" s="77"/>
      <c r="BA523" s="77"/>
      <c r="BB523" s="77"/>
      <c r="BC523" s="77"/>
      <c r="BD523" s="77"/>
      <c r="BE523" s="77"/>
      <c r="BF523" s="77"/>
      <c r="BG523" s="77"/>
      <c r="BH523" s="77"/>
      <c r="BI523" s="77"/>
      <c r="BJ523" s="77"/>
      <c r="BK523" s="77"/>
      <c r="BL523" s="77"/>
      <c r="BM523" s="77"/>
      <c r="BN523" s="77"/>
      <c r="BO523" s="77"/>
      <c r="BP523" s="77"/>
      <c r="BQ523" s="77"/>
      <c r="BR523" s="77"/>
      <c r="BS523" s="77"/>
      <c r="BT523" s="77"/>
      <c r="BU523" s="77"/>
      <c r="BV523" s="77"/>
      <c r="BW523" s="77"/>
      <c r="BX523" s="77"/>
      <c r="BY523" s="77"/>
      <c r="BZ523" s="77"/>
      <c r="CA523" s="77"/>
      <c r="CB523" s="77"/>
      <c r="CC523" s="77"/>
      <c r="CD523" s="77"/>
      <c r="CE523" s="77"/>
      <c r="CF523" s="77"/>
      <c r="CG523" s="77"/>
      <c r="CH523" s="77"/>
      <c r="CI523" s="77"/>
      <c r="CJ523" s="77"/>
      <c r="CK523" s="77"/>
      <c r="CL523" s="77"/>
      <c r="CM523" s="77"/>
      <c r="CN523" s="77"/>
      <c r="CO523" s="77"/>
      <c r="CP523" s="77"/>
      <c r="CQ523" s="77"/>
      <c r="CR523" s="77"/>
      <c r="CS523" s="77"/>
      <c r="CT523" s="77"/>
      <c r="CU523" s="77"/>
      <c r="CV523" s="77"/>
      <c r="CW523" s="77"/>
      <c r="CX523" s="77"/>
      <c r="CY523" s="77"/>
      <c r="CZ523" s="77"/>
      <c r="DA523" s="77"/>
      <c r="DB523" s="77"/>
      <c r="DC523" s="77"/>
      <c r="DD523" s="77"/>
      <c r="DE523" s="77"/>
      <c r="DF523" s="77"/>
      <c r="DG523" s="77"/>
      <c r="DH523" s="77"/>
      <c r="DI523" s="77"/>
      <c r="DJ523" s="77"/>
      <c r="DK523" s="77"/>
      <c r="DL523" s="77"/>
      <c r="DM523" s="77"/>
      <c r="DN523" s="77"/>
      <c r="DO523" s="77"/>
      <c r="DP523" s="77"/>
      <c r="DQ523" s="77"/>
      <c r="DR523" s="77"/>
      <c r="DS523" s="77"/>
      <c r="DT523" s="77"/>
      <c r="DU523" s="77"/>
      <c r="DV523" s="77"/>
      <c r="DW523" s="77"/>
      <c r="DX523" s="77"/>
      <c r="DY523" s="77"/>
      <c r="DZ523" s="77"/>
      <c r="EA523" s="77"/>
      <c r="EB523" s="77"/>
      <c r="EC523" s="77"/>
      <c r="ED523" s="77"/>
      <c r="EE523" s="77"/>
      <c r="EF523" s="77"/>
      <c r="EG523" s="77"/>
      <c r="EH523" s="77"/>
      <c r="EI523" s="77"/>
      <c r="EJ523" s="77"/>
      <c r="EK523" s="77"/>
      <c r="EL523" s="77"/>
      <c r="EM523" s="77"/>
      <c r="EN523" s="77"/>
      <c r="EO523" s="77"/>
      <c r="EP523" s="77"/>
      <c r="EQ523" s="77"/>
      <c r="ER523" s="77"/>
      <c r="ES523" s="77"/>
      <c r="ET523" s="77"/>
      <c r="EU523" s="77"/>
      <c r="EV523" s="77"/>
      <c r="EW523" s="77"/>
      <c r="EX523" s="77"/>
      <c r="EY523" s="77"/>
      <c r="EZ523" s="77"/>
      <c r="FA523" s="77"/>
      <c r="FB523" s="77"/>
      <c r="FC523" s="77"/>
      <c r="FD523" s="77"/>
      <c r="FE523" s="77"/>
      <c r="FF523" s="77"/>
      <c r="FG523" s="77"/>
      <c r="FH523" s="77"/>
      <c r="FI523" s="77"/>
      <c r="FJ523" s="77"/>
      <c r="FK523" s="77"/>
      <c r="FL523" s="77"/>
      <c r="FM523" s="77"/>
      <c r="FN523" s="77"/>
      <c r="FO523" s="77"/>
      <c r="FP523" s="77"/>
      <c r="FQ523" s="77"/>
      <c r="FR523" s="77"/>
      <c r="FS523" s="77"/>
      <c r="FT523" s="77"/>
      <c r="FU523" s="77"/>
      <c r="FV523" s="77"/>
      <c r="FW523" s="77"/>
      <c r="FX523" s="77"/>
      <c r="FY523" s="77"/>
      <c r="FZ523" s="77"/>
    </row>
    <row r="524" spans="8:182" x14ac:dyDescent="0.2"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  <c r="AA524" s="77"/>
      <c r="AB524" s="77"/>
      <c r="AC524" s="77"/>
      <c r="AD524" s="77"/>
      <c r="AE524" s="77"/>
      <c r="AF524" s="77"/>
      <c r="AG524" s="77"/>
      <c r="AH524" s="77"/>
      <c r="AI524" s="77"/>
      <c r="AJ524" s="77"/>
      <c r="AK524" s="77"/>
      <c r="AL524" s="77"/>
      <c r="AM524" s="77"/>
      <c r="AN524" s="77"/>
      <c r="AO524" s="77"/>
      <c r="AP524" s="77"/>
      <c r="AQ524" s="77"/>
      <c r="AR524" s="77"/>
      <c r="AS524" s="77"/>
      <c r="AT524" s="77"/>
      <c r="AU524" s="77"/>
      <c r="AV524" s="77"/>
      <c r="AW524" s="77"/>
      <c r="AX524" s="77"/>
      <c r="AY524" s="77"/>
      <c r="AZ524" s="77"/>
      <c r="BA524" s="77"/>
      <c r="BB524" s="77"/>
      <c r="BC524" s="77"/>
      <c r="BD524" s="77"/>
      <c r="BE524" s="77"/>
      <c r="BF524" s="77"/>
      <c r="BG524" s="77"/>
      <c r="BH524" s="77"/>
      <c r="BI524" s="77"/>
      <c r="BJ524" s="77"/>
      <c r="BK524" s="77"/>
      <c r="BL524" s="77"/>
      <c r="BM524" s="77"/>
      <c r="BN524" s="77"/>
      <c r="BO524" s="77"/>
      <c r="BP524" s="77"/>
      <c r="BQ524" s="77"/>
      <c r="BR524" s="77"/>
      <c r="BS524" s="77"/>
      <c r="BT524" s="77"/>
      <c r="BU524" s="77"/>
      <c r="BV524" s="77"/>
      <c r="BW524" s="77"/>
      <c r="BX524" s="77"/>
      <c r="BY524" s="77"/>
      <c r="BZ524" s="77"/>
      <c r="CA524" s="77"/>
      <c r="CB524" s="77"/>
      <c r="CC524" s="77"/>
      <c r="CD524" s="77"/>
      <c r="CE524" s="77"/>
      <c r="CF524" s="77"/>
      <c r="CG524" s="77"/>
      <c r="CH524" s="77"/>
      <c r="CI524" s="77"/>
      <c r="CJ524" s="77"/>
      <c r="CK524" s="77"/>
      <c r="CL524" s="77"/>
      <c r="CM524" s="77"/>
      <c r="CN524" s="77"/>
      <c r="CO524" s="77"/>
      <c r="CP524" s="77"/>
      <c r="CQ524" s="77"/>
      <c r="CR524" s="77"/>
      <c r="CS524" s="77"/>
      <c r="CT524" s="77"/>
      <c r="CU524" s="77"/>
      <c r="CV524" s="77"/>
      <c r="CW524" s="77"/>
      <c r="CX524" s="77"/>
      <c r="CY524" s="77"/>
      <c r="CZ524" s="77"/>
      <c r="DA524" s="77"/>
      <c r="DB524" s="77"/>
      <c r="DC524" s="77"/>
      <c r="DD524" s="77"/>
      <c r="DE524" s="77"/>
      <c r="DF524" s="77"/>
      <c r="DG524" s="77"/>
      <c r="DH524" s="77"/>
      <c r="DI524" s="77"/>
      <c r="DJ524" s="77"/>
      <c r="DK524" s="77"/>
      <c r="DL524" s="77"/>
      <c r="DM524" s="77"/>
      <c r="DN524" s="77"/>
      <c r="DO524" s="77"/>
      <c r="DP524" s="77"/>
      <c r="DQ524" s="77"/>
      <c r="DR524" s="77"/>
      <c r="DS524" s="77"/>
      <c r="DT524" s="77"/>
      <c r="DU524" s="77"/>
      <c r="DV524" s="77"/>
      <c r="DW524" s="77"/>
      <c r="DX524" s="77"/>
      <c r="DY524" s="77"/>
      <c r="DZ524" s="77"/>
      <c r="EA524" s="77"/>
      <c r="EB524" s="77"/>
      <c r="EC524" s="77"/>
      <c r="ED524" s="77"/>
      <c r="EE524" s="77"/>
      <c r="EF524" s="77"/>
      <c r="EG524" s="77"/>
      <c r="EH524" s="77"/>
      <c r="EI524" s="77"/>
      <c r="EJ524" s="77"/>
      <c r="EK524" s="77"/>
      <c r="EL524" s="77"/>
      <c r="EM524" s="77"/>
      <c r="EN524" s="77"/>
      <c r="EO524" s="77"/>
      <c r="EP524" s="77"/>
      <c r="EQ524" s="77"/>
      <c r="ER524" s="77"/>
      <c r="ES524" s="77"/>
      <c r="ET524" s="77"/>
      <c r="EU524" s="77"/>
      <c r="EV524" s="77"/>
      <c r="EW524" s="77"/>
      <c r="EX524" s="77"/>
      <c r="EY524" s="77"/>
      <c r="EZ524" s="77"/>
      <c r="FA524" s="77"/>
      <c r="FB524" s="77"/>
      <c r="FC524" s="77"/>
      <c r="FD524" s="77"/>
      <c r="FE524" s="77"/>
      <c r="FF524" s="77"/>
      <c r="FG524" s="77"/>
      <c r="FH524" s="77"/>
      <c r="FI524" s="77"/>
      <c r="FJ524" s="77"/>
      <c r="FK524" s="77"/>
      <c r="FL524" s="77"/>
      <c r="FM524" s="77"/>
      <c r="FN524" s="77"/>
      <c r="FO524" s="77"/>
      <c r="FP524" s="77"/>
      <c r="FQ524" s="77"/>
      <c r="FR524" s="77"/>
      <c r="FS524" s="77"/>
      <c r="FT524" s="77"/>
      <c r="FU524" s="77"/>
      <c r="FV524" s="77"/>
      <c r="FW524" s="77"/>
      <c r="FX524" s="77"/>
      <c r="FY524" s="77"/>
      <c r="FZ524" s="77"/>
    </row>
    <row r="525" spans="8:182" x14ac:dyDescent="0.2"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  <c r="AA525" s="77"/>
      <c r="AB525" s="77"/>
      <c r="AC525" s="77"/>
      <c r="AD525" s="77"/>
      <c r="AE525" s="77"/>
      <c r="AF525" s="77"/>
      <c r="AG525" s="77"/>
      <c r="AH525" s="77"/>
      <c r="AI525" s="77"/>
      <c r="AJ525" s="77"/>
      <c r="AK525" s="77"/>
      <c r="AL525" s="77"/>
      <c r="AM525" s="77"/>
      <c r="AN525" s="77"/>
      <c r="AO525" s="77"/>
      <c r="AP525" s="77"/>
      <c r="AQ525" s="77"/>
      <c r="AR525" s="77"/>
      <c r="AS525" s="77"/>
      <c r="AT525" s="77"/>
      <c r="AU525" s="77"/>
      <c r="AV525" s="77"/>
      <c r="AW525" s="77"/>
      <c r="AX525" s="77"/>
      <c r="AY525" s="77"/>
      <c r="AZ525" s="77"/>
      <c r="BA525" s="77"/>
      <c r="BB525" s="77"/>
      <c r="BC525" s="77"/>
      <c r="BD525" s="77"/>
      <c r="BE525" s="77"/>
      <c r="BF525" s="77"/>
      <c r="BG525" s="77"/>
      <c r="BH525" s="77"/>
      <c r="BI525" s="77"/>
      <c r="BJ525" s="77"/>
      <c r="BK525" s="77"/>
      <c r="BL525" s="77"/>
      <c r="BM525" s="77"/>
      <c r="BN525" s="77"/>
      <c r="BO525" s="77"/>
      <c r="BP525" s="77"/>
      <c r="BQ525" s="77"/>
      <c r="BR525" s="77"/>
      <c r="BS525" s="77"/>
      <c r="BT525" s="77"/>
      <c r="BU525" s="77"/>
      <c r="BV525" s="77"/>
      <c r="BW525" s="77"/>
      <c r="BX525" s="77"/>
      <c r="BY525" s="77"/>
      <c r="BZ525" s="77"/>
      <c r="CA525" s="77"/>
      <c r="CB525" s="77"/>
      <c r="CC525" s="77"/>
      <c r="CD525" s="77"/>
      <c r="CE525" s="77"/>
      <c r="CF525" s="77"/>
      <c r="CG525" s="77"/>
      <c r="CH525" s="77"/>
      <c r="CI525" s="77"/>
      <c r="CJ525" s="77"/>
      <c r="CK525" s="77"/>
      <c r="CL525" s="77"/>
      <c r="CM525" s="77"/>
      <c r="CN525" s="77"/>
      <c r="CO525" s="77"/>
      <c r="CP525" s="77"/>
      <c r="CQ525" s="77"/>
      <c r="CR525" s="77"/>
      <c r="CS525" s="77"/>
      <c r="CT525" s="77"/>
      <c r="CU525" s="77"/>
      <c r="CV525" s="77"/>
      <c r="CW525" s="77"/>
      <c r="CX525" s="77"/>
      <c r="CY525" s="77"/>
      <c r="CZ525" s="77"/>
      <c r="DA525" s="77"/>
      <c r="DB525" s="77"/>
      <c r="DC525" s="77"/>
      <c r="DD525" s="77"/>
      <c r="DE525" s="77"/>
      <c r="DF525" s="77"/>
      <c r="DG525" s="77"/>
      <c r="DH525" s="77"/>
      <c r="DI525" s="77"/>
      <c r="DJ525" s="77"/>
      <c r="DK525" s="77"/>
      <c r="DL525" s="77"/>
      <c r="DM525" s="77"/>
      <c r="DN525" s="77"/>
      <c r="DO525" s="77"/>
      <c r="DP525" s="77"/>
      <c r="DQ525" s="77"/>
      <c r="DR525" s="77"/>
      <c r="DS525" s="77"/>
      <c r="DT525" s="77"/>
      <c r="DU525" s="77"/>
      <c r="DV525" s="77"/>
      <c r="DW525" s="77"/>
      <c r="DX525" s="77"/>
      <c r="DY525" s="77"/>
      <c r="DZ525" s="77"/>
      <c r="EA525" s="77"/>
      <c r="EB525" s="77"/>
      <c r="EC525" s="77"/>
      <c r="ED525" s="77"/>
      <c r="EE525" s="77"/>
      <c r="EF525" s="77"/>
      <c r="EG525" s="77"/>
      <c r="EH525" s="77"/>
      <c r="EI525" s="77"/>
      <c r="EJ525" s="77"/>
      <c r="EK525" s="77"/>
      <c r="EL525" s="77"/>
      <c r="EM525" s="77"/>
      <c r="EN525" s="77"/>
      <c r="EO525" s="77"/>
      <c r="EP525" s="77"/>
      <c r="EQ525" s="77"/>
      <c r="ER525" s="77"/>
      <c r="ES525" s="77"/>
      <c r="ET525" s="77"/>
      <c r="EU525" s="77"/>
      <c r="EV525" s="77"/>
      <c r="EW525" s="77"/>
      <c r="EX525" s="77"/>
      <c r="EY525" s="77"/>
      <c r="EZ525" s="77"/>
      <c r="FA525" s="77"/>
      <c r="FB525" s="77"/>
      <c r="FC525" s="77"/>
      <c r="FD525" s="77"/>
      <c r="FE525" s="77"/>
      <c r="FF525" s="77"/>
      <c r="FG525" s="77"/>
      <c r="FH525" s="77"/>
      <c r="FI525" s="77"/>
      <c r="FJ525" s="77"/>
      <c r="FK525" s="77"/>
      <c r="FL525" s="77"/>
      <c r="FM525" s="77"/>
      <c r="FN525" s="77"/>
      <c r="FO525" s="77"/>
      <c r="FP525" s="77"/>
      <c r="FQ525" s="77"/>
      <c r="FR525" s="77"/>
      <c r="FS525" s="77"/>
      <c r="FT525" s="77"/>
      <c r="FU525" s="77"/>
      <c r="FV525" s="77"/>
      <c r="FW525" s="77"/>
      <c r="FX525" s="77"/>
      <c r="FY525" s="77"/>
      <c r="FZ525" s="77"/>
    </row>
    <row r="526" spans="8:182" x14ac:dyDescent="0.2"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  <c r="AA526" s="77"/>
      <c r="AB526" s="77"/>
      <c r="AC526" s="77"/>
      <c r="AD526" s="77"/>
      <c r="AE526" s="77"/>
      <c r="AF526" s="77"/>
      <c r="AG526" s="77"/>
      <c r="AH526" s="77"/>
      <c r="AI526" s="77"/>
      <c r="AJ526" s="77"/>
      <c r="AK526" s="77"/>
      <c r="AL526" s="77"/>
      <c r="AM526" s="77"/>
      <c r="AN526" s="77"/>
      <c r="AO526" s="77"/>
      <c r="AP526" s="77"/>
      <c r="AQ526" s="77"/>
      <c r="AR526" s="77"/>
      <c r="AS526" s="77"/>
      <c r="AT526" s="77"/>
      <c r="AU526" s="77"/>
      <c r="AV526" s="77"/>
      <c r="AW526" s="77"/>
      <c r="AX526" s="77"/>
      <c r="AY526" s="77"/>
      <c r="AZ526" s="77"/>
      <c r="BA526" s="77"/>
      <c r="BB526" s="77"/>
      <c r="BC526" s="77"/>
      <c r="BD526" s="77"/>
      <c r="BE526" s="77"/>
      <c r="BF526" s="77"/>
      <c r="BG526" s="77"/>
      <c r="BH526" s="77"/>
      <c r="BI526" s="77"/>
      <c r="BJ526" s="77"/>
      <c r="BK526" s="77"/>
      <c r="BL526" s="77"/>
      <c r="BM526" s="77"/>
      <c r="BN526" s="77"/>
      <c r="BO526" s="77"/>
      <c r="BP526" s="77"/>
      <c r="BQ526" s="77"/>
      <c r="BR526" s="77"/>
      <c r="BS526" s="77"/>
      <c r="BT526" s="77"/>
      <c r="BU526" s="77"/>
      <c r="BV526" s="77"/>
      <c r="BW526" s="77"/>
      <c r="BX526" s="77"/>
      <c r="BY526" s="77"/>
      <c r="BZ526" s="77"/>
      <c r="CA526" s="77"/>
      <c r="CB526" s="77"/>
      <c r="CC526" s="77"/>
      <c r="CD526" s="77"/>
      <c r="CE526" s="77"/>
      <c r="CF526" s="77"/>
      <c r="CG526" s="77"/>
      <c r="CH526" s="77"/>
      <c r="CI526" s="77"/>
      <c r="CJ526" s="77"/>
      <c r="CK526" s="77"/>
      <c r="CL526" s="77"/>
      <c r="CM526" s="77"/>
      <c r="CN526" s="77"/>
      <c r="CO526" s="77"/>
      <c r="CP526" s="77"/>
      <c r="CQ526" s="77"/>
      <c r="CR526" s="77"/>
      <c r="CS526" s="77"/>
      <c r="CT526" s="77"/>
      <c r="CU526" s="77"/>
      <c r="CV526" s="77"/>
      <c r="CW526" s="77"/>
      <c r="CX526" s="77"/>
      <c r="CY526" s="77"/>
      <c r="CZ526" s="77"/>
      <c r="DA526" s="77"/>
      <c r="DB526" s="77"/>
      <c r="DC526" s="77"/>
      <c r="DD526" s="77"/>
      <c r="DE526" s="77"/>
      <c r="DF526" s="77"/>
      <c r="DG526" s="77"/>
      <c r="DH526" s="77"/>
      <c r="DI526" s="77"/>
      <c r="DJ526" s="77"/>
      <c r="DK526" s="77"/>
      <c r="DL526" s="77"/>
      <c r="DM526" s="77"/>
      <c r="DN526" s="77"/>
      <c r="DO526" s="77"/>
      <c r="DP526" s="77"/>
      <c r="DQ526" s="77"/>
      <c r="DR526" s="77"/>
      <c r="DS526" s="77"/>
      <c r="DT526" s="77"/>
      <c r="DU526" s="77"/>
      <c r="DV526" s="77"/>
      <c r="DW526" s="77"/>
      <c r="DX526" s="77"/>
      <c r="DY526" s="77"/>
      <c r="DZ526" s="77"/>
      <c r="EA526" s="77"/>
      <c r="EB526" s="77"/>
      <c r="EC526" s="77"/>
      <c r="ED526" s="77"/>
      <c r="EE526" s="77"/>
      <c r="EF526" s="77"/>
      <c r="EG526" s="77"/>
      <c r="EH526" s="77"/>
      <c r="EI526" s="77"/>
      <c r="EJ526" s="77"/>
      <c r="EK526" s="77"/>
      <c r="EL526" s="77"/>
      <c r="EM526" s="77"/>
      <c r="EN526" s="77"/>
      <c r="EO526" s="77"/>
      <c r="EP526" s="77"/>
      <c r="EQ526" s="77"/>
      <c r="ER526" s="77"/>
      <c r="ES526" s="77"/>
      <c r="ET526" s="77"/>
      <c r="EU526" s="77"/>
      <c r="EV526" s="77"/>
      <c r="EW526" s="77"/>
      <c r="EX526" s="77"/>
      <c r="EY526" s="77"/>
      <c r="EZ526" s="77"/>
      <c r="FA526" s="77"/>
      <c r="FB526" s="77"/>
      <c r="FC526" s="77"/>
      <c r="FD526" s="77"/>
      <c r="FE526" s="77"/>
      <c r="FF526" s="77"/>
      <c r="FG526" s="77"/>
      <c r="FH526" s="77"/>
      <c r="FI526" s="77"/>
      <c r="FJ526" s="77"/>
      <c r="FK526" s="77"/>
      <c r="FL526" s="77"/>
      <c r="FM526" s="77"/>
      <c r="FN526" s="77"/>
      <c r="FO526" s="77"/>
      <c r="FP526" s="77"/>
      <c r="FQ526" s="77"/>
      <c r="FR526" s="77"/>
      <c r="FS526" s="77"/>
      <c r="FT526" s="77"/>
      <c r="FU526" s="77"/>
      <c r="FV526" s="77"/>
      <c r="FW526" s="77"/>
      <c r="FX526" s="77"/>
      <c r="FY526" s="77"/>
      <c r="FZ526" s="77"/>
    </row>
    <row r="527" spans="8:182" x14ac:dyDescent="0.2"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  <c r="AA527" s="77"/>
      <c r="AB527" s="77"/>
      <c r="AC527" s="77"/>
      <c r="AD527" s="77"/>
      <c r="AE527" s="77"/>
      <c r="AF527" s="77"/>
      <c r="AG527" s="77"/>
      <c r="AH527" s="77"/>
      <c r="AI527" s="77"/>
      <c r="AJ527" s="77"/>
      <c r="AK527" s="77"/>
      <c r="AL527" s="77"/>
      <c r="AM527" s="77"/>
      <c r="AN527" s="77"/>
      <c r="AO527" s="77"/>
      <c r="AP527" s="77"/>
      <c r="AQ527" s="77"/>
      <c r="AR527" s="77"/>
      <c r="AS527" s="77"/>
      <c r="AT527" s="77"/>
      <c r="AU527" s="77"/>
      <c r="AV527" s="77"/>
      <c r="AW527" s="77"/>
      <c r="AX527" s="77"/>
      <c r="AY527" s="77"/>
      <c r="AZ527" s="77"/>
      <c r="BA527" s="77"/>
      <c r="BB527" s="77"/>
      <c r="BC527" s="77"/>
      <c r="BD527" s="77"/>
      <c r="BE527" s="77"/>
      <c r="BF527" s="77"/>
      <c r="BG527" s="77"/>
      <c r="BH527" s="77"/>
      <c r="BI527" s="77"/>
      <c r="BJ527" s="77"/>
      <c r="BK527" s="77"/>
      <c r="BL527" s="77"/>
      <c r="BM527" s="77"/>
      <c r="BN527" s="77"/>
      <c r="BO527" s="77"/>
      <c r="BP527" s="77"/>
      <c r="BQ527" s="77"/>
      <c r="BR527" s="77"/>
      <c r="BS527" s="77"/>
      <c r="BT527" s="77"/>
      <c r="BU527" s="77"/>
      <c r="BV527" s="77"/>
      <c r="BW527" s="77"/>
      <c r="BX527" s="77"/>
      <c r="BY527" s="77"/>
      <c r="BZ527" s="77"/>
      <c r="CA527" s="77"/>
      <c r="CB527" s="77"/>
      <c r="CC527" s="77"/>
      <c r="CD527" s="77"/>
      <c r="CE527" s="77"/>
      <c r="CF527" s="77"/>
      <c r="CG527" s="77"/>
      <c r="CH527" s="77"/>
      <c r="CI527" s="77"/>
      <c r="CJ527" s="77"/>
      <c r="CK527" s="77"/>
      <c r="CL527" s="77"/>
      <c r="CM527" s="77"/>
      <c r="CN527" s="77"/>
      <c r="CO527" s="77"/>
      <c r="CP527" s="77"/>
      <c r="CQ527" s="77"/>
      <c r="CR527" s="77"/>
      <c r="CS527" s="77"/>
      <c r="CT527" s="77"/>
      <c r="CU527" s="77"/>
      <c r="CV527" s="77"/>
      <c r="CW527" s="77"/>
      <c r="CX527" s="77"/>
      <c r="CY527" s="77"/>
      <c r="CZ527" s="77"/>
      <c r="DA527" s="77"/>
      <c r="DB527" s="77"/>
      <c r="DC527" s="77"/>
      <c r="DD527" s="77"/>
      <c r="DE527" s="77"/>
      <c r="DF527" s="77"/>
      <c r="DG527" s="77"/>
      <c r="DH527" s="77"/>
      <c r="DI527" s="77"/>
      <c r="DJ527" s="77"/>
      <c r="DK527" s="77"/>
      <c r="DL527" s="77"/>
      <c r="DM527" s="77"/>
      <c r="DN527" s="77"/>
      <c r="DO527" s="77"/>
      <c r="DP527" s="77"/>
      <c r="DQ527" s="77"/>
      <c r="DR527" s="77"/>
      <c r="DS527" s="77"/>
      <c r="DT527" s="77"/>
      <c r="DU527" s="77"/>
      <c r="DV527" s="77"/>
      <c r="DW527" s="77"/>
      <c r="DX527" s="77"/>
      <c r="DY527" s="77"/>
      <c r="DZ527" s="77"/>
      <c r="EA527" s="77"/>
      <c r="EB527" s="77"/>
      <c r="EC527" s="77"/>
      <c r="ED527" s="77"/>
      <c r="EE527" s="77"/>
      <c r="EF527" s="77"/>
      <c r="EG527" s="77"/>
      <c r="EH527" s="77"/>
      <c r="EI527" s="77"/>
      <c r="EJ527" s="77"/>
      <c r="EK527" s="77"/>
      <c r="EL527" s="77"/>
      <c r="EM527" s="77"/>
      <c r="EN527" s="77"/>
      <c r="EO527" s="77"/>
      <c r="EP527" s="77"/>
      <c r="EQ527" s="77"/>
      <c r="ER527" s="77"/>
      <c r="ES527" s="77"/>
      <c r="ET527" s="77"/>
      <c r="EU527" s="77"/>
      <c r="EV527" s="77"/>
      <c r="EW527" s="77"/>
      <c r="EX527" s="77"/>
      <c r="EY527" s="77"/>
      <c r="EZ527" s="77"/>
      <c r="FA527" s="77"/>
      <c r="FB527" s="77"/>
      <c r="FC527" s="77"/>
      <c r="FD527" s="77"/>
      <c r="FE527" s="77"/>
      <c r="FF527" s="77"/>
      <c r="FG527" s="77"/>
      <c r="FH527" s="77"/>
      <c r="FI527" s="77"/>
      <c r="FJ527" s="77"/>
      <c r="FK527" s="77"/>
      <c r="FL527" s="77"/>
      <c r="FM527" s="77"/>
      <c r="FN527" s="77"/>
      <c r="FO527" s="77"/>
      <c r="FP527" s="77"/>
      <c r="FQ527" s="77"/>
      <c r="FR527" s="77"/>
      <c r="FS527" s="77"/>
      <c r="FT527" s="77"/>
      <c r="FU527" s="77"/>
      <c r="FV527" s="77"/>
      <c r="FW527" s="77"/>
      <c r="FX527" s="77"/>
      <c r="FY527" s="77"/>
      <c r="FZ527" s="77"/>
    </row>
    <row r="528" spans="8:182" x14ac:dyDescent="0.2"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  <c r="AA528" s="77"/>
      <c r="AB528" s="77"/>
      <c r="AC528" s="77"/>
      <c r="AD528" s="77"/>
      <c r="AE528" s="77"/>
      <c r="AF528" s="77"/>
      <c r="AG528" s="77"/>
      <c r="AH528" s="77"/>
      <c r="AI528" s="77"/>
      <c r="AJ528" s="77"/>
      <c r="AK528" s="77"/>
      <c r="AL528" s="77"/>
      <c r="AM528" s="77"/>
      <c r="AN528" s="77"/>
      <c r="AO528" s="77"/>
      <c r="AP528" s="77"/>
      <c r="AQ528" s="77"/>
      <c r="AR528" s="77"/>
      <c r="AS528" s="77"/>
      <c r="AT528" s="77"/>
      <c r="AU528" s="77"/>
      <c r="AV528" s="77"/>
      <c r="AW528" s="77"/>
      <c r="AX528" s="77"/>
      <c r="AY528" s="77"/>
      <c r="AZ528" s="77"/>
      <c r="BA528" s="77"/>
      <c r="BB528" s="77"/>
      <c r="BC528" s="77"/>
      <c r="BD528" s="77"/>
      <c r="BE528" s="77"/>
      <c r="BF528" s="77"/>
      <c r="BG528" s="77"/>
      <c r="BH528" s="77"/>
      <c r="BI528" s="77"/>
      <c r="BJ528" s="77"/>
      <c r="BK528" s="77"/>
      <c r="BL528" s="77"/>
      <c r="BM528" s="77"/>
      <c r="BN528" s="77"/>
      <c r="BO528" s="77"/>
      <c r="BP528" s="77"/>
      <c r="BQ528" s="77"/>
      <c r="BR528" s="77"/>
      <c r="BS528" s="77"/>
      <c r="BT528" s="77"/>
      <c r="BU528" s="77"/>
      <c r="BV528" s="77"/>
      <c r="BW528" s="77"/>
      <c r="BX528" s="77"/>
      <c r="BY528" s="77"/>
      <c r="BZ528" s="77"/>
      <c r="CA528" s="77"/>
      <c r="CB528" s="77"/>
      <c r="CC528" s="77"/>
      <c r="CD528" s="77"/>
      <c r="CE528" s="77"/>
      <c r="CF528" s="77"/>
      <c r="CG528" s="77"/>
      <c r="CH528" s="77"/>
      <c r="CI528" s="77"/>
      <c r="CJ528" s="77"/>
      <c r="CK528" s="77"/>
      <c r="CL528" s="77"/>
      <c r="CM528" s="77"/>
      <c r="CN528" s="77"/>
      <c r="CO528" s="77"/>
      <c r="CP528" s="77"/>
      <c r="CQ528" s="77"/>
      <c r="CR528" s="77"/>
      <c r="CS528" s="77"/>
      <c r="CT528" s="77"/>
      <c r="CU528" s="77"/>
      <c r="CV528" s="77"/>
      <c r="CW528" s="77"/>
      <c r="CX528" s="77"/>
      <c r="CY528" s="77"/>
      <c r="CZ528" s="77"/>
      <c r="DA528" s="77"/>
      <c r="DB528" s="77"/>
      <c r="DC528" s="77"/>
      <c r="DD528" s="77"/>
      <c r="DE528" s="77"/>
      <c r="DF528" s="77"/>
      <c r="DG528" s="77"/>
      <c r="DH528" s="77"/>
      <c r="DI528" s="77"/>
      <c r="DJ528" s="77"/>
      <c r="DK528" s="77"/>
      <c r="DL528" s="77"/>
      <c r="DM528" s="77"/>
      <c r="DN528" s="77"/>
      <c r="DO528" s="77"/>
      <c r="DP528" s="77"/>
      <c r="DQ528" s="77"/>
      <c r="DR528" s="77"/>
      <c r="DS528" s="77"/>
      <c r="DT528" s="77"/>
      <c r="DU528" s="77"/>
      <c r="DV528" s="77"/>
      <c r="DW528" s="77"/>
      <c r="DX528" s="77"/>
      <c r="DY528" s="77"/>
      <c r="DZ528" s="77"/>
      <c r="EA528" s="77"/>
      <c r="EB528" s="77"/>
      <c r="EC528" s="77"/>
      <c r="ED528" s="77"/>
      <c r="EE528" s="77"/>
      <c r="EF528" s="77"/>
      <c r="EG528" s="77"/>
      <c r="EH528" s="77"/>
      <c r="EI528" s="77"/>
      <c r="EJ528" s="77"/>
      <c r="EK528" s="77"/>
      <c r="EL528" s="77"/>
      <c r="EM528" s="77"/>
      <c r="EN528" s="77"/>
      <c r="EO528" s="77"/>
      <c r="EP528" s="77"/>
      <c r="EQ528" s="77"/>
      <c r="ER528" s="77"/>
      <c r="ES528" s="77"/>
      <c r="ET528" s="77"/>
      <c r="EU528" s="77"/>
      <c r="EV528" s="77"/>
      <c r="EW528" s="77"/>
      <c r="EX528" s="77"/>
      <c r="EY528" s="77"/>
      <c r="EZ528" s="77"/>
      <c r="FA528" s="77"/>
      <c r="FB528" s="77"/>
      <c r="FC528" s="77"/>
      <c r="FD528" s="77"/>
      <c r="FE528" s="77"/>
      <c r="FF528" s="77"/>
      <c r="FG528" s="77"/>
      <c r="FH528" s="77"/>
      <c r="FI528" s="77"/>
      <c r="FJ528" s="77"/>
      <c r="FK528" s="77"/>
      <c r="FL528" s="77"/>
      <c r="FM528" s="77"/>
      <c r="FN528" s="77"/>
      <c r="FO528" s="77"/>
      <c r="FP528" s="77"/>
      <c r="FQ528" s="77"/>
      <c r="FR528" s="77"/>
      <c r="FS528" s="77"/>
      <c r="FT528" s="77"/>
      <c r="FU528" s="77"/>
      <c r="FV528" s="77"/>
      <c r="FW528" s="77"/>
      <c r="FX528" s="77"/>
      <c r="FY528" s="77"/>
      <c r="FZ528" s="77"/>
    </row>
    <row r="529" spans="8:182" x14ac:dyDescent="0.2"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  <c r="AA529" s="77"/>
      <c r="AB529" s="77"/>
      <c r="AC529" s="77"/>
      <c r="AD529" s="77"/>
      <c r="AE529" s="77"/>
      <c r="AF529" s="77"/>
      <c r="AG529" s="77"/>
      <c r="AH529" s="77"/>
      <c r="AI529" s="77"/>
      <c r="AJ529" s="77"/>
      <c r="AK529" s="77"/>
      <c r="AL529" s="77"/>
      <c r="AM529" s="77"/>
      <c r="AN529" s="77"/>
      <c r="AO529" s="77"/>
      <c r="AP529" s="77"/>
      <c r="AQ529" s="77"/>
      <c r="AR529" s="77"/>
      <c r="AS529" s="77"/>
      <c r="AT529" s="77"/>
      <c r="AU529" s="77"/>
      <c r="AV529" s="77"/>
      <c r="AW529" s="77"/>
      <c r="AX529" s="77"/>
      <c r="AY529" s="77"/>
      <c r="AZ529" s="77"/>
      <c r="BA529" s="77"/>
      <c r="BB529" s="77"/>
      <c r="BC529" s="77"/>
      <c r="BD529" s="77"/>
      <c r="BE529" s="77"/>
      <c r="BF529" s="77"/>
      <c r="BG529" s="77"/>
      <c r="BH529" s="77"/>
      <c r="BI529" s="77"/>
      <c r="BJ529" s="77"/>
      <c r="BK529" s="77"/>
      <c r="BL529" s="77"/>
      <c r="BM529" s="77"/>
      <c r="BN529" s="77"/>
      <c r="BO529" s="77"/>
      <c r="BP529" s="77"/>
      <c r="BQ529" s="77"/>
      <c r="BR529" s="77"/>
      <c r="BS529" s="77"/>
      <c r="BT529" s="77"/>
      <c r="BU529" s="77"/>
      <c r="BV529" s="77"/>
      <c r="BW529" s="77"/>
      <c r="BX529" s="77"/>
      <c r="BY529" s="77"/>
      <c r="BZ529" s="77"/>
      <c r="CA529" s="77"/>
      <c r="CB529" s="77"/>
      <c r="CC529" s="77"/>
      <c r="CD529" s="77"/>
      <c r="CE529" s="77"/>
      <c r="CF529" s="77"/>
      <c r="CG529" s="77"/>
      <c r="CH529" s="77"/>
      <c r="CI529" s="77"/>
      <c r="CJ529" s="77"/>
      <c r="CK529" s="77"/>
      <c r="CL529" s="77"/>
      <c r="CM529" s="77"/>
      <c r="CN529" s="77"/>
      <c r="CO529" s="77"/>
      <c r="CP529" s="77"/>
      <c r="CQ529" s="77"/>
      <c r="CR529" s="77"/>
      <c r="CS529" s="77"/>
      <c r="CT529" s="77"/>
      <c r="CU529" s="77"/>
      <c r="CV529" s="77"/>
      <c r="CW529" s="77"/>
      <c r="CX529" s="77"/>
      <c r="CY529" s="77"/>
      <c r="CZ529" s="77"/>
      <c r="DA529" s="77"/>
      <c r="DB529" s="77"/>
      <c r="DC529" s="77"/>
      <c r="DD529" s="77"/>
      <c r="DE529" s="77"/>
      <c r="DF529" s="77"/>
      <c r="DG529" s="77"/>
      <c r="DH529" s="77"/>
      <c r="DI529" s="77"/>
      <c r="DJ529" s="77"/>
      <c r="DK529" s="77"/>
      <c r="DL529" s="77"/>
      <c r="DM529" s="77"/>
      <c r="DN529" s="77"/>
      <c r="DO529" s="77"/>
      <c r="DP529" s="77"/>
      <c r="DQ529" s="77"/>
      <c r="DR529" s="77"/>
      <c r="DS529" s="77"/>
      <c r="DT529" s="77"/>
      <c r="DU529" s="77"/>
      <c r="DV529" s="77"/>
      <c r="DW529" s="77"/>
      <c r="DX529" s="77"/>
      <c r="DY529" s="77"/>
      <c r="DZ529" s="77"/>
      <c r="EA529" s="77"/>
      <c r="EB529" s="77"/>
      <c r="EC529" s="77"/>
      <c r="ED529" s="77"/>
      <c r="EE529" s="77"/>
      <c r="EF529" s="77"/>
      <c r="EG529" s="77"/>
      <c r="EH529" s="77"/>
      <c r="EI529" s="77"/>
      <c r="EJ529" s="77"/>
      <c r="EK529" s="77"/>
      <c r="EL529" s="77"/>
      <c r="EM529" s="77"/>
      <c r="EN529" s="77"/>
      <c r="EO529" s="77"/>
      <c r="EP529" s="77"/>
      <c r="EQ529" s="77"/>
      <c r="ER529" s="77"/>
      <c r="ES529" s="77"/>
      <c r="ET529" s="77"/>
      <c r="EU529" s="77"/>
      <c r="EV529" s="77"/>
      <c r="EW529" s="77"/>
      <c r="EX529" s="77"/>
      <c r="EY529" s="77"/>
      <c r="EZ529" s="77"/>
      <c r="FA529" s="77"/>
      <c r="FB529" s="77"/>
      <c r="FC529" s="77"/>
      <c r="FD529" s="77"/>
      <c r="FE529" s="77"/>
      <c r="FF529" s="77"/>
      <c r="FG529" s="77"/>
      <c r="FH529" s="77"/>
      <c r="FI529" s="77"/>
      <c r="FJ529" s="77"/>
      <c r="FK529" s="77"/>
      <c r="FL529" s="77"/>
      <c r="FM529" s="77"/>
      <c r="FN529" s="77"/>
      <c r="FO529" s="77"/>
      <c r="FP529" s="77"/>
      <c r="FQ529" s="77"/>
      <c r="FR529" s="77"/>
      <c r="FS529" s="77"/>
      <c r="FT529" s="77"/>
      <c r="FU529" s="77"/>
      <c r="FV529" s="77"/>
      <c r="FW529" s="77"/>
      <c r="FX529" s="77"/>
      <c r="FY529" s="77"/>
      <c r="FZ529" s="77"/>
    </row>
    <row r="735" spans="181:181" x14ac:dyDescent="0.2">
      <c r="FY735" s="34"/>
    </row>
    <row r="736" spans="181:181" x14ac:dyDescent="0.2">
      <c r="FY736" s="34"/>
    </row>
    <row r="737" spans="181:181" x14ac:dyDescent="0.2">
      <c r="FY737" s="34"/>
    </row>
    <row r="738" spans="181:181" x14ac:dyDescent="0.2">
      <c r="FY738" s="34"/>
    </row>
    <row r="739" spans="181:181" x14ac:dyDescent="0.2">
      <c r="FY739" s="34"/>
    </row>
    <row r="740" spans="181:181" x14ac:dyDescent="0.2">
      <c r="FY740" s="34"/>
    </row>
    <row r="741" spans="181:181" x14ac:dyDescent="0.2">
      <c r="FY741" s="34"/>
    </row>
    <row r="742" spans="181:181" x14ac:dyDescent="0.2">
      <c r="FY742" s="34"/>
    </row>
    <row r="743" spans="181:181" x14ac:dyDescent="0.2">
      <c r="FY743" s="34"/>
    </row>
    <row r="744" spans="181:181" x14ac:dyDescent="0.2">
      <c r="FY744" s="34"/>
    </row>
    <row r="745" spans="181:181" x14ac:dyDescent="0.2">
      <c r="FY745" s="34"/>
    </row>
    <row r="746" spans="181:181" x14ac:dyDescent="0.2">
      <c r="FY746" s="34"/>
    </row>
    <row r="747" spans="181:181" x14ac:dyDescent="0.2">
      <c r="FY747" s="34"/>
    </row>
    <row r="748" spans="181:181" x14ac:dyDescent="0.2">
      <c r="FY748" s="34"/>
    </row>
    <row r="749" spans="181:181" x14ac:dyDescent="0.2">
      <c r="FY749" s="34"/>
    </row>
    <row r="750" spans="181:181" x14ac:dyDescent="0.2">
      <c r="FY750" s="34"/>
    </row>
    <row r="751" spans="181:181" x14ac:dyDescent="0.2">
      <c r="FY751" s="34"/>
    </row>
    <row r="752" spans="181:181" x14ac:dyDescent="0.2">
      <c r="FY752" s="34"/>
    </row>
    <row r="753" spans="181:181" x14ac:dyDescent="0.2">
      <c r="FY753" s="34"/>
    </row>
    <row r="754" spans="181:181" x14ac:dyDescent="0.2">
      <c r="FY754" s="34"/>
    </row>
    <row r="755" spans="181:181" x14ac:dyDescent="0.2">
      <c r="FY755" s="34"/>
    </row>
    <row r="756" spans="181:181" x14ac:dyDescent="0.2">
      <c r="FY756" s="34"/>
    </row>
    <row r="757" spans="181:181" x14ac:dyDescent="0.2">
      <c r="FY757" s="34"/>
    </row>
    <row r="758" spans="181:181" x14ac:dyDescent="0.2">
      <c r="FY758" s="34"/>
    </row>
    <row r="759" spans="181:181" x14ac:dyDescent="0.2">
      <c r="FY759" s="34"/>
    </row>
    <row r="760" spans="181:181" x14ac:dyDescent="0.2">
      <c r="FY760" s="34"/>
    </row>
    <row r="761" spans="181:181" x14ac:dyDescent="0.2">
      <c r="FY761" s="34"/>
    </row>
    <row r="762" spans="181:181" x14ac:dyDescent="0.2">
      <c r="FY762" s="34"/>
    </row>
    <row r="763" spans="181:181" x14ac:dyDescent="0.2">
      <c r="FY763" s="34"/>
    </row>
    <row r="764" spans="181:181" x14ac:dyDescent="0.2">
      <c r="FY764" s="34"/>
    </row>
    <row r="765" spans="181:181" x14ac:dyDescent="0.2">
      <c r="FY765" s="34"/>
    </row>
    <row r="766" spans="181:181" x14ac:dyDescent="0.2">
      <c r="FY766" s="34"/>
    </row>
    <row r="767" spans="181:181" x14ac:dyDescent="0.2">
      <c r="FY767" s="34"/>
    </row>
    <row r="768" spans="181:181" x14ac:dyDescent="0.2">
      <c r="FY768" s="34"/>
    </row>
    <row r="769" spans="181:181" x14ac:dyDescent="0.2">
      <c r="FY769" s="34"/>
    </row>
    <row r="770" spans="181:181" x14ac:dyDescent="0.2">
      <c r="FY770" s="34"/>
    </row>
    <row r="771" spans="181:181" x14ac:dyDescent="0.2">
      <c r="FY771" s="34"/>
    </row>
    <row r="772" spans="181:181" x14ac:dyDescent="0.2">
      <c r="FY772" s="34"/>
    </row>
    <row r="773" spans="181:181" x14ac:dyDescent="0.2">
      <c r="FY773" s="34"/>
    </row>
    <row r="774" spans="181:181" x14ac:dyDescent="0.2">
      <c r="FY774" s="34"/>
    </row>
    <row r="775" spans="181:181" x14ac:dyDescent="0.2">
      <c r="FY775" s="34"/>
    </row>
  </sheetData>
  <phoneticPr fontId="2" type="noConversion"/>
  <conditionalFormatting sqref="I2:FY433">
    <cfRule type="expression" dxfId="0" priority="1">
      <formula>$FZ2=0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17</vt:i4>
      </vt:variant>
    </vt:vector>
  </HeadingPairs>
  <TitlesOfParts>
    <vt:vector size="20" baseType="lpstr">
      <vt:lpstr>Table</vt:lpstr>
      <vt:lpstr>Lookups</vt:lpstr>
      <vt:lpstr>Data</vt:lpstr>
      <vt:lpstr>Care</vt:lpstr>
      <vt:lpstr>Criteria</vt:lpstr>
      <vt:lpstr>data</vt:lpstr>
      <vt:lpstr>date_list</vt:lpstr>
      <vt:lpstr>daytype</vt:lpstr>
      <vt:lpstr>dual_enrol_list</vt:lpstr>
      <vt:lpstr>Enrolled</vt:lpstr>
      <vt:lpstr>lca</vt:lpstr>
      <vt:lpstr>lca_list</vt:lpstr>
      <vt:lpstr>month</vt:lpstr>
      <vt:lpstr>Pass</vt:lpstr>
      <vt:lpstr>Table!Print_Area</vt:lpstr>
      <vt:lpstr>Result_type</vt:lpstr>
      <vt:lpstr>Result_type_list</vt:lpstr>
      <vt:lpstr>Size_list</vt:lpstr>
      <vt:lpstr>Data!table_for_PGE_CBP_expost_private</vt:lpstr>
      <vt:lpstr>Two_way_tab_flag</vt:lpstr>
    </vt:vector>
  </TitlesOfParts>
  <Company>Christensen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edmchugh</dc:creator>
  <cp:lastModifiedBy>Dan Hansen</cp:lastModifiedBy>
  <cp:lastPrinted>2009-04-03T17:07:33Z</cp:lastPrinted>
  <dcterms:created xsi:type="dcterms:W3CDTF">2009-03-24T17:58:42Z</dcterms:created>
  <dcterms:modified xsi:type="dcterms:W3CDTF">2021-03-25T18:31:34Z</dcterms:modified>
</cp:coreProperties>
</file>