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25" windowWidth="17820" windowHeight="9225"/>
  </bookViews>
  <sheets>
    <sheet name="Inputs-Results" sheetId="2" r:id="rId1"/>
    <sheet name="Ex-Post Impact Tables DATA" sheetId="1" r:id="rId2"/>
    <sheet name="Lookup" sheetId="3" r:id="rId3"/>
  </sheets>
  <definedNames>
    <definedName name="_xlnm._FilterDatabase" localSheetId="1" hidden="1">'Ex-Post Impact Tables DATA'!$A$1:$P$2689</definedName>
    <definedName name="acctsemployed">'Inputs-Results'!$B$14</definedName>
    <definedName name="category">'Inputs-Results'!$B$7</definedName>
    <definedName name="categorylist">Lookup!$M$6:$M$46</definedName>
    <definedName name="CategoryOptions">Lookup!#REF!</definedName>
    <definedName name="Class">'Inputs-Results'!#REF!</definedName>
    <definedName name="ClassList">Lookup!#REF!</definedName>
    <definedName name="criteria1">Lookup!$A$5:$C$6</definedName>
    <definedName name="criteria10">Lookup!$A$23:$C$24</definedName>
    <definedName name="criteria11">Lookup!$A$25:$C$26</definedName>
    <definedName name="criteria12">Lookup!$A$27:$C$28</definedName>
    <definedName name="criteria13">Lookup!$A$29:$C$30</definedName>
    <definedName name="criteria14">Lookup!$A$31:$C$32</definedName>
    <definedName name="criteria15">Lookup!$A$33:$C$34</definedName>
    <definedName name="criteria16">Lookup!$A$35:$C$36</definedName>
    <definedName name="criteria17">Lookup!$A$37:$C$38</definedName>
    <definedName name="criteria18">Lookup!$A$39:$C$40</definedName>
    <definedName name="criteria19">Lookup!$A$41:$C$42</definedName>
    <definedName name="criteria2">Lookup!$A$7:$C$8</definedName>
    <definedName name="criteria20">Lookup!$A$43:$C$44</definedName>
    <definedName name="criteria21">Lookup!$A$45:$C$46</definedName>
    <definedName name="criteria22">Lookup!$A$47:$C$48</definedName>
    <definedName name="criteria23">Lookup!$A$49:$C$50</definedName>
    <definedName name="criteria24">Lookup!$A$51:$C$52</definedName>
    <definedName name="criteria3">Lookup!$A$9:$C$10</definedName>
    <definedName name="criteria4">Lookup!$A$11:$C$12</definedName>
    <definedName name="criteria5">Lookup!$A$13:$C$14</definedName>
    <definedName name="criteria6">Lookup!$A$15:$C$16</definedName>
    <definedName name="criteria7">Lookup!$A$17:$C$18</definedName>
    <definedName name="criteria8">Lookup!$A$19:$C$20</definedName>
    <definedName name="criteria9">Lookup!$A$21:$C$22</definedName>
    <definedName name="criteriadaily">Lookup!$A$5:$B$6</definedName>
    <definedName name="DATA">'Ex-Post Impact Tables DATA'!$A:$P</definedName>
    <definedName name="DayType">'Inputs-Results'!$B$8</definedName>
    <definedName name="Event">'Inputs-Results'!$B$6</definedName>
    <definedName name="eventdays">Lookup!#REF!</definedName>
    <definedName name="eventlist">Lookup!$M$49:$M$73</definedName>
    <definedName name="totalaccts">'Inputs-Results'!$B$15</definedName>
    <definedName name="Typeofresults">'Inputs-Results'!$B$5</definedName>
    <definedName name="units">Lookup!$M$76</definedName>
    <definedName name="YearType">'Inputs-Results'!$B$6</definedName>
  </definedNames>
  <calcPr calcId="125725"/>
</workbook>
</file>

<file path=xl/calcChain.xml><?xml version="1.0" encoding="utf-8"?>
<calcChain xmlns="http://schemas.openxmlformats.org/spreadsheetml/2006/main">
  <c r="E3" i="2"/>
  <c r="M76" i="3"/>
  <c r="B28"/>
  <c r="A28"/>
  <c r="B34"/>
  <c r="A34"/>
  <c r="B36"/>
  <c r="A36"/>
  <c r="B38"/>
  <c r="A38"/>
  <c r="B40"/>
  <c r="A40"/>
  <c r="B42"/>
  <c r="A42"/>
  <c r="A6"/>
  <c r="B6"/>
  <c r="B8"/>
  <c r="A8"/>
  <c r="Q8" i="2" s="1"/>
  <c r="B10" i="3"/>
  <c r="A10"/>
  <c r="Q9" i="2" s="1"/>
  <c r="B12" i="3"/>
  <c r="A12"/>
  <c r="Q10" i="2" s="1"/>
  <c r="B14" i="3"/>
  <c r="A14"/>
  <c r="Q11" i="2" s="1"/>
  <c r="B16" i="3"/>
  <c r="A16"/>
  <c r="Q12" i="2" s="1"/>
  <c r="B18" i="3"/>
  <c r="A18"/>
  <c r="Q13" i="2" s="1"/>
  <c r="B20" i="3"/>
  <c r="A20"/>
  <c r="Q14" i="2" s="1"/>
  <c r="B22" i="3"/>
  <c r="A22"/>
  <c r="Q15" i="2" s="1"/>
  <c r="B24" i="3"/>
  <c r="A24"/>
  <c r="Q16" i="2" s="1"/>
  <c r="B26" i="3"/>
  <c r="A26"/>
  <c r="Q17" i="2" s="1"/>
  <c r="B30" i="3"/>
  <c r="A30"/>
  <c r="Q19" i="2" s="1"/>
  <c r="B32" i="3"/>
  <c r="A32"/>
  <c r="Q20" i="2" s="1"/>
  <c r="B44" i="3"/>
  <c r="A44"/>
  <c r="Q26" i="2" s="1"/>
  <c r="B46" i="3"/>
  <c r="A46"/>
  <c r="Q27" i="2" s="1"/>
  <c r="B48" i="3"/>
  <c r="A48"/>
  <c r="Q28" i="2" s="1"/>
  <c r="B50" i="3"/>
  <c r="A50"/>
  <c r="Q29" i="2" s="1"/>
  <c r="B52" i="3"/>
  <c r="A52"/>
  <c r="Q30" i="2" s="1"/>
  <c r="F31"/>
  <c r="F5"/>
  <c r="H5"/>
  <c r="G5"/>
  <c r="B15" l="1"/>
  <c r="Q25"/>
  <c r="Q24"/>
  <c r="Q23"/>
  <c r="Q22"/>
  <c r="Q21"/>
  <c r="Q18"/>
  <c r="Q7"/>
  <c r="B14"/>
  <c r="J30"/>
  <c r="L29"/>
  <c r="N28"/>
  <c r="H27"/>
  <c r="L26"/>
  <c r="L20"/>
  <c r="H19"/>
  <c r="L17"/>
  <c r="J16"/>
  <c r="J15"/>
  <c r="N14"/>
  <c r="L13"/>
  <c r="N12"/>
  <c r="L11"/>
  <c r="G10"/>
  <c r="L9"/>
  <c r="N8"/>
  <c r="L7"/>
  <c r="L25"/>
  <c r="N24"/>
  <c r="J23"/>
  <c r="N22"/>
  <c r="F21"/>
  <c r="J18"/>
  <c r="N21"/>
  <c r="H18"/>
  <c r="M23"/>
  <c r="L28"/>
  <c r="K22"/>
  <c r="K21"/>
  <c r="O26"/>
  <c r="K25"/>
  <c r="F14"/>
  <c r="M24"/>
  <c r="O22"/>
  <c r="O9"/>
  <c r="O23"/>
  <c r="H21"/>
  <c r="L22"/>
  <c r="F18"/>
  <c r="I18" s="1"/>
  <c r="M18"/>
  <c r="N18"/>
  <c r="F29"/>
  <c r="K15"/>
  <c r="K7"/>
  <c r="G20"/>
  <c r="F8"/>
  <c r="O27"/>
  <c r="O17"/>
  <c r="M12"/>
  <c r="M8"/>
  <c r="H7"/>
  <c r="N25"/>
  <c r="J14"/>
  <c r="H22"/>
  <c r="G26"/>
  <c r="G24"/>
  <c r="J12"/>
  <c r="N11"/>
  <c r="L14"/>
  <c r="L19"/>
  <c r="L15"/>
  <c r="M29"/>
  <c r="K26"/>
  <c r="M20"/>
  <c r="M16"/>
  <c r="O13"/>
  <c r="K11"/>
  <c r="O30"/>
  <c r="H30"/>
  <c r="F13"/>
  <c r="J13"/>
  <c r="G15"/>
  <c r="N7"/>
  <c r="H11"/>
  <c r="H15"/>
  <c r="G28"/>
  <c r="H28"/>
  <c r="N10"/>
  <c r="F20"/>
  <c r="K30"/>
  <c r="M28"/>
  <c r="K27"/>
  <c r="M19"/>
  <c r="K17"/>
  <c r="O15"/>
  <c r="M14"/>
  <c r="K13"/>
  <c r="O11"/>
  <c r="M10"/>
  <c r="K9"/>
  <c r="O7"/>
  <c r="J27"/>
  <c r="H12"/>
  <c r="H14"/>
  <c r="L30"/>
  <c r="O25"/>
  <c r="H26"/>
  <c r="F17"/>
  <c r="F9"/>
  <c r="H25"/>
  <c r="O28"/>
  <c r="G27"/>
  <c r="L24"/>
  <c r="G17"/>
  <c r="G13"/>
  <c r="N9"/>
  <c r="J28"/>
  <c r="H24"/>
  <c r="F7"/>
  <c r="L8"/>
  <c r="H17"/>
  <c r="J11"/>
  <c r="B10"/>
  <c r="F26"/>
  <c r="N26"/>
  <c r="F16"/>
  <c r="N19"/>
  <c r="G22"/>
  <c r="N16"/>
  <c r="L21"/>
  <c r="L23"/>
  <c r="G14"/>
  <c r="J21"/>
  <c r="F27"/>
  <c r="I27" s="1"/>
  <c r="M30"/>
  <c r="O29"/>
  <c r="K29"/>
  <c r="K28"/>
  <c r="M27"/>
  <c r="M26"/>
  <c r="M25"/>
  <c r="O24"/>
  <c r="K24"/>
  <c r="K23"/>
  <c r="M22"/>
  <c r="O20"/>
  <c r="K20"/>
  <c r="K19"/>
  <c r="M17"/>
  <c r="O16"/>
  <c r="K16"/>
  <c r="M15"/>
  <c r="O14"/>
  <c r="K14"/>
  <c r="M13"/>
  <c r="O12"/>
  <c r="K12"/>
  <c r="M11"/>
  <c r="O10"/>
  <c r="K10"/>
  <c r="M9"/>
  <c r="O8"/>
  <c r="K8"/>
  <c r="M7"/>
  <c r="J29"/>
  <c r="J19"/>
  <c r="H8"/>
  <c r="H16"/>
  <c r="H10"/>
  <c r="O19"/>
  <c r="F19"/>
  <c r="I19" s="1"/>
  <c r="F22"/>
  <c r="F24"/>
  <c r="F23"/>
  <c r="F28"/>
  <c r="F10"/>
  <c r="F15"/>
  <c r="F11"/>
  <c r="H29"/>
  <c r="H23"/>
  <c r="J9"/>
  <c r="J17"/>
  <c r="G29"/>
  <c r="N27"/>
  <c r="G25"/>
  <c r="G23"/>
  <c r="M21"/>
  <c r="N20"/>
  <c r="N17"/>
  <c r="N15"/>
  <c r="N13"/>
  <c r="L12"/>
  <c r="G11"/>
  <c r="G9"/>
  <c r="G7"/>
  <c r="J25"/>
  <c r="J10"/>
  <c r="O21"/>
  <c r="N23"/>
  <c r="F25"/>
  <c r="F12"/>
  <c r="N30"/>
  <c r="L10"/>
  <c r="H9"/>
  <c r="L16"/>
  <c r="N29"/>
  <c r="F30"/>
  <c r="L27"/>
  <c r="H20"/>
  <c r="H13"/>
  <c r="G30"/>
  <c r="G21"/>
  <c r="O18"/>
  <c r="K18"/>
  <c r="G18"/>
  <c r="J7"/>
  <c r="G8"/>
  <c r="L18"/>
  <c r="J8"/>
  <c r="J24"/>
  <c r="J22"/>
  <c r="G16"/>
  <c r="J26"/>
  <c r="J20"/>
  <c r="G19"/>
  <c r="G12"/>
  <c r="B16" l="1"/>
  <c r="B17" s="1"/>
  <c r="Q33"/>
  <c r="I30"/>
  <c r="I15"/>
  <c r="I28"/>
  <c r="I24"/>
  <c r="I22"/>
  <c r="I21"/>
  <c r="I13"/>
  <c r="I9"/>
  <c r="I11"/>
  <c r="I20"/>
  <c r="I29"/>
  <c r="I8"/>
  <c r="I14"/>
  <c r="I12"/>
  <c r="I25"/>
  <c r="I7"/>
  <c r="I16"/>
  <c r="H33"/>
  <c r="F33"/>
  <c r="I17"/>
  <c r="I26"/>
  <c r="I10"/>
  <c r="I23"/>
  <c r="G33"/>
  <c r="I33" l="1"/>
</calcChain>
</file>

<file path=xl/sharedStrings.xml><?xml version="1.0" encoding="utf-8"?>
<sst xmlns="http://schemas.openxmlformats.org/spreadsheetml/2006/main" count="2999" uniqueCount="59">
  <si>
    <t>PCTILE10</t>
  </si>
  <si>
    <t>PCTILE30</t>
  </si>
  <si>
    <t>PCTILE50</t>
  </si>
  <si>
    <t>PCTILE70</t>
  </si>
  <si>
    <t>PCTILE90</t>
  </si>
  <si>
    <t>stderror</t>
  </si>
  <si>
    <t>popaccts</t>
  </si>
  <si>
    <t>Uncertainty Adjusted Impact - Percentiles</t>
  </si>
  <si>
    <t>Hour Ending</t>
  </si>
  <si>
    <t>10th</t>
  </si>
  <si>
    <t>30th</t>
  </si>
  <si>
    <t>50th</t>
  </si>
  <si>
    <t>70th</t>
  </si>
  <si>
    <t>90th</t>
  </si>
  <si>
    <t>Daily</t>
  </si>
  <si>
    <t>Weighted Temp (F)</t>
  </si>
  <si>
    <t>Type of Results</t>
  </si>
  <si>
    <t>TABLE 1: Menu options</t>
  </si>
  <si>
    <t>Cooling Degree Hours                      (Base 75)</t>
  </si>
  <si>
    <t xml:space="preserve"> </t>
  </si>
  <si>
    <t>Event Notification</t>
  </si>
  <si>
    <t>TABLE 2:  Event Day Information</t>
  </si>
  <si>
    <t>Event</t>
  </si>
  <si>
    <t>Event Start</t>
  </si>
  <si>
    <t>Event End</t>
  </si>
  <si>
    <t>Day Ahead</t>
  </si>
  <si>
    <t>Event Date</t>
  </si>
  <si>
    <t>TABLE 3:  Ex-Ante Load Impact Results</t>
  </si>
  <si>
    <t>Observed Energy Use (kWh)</t>
  </si>
  <si>
    <t>Change in Energy Use (kWh)</t>
  </si>
  <si>
    <t>Participant Category</t>
  </si>
  <si>
    <t>TOTAL ENROLLED ACCOUNTS</t>
  </si>
  <si>
    <t>Hour</t>
  </si>
  <si>
    <t xml:space="preserve">Impact Database Criteria </t>
  </si>
  <si>
    <t>(Facilitates data pull and allows for multiple criteria)</t>
  </si>
  <si>
    <t>Reference Load</t>
  </si>
  <si>
    <t>Observed Load</t>
  </si>
  <si>
    <t>Load Reduction</t>
  </si>
  <si>
    <t>Temperature</t>
  </si>
  <si>
    <t>Units</t>
  </si>
  <si>
    <t>%Load Reduction</t>
  </si>
  <si>
    <t>% Daily Load Reduction</t>
  </si>
  <si>
    <t>ACCOUNTS FOR EVENT</t>
  </si>
  <si>
    <t>% Load Reduction for Event Window</t>
  </si>
  <si>
    <t>Avg. Load Reduction for Event Window</t>
  </si>
  <si>
    <t>Average Customer</t>
  </si>
  <si>
    <t>Participant Category (Active)</t>
  </si>
  <si>
    <t>Event Day List (Active)</t>
  </si>
  <si>
    <t>SmartRate 2009 Ex-post Impact Tables</t>
  </si>
  <si>
    <t>ALL Active</t>
  </si>
  <si>
    <t>Average event</t>
  </si>
  <si>
    <t>LCR GREATER BAY AREA</t>
  </si>
  <si>
    <t>LCR GREATER FRESNO</t>
  </si>
  <si>
    <t>LCR KERN</t>
  </si>
  <si>
    <t>LCR OTHER</t>
  </si>
  <si>
    <t>LCR SIERRA</t>
  </si>
  <si>
    <t>LCR STOCKTON</t>
  </si>
  <si>
    <t>Actual Load</t>
  </si>
  <si>
    <t>sample accts</t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</si>
</sst>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[$-F800]dddd\,\ mmmm\ dd\,\ yyyy"/>
    <numFmt numFmtId="166" formatCode="0.0"/>
    <numFmt numFmtId="167" formatCode="[$-409]mmmm\ d\,\ yyyy;@"/>
    <numFmt numFmtId="168" formatCode="m/d/yy;@"/>
    <numFmt numFmtId="169" formatCode="0.0%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Franklin Gothic Demi Cond"/>
      <family val="2"/>
    </font>
    <font>
      <sz val="11"/>
      <name val="Arial"/>
      <family val="2"/>
    </font>
    <font>
      <sz val="11"/>
      <color indexed="9"/>
      <name val="Franklin Gothic Demi Cond"/>
      <family val="2"/>
    </font>
    <font>
      <sz val="10"/>
      <color indexed="9"/>
      <name val="Franklin Gothic Demi Cond"/>
      <family val="2"/>
    </font>
    <font>
      <sz val="11"/>
      <name val="Franklin Gothic Demi Cond"/>
      <family val="2"/>
    </font>
    <font>
      <sz val="11"/>
      <name val="Arial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20"/>
      <name val="Franklin Gothic Demi Cond"/>
      <family val="2"/>
    </font>
    <font>
      <sz val="14"/>
      <name val="Arial Narrow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22"/>
      <color theme="0"/>
      <name val="Franklin Gothic Demi Cond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4"/>
      <color theme="0"/>
      <name val="Franklin Gothic Demi Cond"/>
      <family val="2"/>
    </font>
    <font>
      <sz val="16"/>
      <color theme="0"/>
      <name val="Franklin Gothic Demi Cond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theme="4" tint="0.39997558519241921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4506668294322"/>
      </right>
      <top/>
      <bottom style="thin">
        <color indexed="56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 style="medium">
        <color theme="4" tint="0.59996337778862885"/>
      </right>
      <top/>
      <bottom style="thick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ck">
        <color theme="3"/>
      </top>
      <bottom/>
      <diagonal/>
    </border>
    <border>
      <left/>
      <right/>
      <top/>
      <bottom style="thick">
        <color theme="3"/>
      </bottom>
      <diagonal/>
    </border>
    <border>
      <left style="medium">
        <color theme="4" tint="0.59996337778862885"/>
      </left>
      <right style="medium">
        <color theme="4" tint="0.59996337778862885"/>
      </right>
      <top/>
      <bottom style="medium">
        <color theme="4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ill="1" applyBorder="1"/>
    <xf numFmtId="0" fontId="0" fillId="0" borderId="0" xfId="0" applyFill="1"/>
    <xf numFmtId="0" fontId="3" fillId="0" borderId="0" xfId="0" applyFont="1"/>
    <xf numFmtId="4" fontId="4" fillId="0" borderId="0" xfId="0" applyNumberFormat="1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Fill="1" applyBorder="1"/>
    <xf numFmtId="10" fontId="0" fillId="0" borderId="0" xfId="0" applyNumberFormat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 indent="1"/>
    </xf>
    <xf numFmtId="0" fontId="0" fillId="0" borderId="0" xfId="0" applyBorder="1" applyAlignment="1"/>
    <xf numFmtId="3" fontId="0" fillId="0" borderId="0" xfId="0" applyNumberFormat="1"/>
    <xf numFmtId="0" fontId="10" fillId="0" borderId="0" xfId="0" applyFont="1" applyAlignment="1">
      <alignment vertical="top" wrapText="1" readingOrder="1"/>
    </xf>
    <xf numFmtId="0" fontId="10" fillId="0" borderId="0" xfId="0" applyFont="1" applyAlignment="1">
      <alignment horizontal="left" vertical="top" wrapText="1" readingOrder="1"/>
    </xf>
    <xf numFmtId="0" fontId="0" fillId="0" borderId="0" xfId="0" applyAlignment="1">
      <alignment vertical="top"/>
    </xf>
    <xf numFmtId="0" fontId="1" fillId="0" borderId="0" xfId="0" applyFont="1"/>
    <xf numFmtId="0" fontId="11" fillId="0" borderId="0" xfId="0" applyFont="1"/>
    <xf numFmtId="0" fontId="11" fillId="0" borderId="0" xfId="0" applyFont="1" applyAlignment="1">
      <alignment horizontal="left" indent="2"/>
    </xf>
    <xf numFmtId="0" fontId="9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168" fontId="0" fillId="0" borderId="0" xfId="0" applyNumberFormat="1" applyAlignment="1">
      <alignment horizontal="left"/>
    </xf>
    <xf numFmtId="0" fontId="0" fillId="0" borderId="0" xfId="0" applyBorder="1"/>
    <xf numFmtId="0" fontId="14" fillId="2" borderId="0" xfId="0" applyFont="1" applyFill="1"/>
    <xf numFmtId="0" fontId="0" fillId="0" borderId="1" xfId="0" applyBorder="1"/>
    <xf numFmtId="0" fontId="14" fillId="2" borderId="1" xfId="0" applyFont="1" applyFill="1" applyBorder="1"/>
    <xf numFmtId="167" fontId="0" fillId="0" borderId="1" xfId="0" applyNumberFormat="1" applyBorder="1" applyAlignment="1">
      <alignment horizontal="center"/>
    </xf>
    <xf numFmtId="164" fontId="0" fillId="0" borderId="0" xfId="0" applyNumberFormat="1"/>
    <xf numFmtId="20" fontId="7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right" indent="1"/>
    </xf>
    <xf numFmtId="164" fontId="8" fillId="0" borderId="0" xfId="0" applyNumberFormat="1" applyFont="1" applyFill="1" applyBorder="1" applyAlignment="1">
      <alignment horizontal="right" indent="1"/>
    </xf>
    <xf numFmtId="10" fontId="8" fillId="0" borderId="0" xfId="0" applyNumberFormat="1" applyFont="1" applyFill="1" applyBorder="1" applyAlignment="1">
      <alignment horizontal="right" indent="1"/>
    </xf>
    <xf numFmtId="0" fontId="17" fillId="0" borderId="0" xfId="0" applyFont="1" applyFill="1" applyBorder="1" applyAlignment="1">
      <alignment vertical="center"/>
    </xf>
    <xf numFmtId="0" fontId="5" fillId="5" borderId="8" xfId="0" applyFont="1" applyFill="1" applyBorder="1" applyAlignment="1">
      <alignment wrapText="1"/>
    </xf>
    <xf numFmtId="0" fontId="5" fillId="5" borderId="8" xfId="0" applyFont="1" applyFill="1" applyBorder="1" applyAlignment="1">
      <alignment horizontal="center" wrapText="1"/>
    </xf>
    <xf numFmtId="0" fontId="18" fillId="5" borderId="5" xfId="0" applyFont="1" applyFill="1" applyBorder="1" applyAlignment="1">
      <alignment horizontal="centerContinuous"/>
    </xf>
    <xf numFmtId="0" fontId="18" fillId="5" borderId="5" xfId="0" applyFont="1" applyFill="1" applyBorder="1" applyAlignment="1">
      <alignment horizontal="right" wrapText="1" indent="1"/>
    </xf>
    <xf numFmtId="20" fontId="19" fillId="3" borderId="2" xfId="0" applyNumberFormat="1" applyFont="1" applyFill="1" applyBorder="1" applyAlignment="1">
      <alignment horizontal="center"/>
    </xf>
    <xf numFmtId="4" fontId="19" fillId="3" borderId="4" xfId="0" applyNumberFormat="1" applyFont="1" applyFill="1" applyBorder="1" applyAlignment="1">
      <alignment horizontal="right" indent="1"/>
    </xf>
    <xf numFmtId="169" fontId="19" fillId="3" borderId="4" xfId="0" applyNumberFormat="1" applyFont="1" applyFill="1" applyBorder="1" applyAlignment="1">
      <alignment horizontal="right" indent="1"/>
    </xf>
    <xf numFmtId="164" fontId="19" fillId="3" borderId="4" xfId="0" applyNumberFormat="1" applyFont="1" applyFill="1" applyBorder="1" applyAlignment="1">
      <alignment horizontal="right" indent="1"/>
    </xf>
    <xf numFmtId="20" fontId="19" fillId="0" borderId="2" xfId="0" applyNumberFormat="1" applyFont="1" applyFill="1" applyBorder="1" applyAlignment="1">
      <alignment horizontal="center"/>
    </xf>
    <xf numFmtId="4" fontId="19" fillId="0" borderId="4" xfId="0" applyNumberFormat="1" applyFont="1" applyFill="1" applyBorder="1" applyAlignment="1">
      <alignment horizontal="right" indent="1"/>
    </xf>
    <xf numFmtId="169" fontId="19" fillId="0" borderId="4" xfId="0" applyNumberFormat="1" applyFont="1" applyFill="1" applyBorder="1" applyAlignment="1">
      <alignment horizontal="right" indent="1"/>
    </xf>
    <xf numFmtId="164" fontId="19" fillId="0" borderId="4" xfId="0" applyNumberFormat="1" applyFont="1" applyFill="1" applyBorder="1" applyAlignment="1">
      <alignment horizontal="right" indent="1"/>
    </xf>
    <xf numFmtId="20" fontId="19" fillId="0" borderId="3" xfId="0" applyNumberFormat="1" applyFont="1" applyFill="1" applyBorder="1" applyAlignment="1">
      <alignment horizontal="center"/>
    </xf>
    <xf numFmtId="4" fontId="20" fillId="4" borderId="6" xfId="0" applyNumberFormat="1" applyFont="1" applyFill="1" applyBorder="1" applyAlignment="1">
      <alignment horizontal="right" indent="1"/>
    </xf>
    <xf numFmtId="14" fontId="0" fillId="0" borderId="0" xfId="0" applyNumberFormat="1"/>
    <xf numFmtId="14" fontId="1" fillId="0" borderId="0" xfId="0" applyNumberFormat="1" applyFont="1"/>
    <xf numFmtId="11" fontId="0" fillId="0" borderId="0" xfId="0" applyNumberFormat="1"/>
    <xf numFmtId="1" fontId="5" fillId="5" borderId="8" xfId="0" applyNumberFormat="1" applyFont="1" applyFill="1" applyBorder="1" applyAlignment="1">
      <alignment horizontal="center" wrapText="1"/>
    </xf>
    <xf numFmtId="1" fontId="0" fillId="0" borderId="0" xfId="0" applyNumberFormat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7" fillId="5" borderId="9" xfId="0" applyFont="1" applyFill="1" applyBorder="1" applyAlignment="1">
      <alignment vertical="center"/>
    </xf>
    <xf numFmtId="0" fontId="21" fillId="5" borderId="9" xfId="0" applyFont="1" applyFill="1" applyBorder="1"/>
    <xf numFmtId="0" fontId="22" fillId="5" borderId="9" xfId="0" applyFont="1" applyFill="1" applyBorder="1" applyAlignment="1">
      <alignment vertical="center"/>
    </xf>
    <xf numFmtId="167" fontId="23" fillId="5" borderId="10" xfId="0" applyNumberFormat="1" applyFont="1" applyFill="1" applyBorder="1" applyAlignment="1">
      <alignment horizontal="right" vertical="center"/>
    </xf>
    <xf numFmtId="167" fontId="23" fillId="5" borderId="10" xfId="0" applyNumberFormat="1" applyFont="1" applyFill="1" applyBorder="1" applyAlignment="1">
      <alignment horizontal="left" vertical="center"/>
    </xf>
    <xf numFmtId="0" fontId="21" fillId="5" borderId="10" xfId="0" applyFont="1" applyFill="1" applyBorder="1"/>
    <xf numFmtId="0" fontId="17" fillId="5" borderId="10" xfId="0" applyFont="1" applyFill="1" applyBorder="1" applyAlignment="1">
      <alignment vertical="center"/>
    </xf>
    <xf numFmtId="0" fontId="15" fillId="5" borderId="12" xfId="0" applyFont="1" applyFill="1" applyBorder="1" applyAlignment="1">
      <alignment horizontal="right" wrapText="1" indent="1"/>
    </xf>
    <xf numFmtId="49" fontId="16" fillId="0" borderId="12" xfId="0" applyNumberFormat="1" applyFont="1" applyBorder="1" applyAlignment="1">
      <alignment horizontal="left" vertical="center" wrapText="1" indent="2"/>
    </xf>
    <xf numFmtId="0" fontId="16" fillId="0" borderId="12" xfId="0" applyFont="1" applyBorder="1" applyAlignment="1">
      <alignment horizontal="left" vertical="center" indent="2"/>
    </xf>
    <xf numFmtId="3" fontId="16" fillId="6" borderId="12" xfId="0" applyNumberFormat="1" applyFont="1" applyFill="1" applyBorder="1" applyAlignment="1">
      <alignment horizontal="left" indent="2"/>
    </xf>
    <xf numFmtId="20" fontId="16" fillId="6" borderId="12" xfId="0" applyNumberFormat="1" applyFont="1" applyFill="1" applyBorder="1" applyAlignment="1">
      <alignment horizontal="left" indent="2"/>
    </xf>
    <xf numFmtId="169" fontId="16" fillId="6" borderId="12" xfId="0" applyNumberFormat="1" applyFont="1" applyFill="1" applyBorder="1" applyAlignment="1">
      <alignment horizontal="left" indent="2"/>
    </xf>
    <xf numFmtId="3" fontId="16" fillId="4" borderId="12" xfId="0" applyNumberFormat="1" applyFont="1" applyFill="1" applyBorder="1" applyAlignment="1">
      <alignment horizontal="left" indent="2"/>
    </xf>
    <xf numFmtId="20" fontId="16" fillId="4" borderId="12" xfId="0" applyNumberFormat="1" applyFont="1" applyFill="1" applyBorder="1" applyAlignment="1">
      <alignment horizontal="left" indent="2"/>
    </xf>
    <xf numFmtId="165" fontId="16" fillId="4" borderId="12" xfId="0" applyNumberFormat="1" applyFont="1" applyFill="1" applyBorder="1" applyAlignment="1">
      <alignment horizontal="left" indent="2"/>
    </xf>
    <xf numFmtId="4" fontId="16" fillId="4" borderId="12" xfId="0" applyNumberFormat="1" applyFont="1" applyFill="1" applyBorder="1" applyAlignment="1">
      <alignment horizontal="left" indent="2"/>
    </xf>
    <xf numFmtId="167" fontId="16" fillId="6" borderId="12" xfId="0" applyNumberFormat="1" applyFont="1" applyFill="1" applyBorder="1" applyAlignment="1">
      <alignment horizontal="left" vertical="center" indent="2"/>
    </xf>
    <xf numFmtId="0" fontId="20" fillId="4" borderId="6" xfId="0" applyFont="1" applyFill="1" applyBorder="1" applyAlignment="1">
      <alignment horizontal="center" vertical="center"/>
    </xf>
    <xf numFmtId="4" fontId="20" fillId="4" borderId="6" xfId="0" applyNumberFormat="1" applyFont="1" applyFill="1" applyBorder="1" applyAlignment="1">
      <alignment horizontal="center" vertical="center"/>
    </xf>
    <xf numFmtId="169" fontId="20" fillId="4" borderId="6" xfId="0" applyNumberFormat="1" applyFont="1" applyFill="1" applyBorder="1" applyAlignment="1">
      <alignment horizontal="center" vertical="center"/>
    </xf>
    <xf numFmtId="164" fontId="20" fillId="4" borderId="6" xfId="0" applyNumberFormat="1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4" fontId="20" fillId="4" borderId="7" xfId="0" applyNumberFormat="1" applyFont="1" applyFill="1" applyBorder="1" applyAlignment="1">
      <alignment horizontal="center" vertical="center"/>
    </xf>
    <xf numFmtId="2" fontId="20" fillId="4" borderId="7" xfId="0" applyNumberFormat="1" applyFont="1" applyFill="1" applyBorder="1" applyAlignment="1">
      <alignment horizontal="center" vertical="center"/>
    </xf>
    <xf numFmtId="169" fontId="20" fillId="4" borderId="7" xfId="0" applyNumberFormat="1" applyFont="1" applyFill="1" applyBorder="1" applyAlignment="1">
      <alignment horizontal="center" vertical="center"/>
    </xf>
    <xf numFmtId="166" fontId="20" fillId="4" borderId="7" xfId="0" applyNumberFormat="1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wrapText="1"/>
    </xf>
    <xf numFmtId="0" fontId="18" fillId="5" borderId="6" xfId="0" applyFont="1" applyFill="1" applyBorder="1" applyAlignment="1">
      <alignment horizontal="center" wrapText="1"/>
    </xf>
    <xf numFmtId="0" fontId="18" fillId="5" borderId="11" xfId="0" applyFont="1" applyFill="1" applyBorder="1" applyAlignment="1">
      <alignment horizontal="center" wrapText="1"/>
    </xf>
    <xf numFmtId="169" fontId="18" fillId="5" borderId="6" xfId="0" applyNumberFormat="1" applyFont="1" applyFill="1" applyBorder="1" applyAlignment="1">
      <alignment horizontal="center" wrapText="1"/>
    </xf>
    <xf numFmtId="169" fontId="18" fillId="5" borderId="11" xfId="0" applyNumberFormat="1" applyFont="1" applyFill="1" applyBorder="1" applyAlignment="1">
      <alignment horizontal="center" wrapText="1"/>
    </xf>
    <xf numFmtId="0" fontId="18" fillId="5" borderId="13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"/>
    </xf>
    <xf numFmtId="0" fontId="18" fillId="5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2056297641793697E-2"/>
          <c:y val="0.10814473190851172"/>
          <c:w val="0.79550250043554127"/>
          <c:h val="0.7551411073615818"/>
        </c:manualLayout>
      </c:layout>
      <c:barChart>
        <c:barDir val="col"/>
        <c:grouping val="clustered"/>
        <c:ser>
          <c:idx val="2"/>
          <c:order val="2"/>
          <c:tx>
            <c:v>Temperature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val>
            <c:numRef>
              <c:f>'Inputs-Results'!$J$7:$J$30</c:f>
              <c:numCache>
                <c:formatCode>#,##0.0</c:formatCode>
                <c:ptCount val="24"/>
                <c:pt idx="0">
                  <c:v>77.552099999999996</c:v>
                </c:pt>
                <c:pt idx="1">
                  <c:v>75.875500000000002</c:v>
                </c:pt>
                <c:pt idx="2">
                  <c:v>74.279600000000002</c:v>
                </c:pt>
                <c:pt idx="3">
                  <c:v>72.812200000000004</c:v>
                </c:pt>
                <c:pt idx="4">
                  <c:v>71.408299999999997</c:v>
                </c:pt>
                <c:pt idx="5">
                  <c:v>70.316100000000006</c:v>
                </c:pt>
                <c:pt idx="6">
                  <c:v>69.910399999999996</c:v>
                </c:pt>
                <c:pt idx="7">
                  <c:v>71.932400000000001</c:v>
                </c:pt>
                <c:pt idx="8">
                  <c:v>76.079700000000003</c:v>
                </c:pt>
                <c:pt idx="9">
                  <c:v>80.397499999999994</c:v>
                </c:pt>
                <c:pt idx="10">
                  <c:v>84.446200000000005</c:v>
                </c:pt>
                <c:pt idx="11">
                  <c:v>88.017399999999995</c:v>
                </c:pt>
                <c:pt idx="12">
                  <c:v>91.013400000000004</c:v>
                </c:pt>
                <c:pt idx="13">
                  <c:v>93.536799999999999</c:v>
                </c:pt>
                <c:pt idx="14">
                  <c:v>95.495999999999995</c:v>
                </c:pt>
                <c:pt idx="15">
                  <c:v>96.656499999999994</c:v>
                </c:pt>
                <c:pt idx="16">
                  <c:v>97.277299999999997</c:v>
                </c:pt>
                <c:pt idx="17">
                  <c:v>97.094800000000006</c:v>
                </c:pt>
                <c:pt idx="18">
                  <c:v>95.718699999999998</c:v>
                </c:pt>
                <c:pt idx="19">
                  <c:v>92.704099999999997</c:v>
                </c:pt>
                <c:pt idx="20">
                  <c:v>88.899500000000003</c:v>
                </c:pt>
                <c:pt idx="21">
                  <c:v>85.946200000000005</c:v>
                </c:pt>
                <c:pt idx="22">
                  <c:v>83.208799999999997</c:v>
                </c:pt>
                <c:pt idx="23">
                  <c:v>80.823999999999998</c:v>
                </c:pt>
              </c:numCache>
            </c:numRef>
          </c:val>
        </c:ser>
        <c:axId val="121878784"/>
        <c:axId val="121876864"/>
      </c:barChart>
      <c:scatterChart>
        <c:scatterStyle val="smoothMarker"/>
        <c:ser>
          <c:idx val="0"/>
          <c:order val="0"/>
          <c:tx>
            <c:strRef>
              <c:f>'Inputs-Results'!$F$5:$F$6</c:f>
              <c:strCache>
                <c:ptCount val="1"/>
                <c:pt idx="0">
                  <c:v>Reference Load (kW)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'Inputs-Results'!$E$7:$E$30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0.16666666666666699</c:v>
                </c:pt>
                <c:pt idx="4">
                  <c:v>0.20833333333333401</c:v>
                </c:pt>
                <c:pt idx="5">
                  <c:v>0.25</c:v>
                </c:pt>
                <c:pt idx="6">
                  <c:v>0.29166666666666702</c:v>
                </c:pt>
                <c:pt idx="7">
                  <c:v>0.33333333333333398</c:v>
                </c:pt>
                <c:pt idx="8">
                  <c:v>0.375</c:v>
                </c:pt>
                <c:pt idx="9">
                  <c:v>0.41666666666666702</c:v>
                </c:pt>
                <c:pt idx="10">
                  <c:v>0.45833333333333398</c:v>
                </c:pt>
                <c:pt idx="11">
                  <c:v>0.5</c:v>
                </c:pt>
                <c:pt idx="12">
                  <c:v>0.54166666666666696</c:v>
                </c:pt>
                <c:pt idx="13">
                  <c:v>0.58333333333333404</c:v>
                </c:pt>
                <c:pt idx="14">
                  <c:v>0.625</c:v>
                </c:pt>
                <c:pt idx="15">
                  <c:v>0.66666666666666696</c:v>
                </c:pt>
                <c:pt idx="16">
                  <c:v>0.70833333333333404</c:v>
                </c:pt>
                <c:pt idx="17">
                  <c:v>0.75</c:v>
                </c:pt>
                <c:pt idx="18">
                  <c:v>0.79166666666666696</c:v>
                </c:pt>
                <c:pt idx="19">
                  <c:v>0.83333333333333404</c:v>
                </c:pt>
                <c:pt idx="20">
                  <c:v>0.875</c:v>
                </c:pt>
                <c:pt idx="21">
                  <c:v>0.91666666666666696</c:v>
                </c:pt>
                <c:pt idx="22">
                  <c:v>0.95833333333333404</c:v>
                </c:pt>
                <c:pt idx="23">
                  <c:v>1</c:v>
                </c:pt>
              </c:numCache>
            </c:numRef>
          </c:xVal>
          <c:yVal>
            <c:numRef>
              <c:f>'Inputs-Results'!$F$7:$F$30</c:f>
              <c:numCache>
                <c:formatCode>#,##0.00</c:formatCode>
                <c:ptCount val="24"/>
                <c:pt idx="0">
                  <c:v>1.0645119999999999</c:v>
                </c:pt>
                <c:pt idx="1">
                  <c:v>0.9121937</c:v>
                </c:pt>
                <c:pt idx="2">
                  <c:v>0.80826900000000002</c:v>
                </c:pt>
                <c:pt idx="3">
                  <c:v>0.73309550000000001</c:v>
                </c:pt>
                <c:pt idx="4">
                  <c:v>0.69252069999999999</c:v>
                </c:pt>
                <c:pt idx="5">
                  <c:v>0.67947860000000004</c:v>
                </c:pt>
                <c:pt idx="6">
                  <c:v>0.72521250000000004</c:v>
                </c:pt>
                <c:pt idx="7">
                  <c:v>0.77142750000000004</c:v>
                </c:pt>
                <c:pt idx="8">
                  <c:v>0.84036049999999995</c:v>
                </c:pt>
                <c:pt idx="9">
                  <c:v>0.94701310000000005</c:v>
                </c:pt>
                <c:pt idx="10">
                  <c:v>1.0770249999999999</c:v>
                </c:pt>
                <c:pt idx="11">
                  <c:v>1.2339910000000001</c:v>
                </c:pt>
                <c:pt idx="12">
                  <c:v>1.415367</c:v>
                </c:pt>
                <c:pt idx="13">
                  <c:v>1.601645</c:v>
                </c:pt>
                <c:pt idx="14">
                  <c:v>1.7837080000000001</c:v>
                </c:pt>
                <c:pt idx="15">
                  <c:v>1.972879</c:v>
                </c:pt>
                <c:pt idx="16">
                  <c:v>2.1322459999999999</c:v>
                </c:pt>
                <c:pt idx="17">
                  <c:v>2.2296170000000002</c:v>
                </c:pt>
                <c:pt idx="18">
                  <c:v>2.219732</c:v>
                </c:pt>
                <c:pt idx="19">
                  <c:v>2.1153759999999999</c:v>
                </c:pt>
                <c:pt idx="20">
                  <c:v>1.995859</c:v>
                </c:pt>
                <c:pt idx="21">
                  <c:v>1.864306</c:v>
                </c:pt>
                <c:pt idx="22">
                  <c:v>1.589825</c:v>
                </c:pt>
                <c:pt idx="23">
                  <c:v>1.3084210000000001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'Inputs-Results'!$G$5:$G$6</c:f>
              <c:strCache>
                <c:ptCount val="1"/>
                <c:pt idx="0">
                  <c:v>Observed Load (kW)</c:v>
                </c:pt>
              </c:strCache>
            </c:strRef>
          </c:tx>
          <c:spPr>
            <a:ln w="381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'Inputs-Results'!$E$7:$E$30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0.16666666666666699</c:v>
                </c:pt>
                <c:pt idx="4">
                  <c:v>0.20833333333333401</c:v>
                </c:pt>
                <c:pt idx="5">
                  <c:v>0.25</c:v>
                </c:pt>
                <c:pt idx="6">
                  <c:v>0.29166666666666702</c:v>
                </c:pt>
                <c:pt idx="7">
                  <c:v>0.33333333333333398</c:v>
                </c:pt>
                <c:pt idx="8">
                  <c:v>0.375</c:v>
                </c:pt>
                <c:pt idx="9">
                  <c:v>0.41666666666666702</c:v>
                </c:pt>
                <c:pt idx="10">
                  <c:v>0.45833333333333398</c:v>
                </c:pt>
                <c:pt idx="11">
                  <c:v>0.5</c:v>
                </c:pt>
                <c:pt idx="12">
                  <c:v>0.54166666666666696</c:v>
                </c:pt>
                <c:pt idx="13">
                  <c:v>0.58333333333333404</c:v>
                </c:pt>
                <c:pt idx="14">
                  <c:v>0.625</c:v>
                </c:pt>
                <c:pt idx="15">
                  <c:v>0.66666666666666696</c:v>
                </c:pt>
                <c:pt idx="16">
                  <c:v>0.70833333333333404</c:v>
                </c:pt>
                <c:pt idx="17">
                  <c:v>0.75</c:v>
                </c:pt>
                <c:pt idx="18">
                  <c:v>0.79166666666666696</c:v>
                </c:pt>
                <c:pt idx="19">
                  <c:v>0.83333333333333404</c:v>
                </c:pt>
                <c:pt idx="20">
                  <c:v>0.875</c:v>
                </c:pt>
                <c:pt idx="21">
                  <c:v>0.91666666666666696</c:v>
                </c:pt>
                <c:pt idx="22">
                  <c:v>0.95833333333333404</c:v>
                </c:pt>
                <c:pt idx="23">
                  <c:v>1</c:v>
                </c:pt>
              </c:numCache>
            </c:numRef>
          </c:xVal>
          <c:yVal>
            <c:numRef>
              <c:f>'Inputs-Results'!$G$7:$G$30</c:f>
              <c:numCache>
                <c:formatCode>#,##0.00</c:formatCode>
                <c:ptCount val="24"/>
                <c:pt idx="0">
                  <c:v>1.0501199999999999</c:v>
                </c:pt>
                <c:pt idx="1">
                  <c:v>0.8984027</c:v>
                </c:pt>
                <c:pt idx="2">
                  <c:v>0.80054550000000002</c:v>
                </c:pt>
                <c:pt idx="3">
                  <c:v>0.72990999999999995</c:v>
                </c:pt>
                <c:pt idx="4">
                  <c:v>0.69680589999999998</c:v>
                </c:pt>
                <c:pt idx="5">
                  <c:v>0.68859130000000002</c:v>
                </c:pt>
                <c:pt idx="6">
                  <c:v>0.7488515</c:v>
                </c:pt>
                <c:pt idx="7">
                  <c:v>0.78860819999999998</c:v>
                </c:pt>
                <c:pt idx="8">
                  <c:v>0.83355500000000005</c:v>
                </c:pt>
                <c:pt idx="9">
                  <c:v>0.91765730000000001</c:v>
                </c:pt>
                <c:pt idx="10">
                  <c:v>1.0391859999999999</c:v>
                </c:pt>
                <c:pt idx="11">
                  <c:v>1.1867289999999999</c:v>
                </c:pt>
                <c:pt idx="12">
                  <c:v>1.363086</c:v>
                </c:pt>
                <c:pt idx="13">
                  <c:v>1.5164960000000001</c:v>
                </c:pt>
                <c:pt idx="14">
                  <c:v>1.510402</c:v>
                </c:pt>
                <c:pt idx="15">
                  <c:v>1.652056</c:v>
                </c:pt>
                <c:pt idx="16">
                  <c:v>1.8140700000000001</c:v>
                </c:pt>
                <c:pt idx="17">
                  <c:v>1.9074759999999999</c:v>
                </c:pt>
                <c:pt idx="18">
                  <c:v>1.9147989999999999</c:v>
                </c:pt>
                <c:pt idx="19">
                  <c:v>2.116619</c:v>
                </c:pt>
                <c:pt idx="20">
                  <c:v>2.1083560000000001</c:v>
                </c:pt>
                <c:pt idx="21">
                  <c:v>1.9347000000000001</c:v>
                </c:pt>
                <c:pt idx="22">
                  <c:v>1.6248020000000001</c:v>
                </c:pt>
                <c:pt idx="23">
                  <c:v>1.3162499999999999</c:v>
                </c:pt>
              </c:numCache>
            </c:numRef>
          </c:yVal>
          <c:smooth val="1"/>
        </c:ser>
        <c:axId val="121864576"/>
        <c:axId val="121866112"/>
      </c:scatterChart>
      <c:valAx>
        <c:axId val="121864576"/>
        <c:scaling>
          <c:orientation val="minMax"/>
          <c:max val="1"/>
        </c:scaling>
        <c:axPos val="b"/>
        <c:majorGridlines/>
        <c:numFmt formatCode="h:mm" sourceLinked="1"/>
        <c:maj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-5400000" vert="horz" anchor="t" anchorCtr="0"/>
          <a:lstStyle/>
          <a:p>
            <a:pPr>
              <a:defRPr/>
            </a:pPr>
            <a:endParaRPr lang="en-US"/>
          </a:p>
        </c:txPr>
        <c:crossAx val="121866112"/>
        <c:crosses val="autoZero"/>
        <c:crossBetween val="midCat"/>
        <c:majorUnit val="4.1666670000000024E-2"/>
      </c:valAx>
      <c:valAx>
        <c:axId val="121866112"/>
        <c:scaling>
          <c:orientation val="minMax"/>
          <c:min val="0"/>
        </c:scaling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title>
          <c:tx>
            <c:strRef>
              <c:f>'Inputs-Results'!$E$3</c:f>
              <c:strCache>
                <c:ptCount val="1"/>
                <c:pt idx="0">
                  <c:v>Average Customer Demand (kW)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#,##0.0" sourceLinked="0"/>
        <c:maj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1864576"/>
        <c:crosses val="autoZero"/>
        <c:crossBetween val="midCat"/>
      </c:valAx>
      <c:valAx>
        <c:axId val="121876864"/>
        <c:scaling>
          <c:orientation val="minMax"/>
          <c:max val="180"/>
          <c:min val="6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(F)</a:t>
                </a:r>
              </a:p>
            </c:rich>
          </c:tx>
          <c:layout/>
        </c:title>
        <c:numFmt formatCode="#,##0.0" sourceLinked="1"/>
        <c:tickLblPos val="nextTo"/>
        <c:crossAx val="121878784"/>
        <c:crosses val="max"/>
        <c:crossBetween val="between"/>
      </c:valAx>
      <c:catAx>
        <c:axId val="121878784"/>
        <c:scaling>
          <c:orientation val="minMax"/>
        </c:scaling>
        <c:delete val="1"/>
        <c:axPos val="b"/>
        <c:numFmt formatCode="h:mm" sourceLinked="1"/>
        <c:tickLblPos val="none"/>
        <c:crossAx val="121876864"/>
        <c:crosses val="autoZero"/>
        <c:auto val="1"/>
        <c:lblAlgn val="ctr"/>
        <c:lblOffset val="100"/>
      </c:cat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/>
      <c:spPr>
        <a:solidFill>
          <a:srgbClr val="FFFFFF"/>
        </a:solidFill>
        <a:ln w="12700">
          <a:noFill/>
          <a:prstDash val="solid"/>
        </a:ln>
      </c:spPr>
    </c:legend>
    <c:plotVisOnly val="1"/>
    <c:dispBlanksAs val="gap"/>
  </c:chart>
  <c:spPr>
    <a:solidFill>
      <a:schemeClr val="bg1"/>
    </a:solidFill>
    <a:ln w="12700">
      <a:solidFill>
        <a:srgbClr val="969696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17</xdr:row>
      <xdr:rowOff>213360</xdr:rowOff>
    </xdr:from>
    <xdr:to>
      <xdr:col>3</xdr:col>
      <xdr:colOff>495300</xdr:colOff>
      <xdr:row>33</xdr:row>
      <xdr:rowOff>144780</xdr:rowOff>
    </xdr:to>
    <xdr:graphicFrame macro="">
      <xdr:nvGraphicFramePr>
        <xdr:cNvPr id="11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60960</xdr:colOff>
      <xdr:row>0</xdr:row>
      <xdr:rowOff>45720</xdr:rowOff>
    </xdr:from>
    <xdr:to>
      <xdr:col>14</xdr:col>
      <xdr:colOff>281940</xdr:colOff>
      <xdr:row>1</xdr:row>
      <xdr:rowOff>304800</xdr:rowOff>
    </xdr:to>
    <xdr:pic>
      <xdr:nvPicPr>
        <xdr:cNvPr id="1173" name="Picture 36" descr="FSC Logo NEW PURPLE 20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53700" y="45720"/>
          <a:ext cx="295656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4"/>
  <sheetViews>
    <sheetView showGridLines="0" tabSelected="1" workbookViewId="0"/>
  </sheetViews>
  <sheetFormatPr defaultRowHeight="12.75"/>
  <cols>
    <col min="1" max="1" width="37.7109375" customWidth="1"/>
    <col min="2" max="2" width="47.5703125" style="16" customWidth="1"/>
    <col min="3" max="4" width="10.7109375" customWidth="1"/>
    <col min="5" max="5" width="7.140625" customWidth="1"/>
    <col min="6" max="9" width="9.7109375" customWidth="1"/>
    <col min="10" max="10" width="8.7109375" customWidth="1"/>
    <col min="11" max="15" width="7.7109375" customWidth="1"/>
    <col min="17" max="17" width="0" hidden="1" customWidth="1"/>
  </cols>
  <sheetData>
    <row r="1" spans="1:17" ht="30" thickTop="1">
      <c r="A1" s="60" t="s">
        <v>48</v>
      </c>
      <c r="B1" s="61"/>
      <c r="C1" s="61"/>
      <c r="D1" s="61"/>
      <c r="E1" s="62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7" ht="30" thickBot="1">
      <c r="A2" s="63"/>
      <c r="B2" s="64"/>
      <c r="C2" s="65"/>
      <c r="D2" s="65"/>
      <c r="E2" s="66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7" ht="30" thickTop="1">
      <c r="B3" s="15"/>
      <c r="E3" s="38" t="str">
        <f>CONCATENATE(Typeofresults,IF(Typeofresults="Average Customer"," Demand (kW)"," Demand (MW)"))</f>
        <v>Average Customer Demand (kW)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17.25" thickBot="1">
      <c r="A4" s="3" t="s">
        <v>17</v>
      </c>
      <c r="D4" s="2"/>
      <c r="E4" s="3" t="s">
        <v>27</v>
      </c>
      <c r="F4" s="4"/>
      <c r="G4" s="5"/>
      <c r="H4" s="6"/>
      <c r="I4" s="6"/>
      <c r="J4" s="7"/>
    </row>
    <row r="5" spans="1:17" ht="19.899999999999999" customHeight="1" thickBot="1">
      <c r="A5" s="67" t="s">
        <v>16</v>
      </c>
      <c r="B5" s="68" t="s">
        <v>45</v>
      </c>
      <c r="D5" s="2"/>
      <c r="E5" s="87" t="s">
        <v>8</v>
      </c>
      <c r="F5" s="87" t="str">
        <f>IF(Typeofresults="Aggregate", "Reference Load (MW)", "Reference Load (kW)")</f>
        <v>Reference Load (kW)</v>
      </c>
      <c r="G5" s="87" t="str">
        <f>IF(Typeofresults="Aggregate", "Observed Load (MW)", "Observed Load (kW)")</f>
        <v>Observed Load (kW)</v>
      </c>
      <c r="H5" s="87" t="str">
        <f>IF(Typeofresults="Aggregate", "Load Impact (MW)", "Load Impact (kW)")</f>
        <v>Load Impact (kW)</v>
      </c>
      <c r="I5" s="87" t="s">
        <v>40</v>
      </c>
      <c r="J5" s="87" t="s">
        <v>15</v>
      </c>
      <c r="K5" s="41" t="s">
        <v>7</v>
      </c>
      <c r="L5" s="41"/>
      <c r="M5" s="41"/>
      <c r="N5" s="41"/>
      <c r="O5" s="41"/>
      <c r="Q5" s="87" t="s">
        <v>57</v>
      </c>
    </row>
    <row r="6" spans="1:17" ht="19.899999999999999" customHeight="1" thickBot="1">
      <c r="A6" s="67" t="s">
        <v>22</v>
      </c>
      <c r="B6" s="77" t="s">
        <v>50</v>
      </c>
      <c r="D6" s="8"/>
      <c r="E6" s="87"/>
      <c r="F6" s="87"/>
      <c r="G6" s="87"/>
      <c r="H6" s="87"/>
      <c r="I6" s="87"/>
      <c r="J6" s="87"/>
      <c r="K6" s="42" t="s">
        <v>9</v>
      </c>
      <c r="L6" s="42" t="s">
        <v>10</v>
      </c>
      <c r="M6" s="42" t="s">
        <v>11</v>
      </c>
      <c r="N6" s="42" t="s">
        <v>12</v>
      </c>
      <c r="O6" s="42" t="s">
        <v>13</v>
      </c>
      <c r="Q6" s="87"/>
    </row>
    <row r="7" spans="1:17" ht="19.899999999999999" customHeight="1">
      <c r="A7" s="67" t="s">
        <v>30</v>
      </c>
      <c r="B7" s="69" t="s">
        <v>49</v>
      </c>
      <c r="D7" s="9"/>
      <c r="E7" s="43">
        <v>4.1666666666666664E-2</v>
      </c>
      <c r="F7" s="44">
        <f>(DGET(DATA, "Reference Load", criteria1))*(IF(Typeofresults="Aggregate", acctsemployed/1000, 1))</f>
        <v>1.0645119999999999</v>
      </c>
      <c r="G7" s="44">
        <f>(DGET(DATA, "Observed Load", criteria1))*(IF(Typeofresults="Aggregate", acctsemployed/1000, 1))</f>
        <v>1.0501199999999999</v>
      </c>
      <c r="H7" s="44">
        <f>(DGET(DATA, "Load Reduction", criteria1))*(IF(Typeofresults="Aggregate", acctsemployed/1000, 1))</f>
        <v>1.4392E-2</v>
      </c>
      <c r="I7" s="45">
        <f>H7/F7</f>
        <v>1.3519810016232791E-2</v>
      </c>
      <c r="J7" s="46">
        <f>DGET(DATA, "Temperature", criteria1)</f>
        <v>77.552099999999996</v>
      </c>
      <c r="K7" s="44">
        <f>(DGET(DATA, "PCTILE10", criteria1))*(IF(Typeofresults="Aggregate", acctsemployed/1000, 1))</f>
        <v>9.6412000000000008E-3</v>
      </c>
      <c r="L7" s="44">
        <f>(DGET(DATA, "PCTILE30", criteria1))*(IF(Typeofresults="Aggregate", acctsemployed/1000, 1))</f>
        <v>1.2448000000000001E-2</v>
      </c>
      <c r="M7" s="44">
        <f>(DGET(DATA, "PCTILE50", criteria1))*(IF(Typeofresults="Aggregate", acctsemployed/1000, 1))</f>
        <v>1.4392E-2</v>
      </c>
      <c r="N7" s="44">
        <f>(DGET(DATA, "PCTILE70", criteria1))*(IF(Typeofresults="Aggregate", acctsemployed/1000, 1))</f>
        <v>1.6336E-2</v>
      </c>
      <c r="O7" s="44">
        <f>(DGET(DATA, "PCTILE90", criteria1))*(IF(Typeofresults="Aggregate", acctsemployed/1000, 1))</f>
        <v>1.9142900000000001E-2</v>
      </c>
      <c r="Q7" s="44">
        <f>(DGET(DATA, "Actual Load", criteria1))*(IF(Typeofresults="Aggregate", acctsemployed/1000, 1))</f>
        <v>1.0462849999999999</v>
      </c>
    </row>
    <row r="8" spans="1:17" ht="19.899999999999999" customHeight="1">
      <c r="B8" s="17"/>
      <c r="E8" s="47">
        <v>8.3333333333333329E-2</v>
      </c>
      <c r="F8" s="48">
        <f>(DGET(DATA, "Reference Load", criteria2))*(IF(Typeofresults="Aggregate", acctsemployed/1000, 1))</f>
        <v>0.9121937</v>
      </c>
      <c r="G8" s="48">
        <f>(DGET(DATA, "Observed Load", criteria2))*(IF(Typeofresults="Aggregate", acctsemployed/1000, 1))</f>
        <v>0.8984027</v>
      </c>
      <c r="H8" s="48">
        <f>(DGET(DATA, "Load Reduction", criteria2))*(IF(Typeofresults="Aggregate", acctsemployed/1000, 1))</f>
        <v>1.3790999999999999E-2</v>
      </c>
      <c r="I8" s="49">
        <f t="shared" ref="I8:I30" si="0">H8/F8</f>
        <v>1.5118499502901631E-2</v>
      </c>
      <c r="J8" s="50">
        <f>DGET(DATA, "Temperature", criteria2)</f>
        <v>75.875500000000002</v>
      </c>
      <c r="K8" s="48">
        <f>(DGET(DATA, "PCTILE10", criteria2))*(IF(Typeofresults="Aggregate", acctsemployed/1000, 1))</f>
        <v>9.0393000000000001E-3</v>
      </c>
      <c r="L8" s="48">
        <f>(DGET(DATA, "PCTILE30", criteria2))*(IF(Typeofresults="Aggregate", acctsemployed/1000, 1))</f>
        <v>1.18467E-2</v>
      </c>
      <c r="M8" s="48">
        <f>(DGET(DATA, "PCTILE50", criteria2))*(IF(Typeofresults="Aggregate", acctsemployed/1000, 1))</f>
        <v>1.3790999999999999E-2</v>
      </c>
      <c r="N8" s="48">
        <f>(DGET(DATA, "PCTILE70", criteria2))*(IF(Typeofresults="Aggregate", acctsemployed/1000, 1))</f>
        <v>1.57354E-2</v>
      </c>
      <c r="O8" s="48">
        <f>(DGET(DATA, "PCTILE90", criteria2))*(IF(Typeofresults="Aggregate", acctsemployed/1000, 1))</f>
        <v>1.8542699999999999E-2</v>
      </c>
      <c r="Q8" s="48">
        <f>(DGET(DATA, "Actual Load", criteria2))*(IF(Typeofresults="Aggregate", acctsemployed/1000, 1))</f>
        <v>0.89482340000000005</v>
      </c>
    </row>
    <row r="9" spans="1:17" ht="19.899999999999999" customHeight="1">
      <c r="A9" s="3" t="s">
        <v>21</v>
      </c>
      <c r="B9" s="17"/>
      <c r="E9" s="43">
        <v>0.125</v>
      </c>
      <c r="F9" s="44">
        <f>(DGET(DATA, "Reference Load", criteria3))*(IF(Typeofresults="Aggregate", acctsemployed/1000, 1))</f>
        <v>0.80826900000000002</v>
      </c>
      <c r="G9" s="44">
        <f>(DGET(DATA, "Observed Load", criteria3))*(IF(Typeofresults="Aggregate", acctsemployed/1000, 1))</f>
        <v>0.80054550000000002</v>
      </c>
      <c r="H9" s="44">
        <f>(DGET(DATA, "Load Reduction", criteria3))*(IF(Typeofresults="Aggregate", acctsemployed/1000, 1))</f>
        <v>7.7235000000000003E-3</v>
      </c>
      <c r="I9" s="45">
        <f t="shared" si="0"/>
        <v>9.5556058688382219E-3</v>
      </c>
      <c r="J9" s="46">
        <f>DGET(DATA, "Temperature", criteria3)</f>
        <v>74.279600000000002</v>
      </c>
      <c r="K9" s="44">
        <f>(DGET(DATA, "PCTILE10", criteria3))*(IF(Typeofresults="Aggregate", acctsemployed/1000, 1))</f>
        <v>2.9711E-3</v>
      </c>
      <c r="L9" s="44">
        <f>(DGET(DATA, "PCTILE30", criteria3))*(IF(Typeofresults="Aggregate", acctsemployed/1000, 1))</f>
        <v>5.7787999999999997E-3</v>
      </c>
      <c r="M9" s="44">
        <f>(DGET(DATA, "PCTILE50", criteria3))*(IF(Typeofresults="Aggregate", acctsemployed/1000, 1))</f>
        <v>7.7235000000000003E-3</v>
      </c>
      <c r="N9" s="44">
        <f>(DGET(DATA, "PCTILE70", criteria3))*(IF(Typeofresults="Aggregate", acctsemployed/1000, 1))</f>
        <v>9.6681000000000007E-3</v>
      </c>
      <c r="O9" s="44">
        <f>(DGET(DATA, "PCTILE90", criteria3))*(IF(Typeofresults="Aggregate", acctsemployed/1000, 1))</f>
        <v>1.24758E-2</v>
      </c>
      <c r="Q9" s="44">
        <f>(DGET(DATA, "Actual Load", criteria3))*(IF(Typeofresults="Aggregate", acctsemployed/1000, 1))</f>
        <v>0.79819450000000003</v>
      </c>
    </row>
    <row r="10" spans="1:17" ht="19.899999999999999" customHeight="1">
      <c r="A10" s="67" t="s">
        <v>26</v>
      </c>
      <c r="B10" s="75" t="str">
        <f>DGET(DATA, "Event", criteria1)</f>
        <v>Average event</v>
      </c>
      <c r="E10" s="47">
        <v>0.16666666666666699</v>
      </c>
      <c r="F10" s="48">
        <f>(DGET(DATA, "Reference Load", criteria4))*(IF(Typeofresults="Aggregate", acctsemployed/1000, 1))</f>
        <v>0.73309550000000001</v>
      </c>
      <c r="G10" s="48">
        <f>(DGET(DATA, "Observed Load", criteria4))*(IF(Typeofresults="Aggregate", acctsemployed/1000, 1))</f>
        <v>0.72990999999999995</v>
      </c>
      <c r="H10" s="48">
        <f>(DGET(DATA, "Load Reduction", criteria4))*(IF(Typeofresults="Aggregate", acctsemployed/1000, 1))</f>
        <v>3.1855E-3</v>
      </c>
      <c r="I10" s="49">
        <f t="shared" si="0"/>
        <v>4.3452728873659705E-3</v>
      </c>
      <c r="J10" s="50">
        <f>DGET(DATA, "Temperature", criteria4)</f>
        <v>72.812200000000004</v>
      </c>
      <c r="K10" s="48">
        <f>(DGET(DATA, "PCTILE10", criteria4))*(IF(Typeofresults="Aggregate", acctsemployed/1000, 1))</f>
        <v>-1.5652999999999999E-3</v>
      </c>
      <c r="L10" s="48">
        <f>(DGET(DATA, "PCTILE30", criteria4))*(IF(Typeofresults="Aggregate", acctsemployed/1000, 1))</f>
        <v>1.2415E-3</v>
      </c>
      <c r="M10" s="48">
        <f>(DGET(DATA, "PCTILE50", criteria4))*(IF(Typeofresults="Aggregate", acctsemployed/1000, 1))</f>
        <v>3.1855E-3</v>
      </c>
      <c r="N10" s="48">
        <f>(DGET(DATA, "PCTILE70", criteria4))*(IF(Typeofresults="Aggregate", acctsemployed/1000, 1))</f>
        <v>5.1295000000000004E-3</v>
      </c>
      <c r="O10" s="48">
        <f>(DGET(DATA, "PCTILE90", criteria4))*(IF(Typeofresults="Aggregate", acctsemployed/1000, 1))</f>
        <v>7.9363999999999997E-3</v>
      </c>
      <c r="Q10" s="48">
        <f>(DGET(DATA, "Actual Load", criteria4))*(IF(Typeofresults="Aggregate", acctsemployed/1000, 1))</f>
        <v>0.72757229999999995</v>
      </c>
    </row>
    <row r="11" spans="1:17" ht="19.899999999999999" customHeight="1">
      <c r="A11" s="67" t="s">
        <v>20</v>
      </c>
      <c r="B11" s="70" t="s">
        <v>25</v>
      </c>
      <c r="D11" t="s">
        <v>19</v>
      </c>
      <c r="E11" s="43">
        <v>0.20833333333333401</v>
      </c>
      <c r="F11" s="44">
        <f>(DGET(DATA, "Reference Load", criteria5))*(IF(Typeofresults="Aggregate", acctsemployed/1000, 1))</f>
        <v>0.69252069999999999</v>
      </c>
      <c r="G11" s="44">
        <f>(DGET(DATA, "Observed Load", criteria5))*(IF(Typeofresults="Aggregate", acctsemployed/1000, 1))</f>
        <v>0.69680589999999998</v>
      </c>
      <c r="H11" s="44">
        <f>(DGET(DATA, "Load Reduction", criteria5))*(IF(Typeofresults="Aggregate", acctsemployed/1000, 1))</f>
        <v>-4.2852000000000003E-3</v>
      </c>
      <c r="I11" s="45">
        <f t="shared" si="0"/>
        <v>-6.187829475710979E-3</v>
      </c>
      <c r="J11" s="46">
        <f>DGET(DATA, "Temperature", criteria5)</f>
        <v>71.408299999999997</v>
      </c>
      <c r="K11" s="44">
        <f>(DGET(DATA, "PCTILE10", criteria5))*(IF(Typeofresults="Aggregate", acctsemployed/1000, 1))</f>
        <v>-9.0369999999999999E-3</v>
      </c>
      <c r="L11" s="44">
        <f>(DGET(DATA, "PCTILE30", criteria5))*(IF(Typeofresults="Aggregate", acctsemployed/1000, 1))</f>
        <v>-6.2296000000000001E-3</v>
      </c>
      <c r="M11" s="44">
        <f>(DGET(DATA, "PCTILE50", criteria5))*(IF(Typeofresults="Aggregate", acctsemployed/1000, 1))</f>
        <v>-4.2852000000000003E-3</v>
      </c>
      <c r="N11" s="44">
        <f>(DGET(DATA, "PCTILE70", criteria5))*(IF(Typeofresults="Aggregate", acctsemployed/1000, 1))</f>
        <v>-2.3406999999999998E-3</v>
      </c>
      <c r="O11" s="44">
        <f>(DGET(DATA, "PCTILE90", criteria5))*(IF(Typeofresults="Aggregate", acctsemployed/1000, 1))</f>
        <v>4.6670000000000001E-4</v>
      </c>
      <c r="Q11" s="44">
        <f>(DGET(DATA, "Actual Load", criteria5))*(IF(Typeofresults="Aggregate", acctsemployed/1000, 1))</f>
        <v>0.6963549</v>
      </c>
    </row>
    <row r="12" spans="1:17" ht="19.899999999999999" customHeight="1">
      <c r="A12" s="67" t="s">
        <v>23</v>
      </c>
      <c r="B12" s="74">
        <v>0.58333333333333337</v>
      </c>
      <c r="E12" s="47">
        <v>0.25</v>
      </c>
      <c r="F12" s="48">
        <f>(DGET(DATA, "Reference Load", criteria6))*(IF(Typeofresults="Aggregate", acctsemployed/1000, 1))</f>
        <v>0.67947860000000004</v>
      </c>
      <c r="G12" s="48">
        <f>(DGET(DATA, "Observed Load", criteria6))*(IF(Typeofresults="Aggregate", acctsemployed/1000, 1))</f>
        <v>0.68859130000000002</v>
      </c>
      <c r="H12" s="48">
        <f>(DGET(DATA, "Load Reduction", criteria6))*(IF(Typeofresults="Aggregate", acctsemployed/1000, 1))</f>
        <v>-9.1126999999999996E-3</v>
      </c>
      <c r="I12" s="49">
        <f t="shared" si="0"/>
        <v>-1.341131273302794E-2</v>
      </c>
      <c r="J12" s="50">
        <f>DGET(DATA, "Temperature", criteria6)</f>
        <v>70.316100000000006</v>
      </c>
      <c r="K12" s="48">
        <f>(DGET(DATA, "PCTILE10", criteria6))*(IF(Typeofresults="Aggregate", acctsemployed/1000, 1))</f>
        <v>-1.3864E-2</v>
      </c>
      <c r="L12" s="48">
        <f>(DGET(DATA, "PCTILE30", criteria6))*(IF(Typeofresults="Aggregate", acctsemployed/1000, 1))</f>
        <v>-1.10569E-2</v>
      </c>
      <c r="M12" s="48">
        <f>(DGET(DATA, "PCTILE50", criteria6))*(IF(Typeofresults="Aggregate", acctsemployed/1000, 1))</f>
        <v>-9.1126999999999996E-3</v>
      </c>
      <c r="N12" s="48">
        <f>(DGET(DATA, "PCTILE70", criteria6))*(IF(Typeofresults="Aggregate", acctsemployed/1000, 1))</f>
        <v>-7.1684000000000001E-3</v>
      </c>
      <c r="O12" s="48">
        <f>(DGET(DATA, "PCTILE90", criteria6))*(IF(Typeofresults="Aggregate", acctsemployed/1000, 1))</f>
        <v>-4.3613000000000002E-3</v>
      </c>
      <c r="Q12" s="48">
        <f>(DGET(DATA, "Actual Load", criteria6))*(IF(Typeofresults="Aggregate", acctsemployed/1000, 1))</f>
        <v>0.68779670000000004</v>
      </c>
    </row>
    <row r="13" spans="1:17" ht="19.899999999999999" customHeight="1">
      <c r="A13" s="67" t="s">
        <v>24</v>
      </c>
      <c r="B13" s="71">
        <v>0.75</v>
      </c>
      <c r="C13" s="10"/>
      <c r="E13" s="43">
        <v>0.29166666666666702</v>
      </c>
      <c r="F13" s="44">
        <f>(DGET(DATA, "Reference Load", criteria7))*(IF(Typeofresults="Aggregate", acctsemployed/1000, 1))</f>
        <v>0.72521250000000004</v>
      </c>
      <c r="G13" s="44">
        <f>(DGET(DATA, "Observed Load", criteria7))*(IF(Typeofresults="Aggregate", acctsemployed/1000, 1))</f>
        <v>0.7488515</v>
      </c>
      <c r="H13" s="44">
        <f>(DGET(DATA, "Load Reduction", criteria7))*(IF(Typeofresults="Aggregate", acctsemployed/1000, 1))</f>
        <v>-2.3639E-2</v>
      </c>
      <c r="I13" s="45">
        <f t="shared" si="0"/>
        <v>-3.259596325215023E-2</v>
      </c>
      <c r="J13" s="46">
        <f>DGET(DATA, "Temperature", criteria7)</f>
        <v>69.910399999999996</v>
      </c>
      <c r="K13" s="44">
        <f>(DGET(DATA, "PCTILE10", criteria7))*(IF(Typeofresults="Aggregate", acctsemployed/1000, 1))</f>
        <v>-2.8391799999999998E-2</v>
      </c>
      <c r="L13" s="44">
        <f>(DGET(DATA, "PCTILE30", criteria7))*(IF(Typeofresults="Aggregate", acctsemployed/1000, 1))</f>
        <v>-2.55838E-2</v>
      </c>
      <c r="M13" s="44">
        <f>(DGET(DATA, "PCTILE50", criteria7))*(IF(Typeofresults="Aggregate", acctsemployed/1000, 1))</f>
        <v>-2.3639E-2</v>
      </c>
      <c r="N13" s="44">
        <f>(DGET(DATA, "PCTILE70", criteria7))*(IF(Typeofresults="Aggregate", acctsemployed/1000, 1))</f>
        <v>-2.16942E-2</v>
      </c>
      <c r="O13" s="44">
        <f>(DGET(DATA, "PCTILE90", criteria7))*(IF(Typeofresults="Aggregate", acctsemployed/1000, 1))</f>
        <v>-1.8886300000000002E-2</v>
      </c>
      <c r="Q13" s="44">
        <f>(DGET(DATA, "Actual Load", criteria7))*(IF(Typeofresults="Aggregate", acctsemployed/1000, 1))</f>
        <v>0.75055470000000002</v>
      </c>
    </row>
    <row r="14" spans="1:17" ht="19.899999999999999" customHeight="1">
      <c r="A14" s="67" t="s">
        <v>42</v>
      </c>
      <c r="B14" s="73">
        <f>DGET(DATA, "popaccts", criteria1)</f>
        <v>15882.27</v>
      </c>
      <c r="C14" s="10"/>
      <c r="E14" s="47">
        <v>0.33333333333333398</v>
      </c>
      <c r="F14" s="48">
        <f>(DGET(DATA, "Reference Load", criteria8))*(IF(Typeofresults="Aggregate", acctsemployed/1000, 1))</f>
        <v>0.77142750000000004</v>
      </c>
      <c r="G14" s="48">
        <f>(DGET(DATA, "Observed Load", criteria8))*(IF(Typeofresults="Aggregate", acctsemployed/1000, 1))</f>
        <v>0.78860819999999998</v>
      </c>
      <c r="H14" s="48">
        <f>(DGET(DATA, "Load Reduction", criteria8))*(IF(Typeofresults="Aggregate", acctsemployed/1000, 1))</f>
        <v>-1.71807E-2</v>
      </c>
      <c r="I14" s="49">
        <f t="shared" si="0"/>
        <v>-2.2271308710150987E-2</v>
      </c>
      <c r="J14" s="50">
        <f>DGET(DATA, "Temperature", criteria8)</f>
        <v>71.932400000000001</v>
      </c>
      <c r="K14" s="48">
        <f>(DGET(DATA, "PCTILE10", criteria8))*(IF(Typeofresults="Aggregate", acctsemployed/1000, 1))</f>
        <v>-2.1935E-2</v>
      </c>
      <c r="L14" s="48">
        <f>(DGET(DATA, "PCTILE30", criteria8))*(IF(Typeofresults="Aggregate", acctsemployed/1000, 1))</f>
        <v>-1.91261E-2</v>
      </c>
      <c r="M14" s="48">
        <f>(DGET(DATA, "PCTILE50", criteria8))*(IF(Typeofresults="Aggregate", acctsemployed/1000, 1))</f>
        <v>-1.71807E-2</v>
      </c>
      <c r="N14" s="48">
        <f>(DGET(DATA, "PCTILE70", criteria8))*(IF(Typeofresults="Aggregate", acctsemployed/1000, 1))</f>
        <v>-1.5235200000000001E-2</v>
      </c>
      <c r="O14" s="48">
        <f>(DGET(DATA, "PCTILE90", criteria8))*(IF(Typeofresults="Aggregate", acctsemployed/1000, 1))</f>
        <v>-1.2426400000000001E-2</v>
      </c>
      <c r="Q14" s="48">
        <f>(DGET(DATA, "Actual Load", criteria8))*(IF(Typeofresults="Aggregate", acctsemployed/1000, 1))</f>
        <v>0.79031569999999995</v>
      </c>
    </row>
    <row r="15" spans="1:17" ht="19.899999999999999" customHeight="1">
      <c r="A15" s="67" t="s">
        <v>31</v>
      </c>
      <c r="B15" s="70">
        <f>DGET(DATA, "popaccts", criteria1)</f>
        <v>15882.27</v>
      </c>
      <c r="C15" s="10"/>
      <c r="E15" s="43">
        <v>0.375</v>
      </c>
      <c r="F15" s="44">
        <f>(DGET(DATA, "Reference Load", criteria9))*(IF(Typeofresults="Aggregate", acctsemployed/1000, 1))</f>
        <v>0.84036049999999995</v>
      </c>
      <c r="G15" s="44">
        <f>(DGET(DATA, "Observed Load", criteria9))*(IF(Typeofresults="Aggregate", acctsemployed/1000, 1))</f>
        <v>0.83355500000000005</v>
      </c>
      <c r="H15" s="44">
        <f>(DGET(DATA, "Load Reduction", criteria9))*(IF(Typeofresults="Aggregate", acctsemployed/1000, 1))</f>
        <v>6.8053999999999996E-3</v>
      </c>
      <c r="I15" s="45">
        <f t="shared" si="0"/>
        <v>8.0981911929463614E-3</v>
      </c>
      <c r="J15" s="46">
        <f>DGET(DATA, "Temperature", criteria9)</f>
        <v>76.079700000000003</v>
      </c>
      <c r="K15" s="44">
        <f>(DGET(DATA, "PCTILE10", criteria9))*(IF(Typeofresults="Aggregate", acctsemployed/1000, 1))</f>
        <v>2.0477E-3</v>
      </c>
      <c r="L15" s="44">
        <f>(DGET(DATA, "PCTILE30", criteria9))*(IF(Typeofresults="Aggregate", acctsemployed/1000, 1))</f>
        <v>4.8586000000000002E-3</v>
      </c>
      <c r="M15" s="44">
        <f>(DGET(DATA, "PCTILE50", criteria9))*(IF(Typeofresults="Aggregate", acctsemployed/1000, 1))</f>
        <v>6.8053999999999996E-3</v>
      </c>
      <c r="N15" s="44">
        <f>(DGET(DATA, "PCTILE70", criteria9))*(IF(Typeofresults="Aggregate", acctsemployed/1000, 1))</f>
        <v>8.7521999999999999E-3</v>
      </c>
      <c r="O15" s="44">
        <f>(DGET(DATA, "PCTILE90", criteria9))*(IF(Typeofresults="Aggregate", acctsemployed/1000, 1))</f>
        <v>1.15631E-2</v>
      </c>
      <c r="Q15" s="44">
        <f>(DGET(DATA, "Actual Load", criteria9))*(IF(Typeofresults="Aggregate", acctsemployed/1000, 1))</f>
        <v>0.82934370000000002</v>
      </c>
    </row>
    <row r="16" spans="1:17" ht="19.899999999999999" customHeight="1">
      <c r="A16" s="67" t="s">
        <v>44</v>
      </c>
      <c r="B16" s="76">
        <f>AVERAGE(H21:H25)</f>
        <v>0.30787582000000002</v>
      </c>
      <c r="C16" s="10"/>
      <c r="E16" s="47">
        <v>0.41666666666666702</v>
      </c>
      <c r="F16" s="48">
        <f>(DGET(DATA, "Reference Load", criteria10))*(IF(Typeofresults="Aggregate", acctsemployed/1000, 1))</f>
        <v>0.94701310000000005</v>
      </c>
      <c r="G16" s="48">
        <f>(DGET(DATA, "Observed Load", criteria10))*(IF(Typeofresults="Aggregate", acctsemployed/1000, 1))</f>
        <v>0.91765730000000001</v>
      </c>
      <c r="H16" s="48">
        <f>(DGET(DATA, "Load Reduction", criteria10))*(IF(Typeofresults="Aggregate", acctsemployed/1000, 1))</f>
        <v>2.9355900000000001E-2</v>
      </c>
      <c r="I16" s="49">
        <f t="shared" si="0"/>
        <v>3.0998409631292322E-2</v>
      </c>
      <c r="J16" s="50">
        <f>DGET(DATA, "Temperature", criteria10)</f>
        <v>80.397499999999994</v>
      </c>
      <c r="K16" s="48">
        <f>(DGET(DATA, "PCTILE10", criteria10))*(IF(Typeofresults="Aggregate", acctsemployed/1000, 1))</f>
        <v>2.4595499999999999E-2</v>
      </c>
      <c r="L16" s="48">
        <f>(DGET(DATA, "PCTILE30", criteria10))*(IF(Typeofresults="Aggregate", acctsemployed/1000, 1))</f>
        <v>2.7407999999999998E-2</v>
      </c>
      <c r="M16" s="48">
        <f>(DGET(DATA, "PCTILE50", criteria10))*(IF(Typeofresults="Aggregate", acctsemployed/1000, 1))</f>
        <v>2.9355900000000001E-2</v>
      </c>
      <c r="N16" s="48">
        <f>(DGET(DATA, "PCTILE70", criteria10))*(IF(Typeofresults="Aggregate", acctsemployed/1000, 1))</f>
        <v>3.13038E-2</v>
      </c>
      <c r="O16" s="48">
        <f>(DGET(DATA, "PCTILE90", criteria10))*(IF(Typeofresults="Aggregate", acctsemployed/1000, 1))</f>
        <v>3.4116300000000002E-2</v>
      </c>
      <c r="Q16" s="48">
        <f>(DGET(DATA, "Actual Load", criteria10))*(IF(Typeofresults="Aggregate", acctsemployed/1000, 1))</f>
        <v>0.91081100000000004</v>
      </c>
    </row>
    <row r="17" spans="1:17" ht="19.899999999999999" customHeight="1">
      <c r="A17" s="67" t="s">
        <v>43</v>
      </c>
      <c r="B17" s="72">
        <f>B16/AVERAGE(F21:F25)</f>
        <v>0.14890230216492611</v>
      </c>
      <c r="E17" s="43">
        <v>0.45833333333333398</v>
      </c>
      <c r="F17" s="44">
        <f>(DGET(DATA, "Reference Load", criteria11))*(IF(Typeofresults="Aggregate", acctsemployed/1000, 1))</f>
        <v>1.0770249999999999</v>
      </c>
      <c r="G17" s="44">
        <f>(DGET(DATA, "Observed Load", criteria11))*(IF(Typeofresults="Aggregate", acctsemployed/1000, 1))</f>
        <v>1.0391859999999999</v>
      </c>
      <c r="H17" s="44">
        <f>(DGET(DATA, "Load Reduction", criteria11))*(IF(Typeofresults="Aggregate", acctsemployed/1000, 1))</f>
        <v>3.7839299999999999E-2</v>
      </c>
      <c r="I17" s="45">
        <f t="shared" si="0"/>
        <v>3.5133167753766167E-2</v>
      </c>
      <c r="J17" s="46">
        <f>DGET(DATA, "Temperature", criteria11)</f>
        <v>84.446200000000005</v>
      </c>
      <c r="K17" s="44">
        <f>(DGET(DATA, "PCTILE10", criteria11))*(IF(Typeofresults="Aggregate", acctsemployed/1000, 1))</f>
        <v>3.3079900000000002E-2</v>
      </c>
      <c r="L17" s="44">
        <f>(DGET(DATA, "PCTILE30", criteria11))*(IF(Typeofresults="Aggregate", acctsemployed/1000, 1))</f>
        <v>3.5891800000000001E-2</v>
      </c>
      <c r="M17" s="44">
        <f>(DGET(DATA, "PCTILE50", criteria11))*(IF(Typeofresults="Aggregate", acctsemployed/1000, 1))</f>
        <v>3.7839299999999999E-2</v>
      </c>
      <c r="N17" s="44">
        <f>(DGET(DATA, "PCTILE70", criteria11))*(IF(Typeofresults="Aggregate", acctsemployed/1000, 1))</f>
        <v>3.9786799999999997E-2</v>
      </c>
      <c r="O17" s="44">
        <f>(DGET(DATA, "PCTILE90", criteria11))*(IF(Typeofresults="Aggregate", acctsemployed/1000, 1))</f>
        <v>4.2598700000000003E-2</v>
      </c>
      <c r="Q17" s="44">
        <f>(DGET(DATA, "Actual Load", criteria11))*(IF(Typeofresults="Aggregate", acctsemployed/1000, 1))</f>
        <v>1.0290360000000001</v>
      </c>
    </row>
    <row r="18" spans="1:17" ht="19.899999999999999" customHeight="1">
      <c r="A18" s="18"/>
      <c r="B18" s="18"/>
      <c r="D18" s="11"/>
      <c r="E18" s="47">
        <v>0.5</v>
      </c>
      <c r="F18" s="48">
        <f>(DGET(DATA, "Reference Load", criteria12))*(IF(Typeofresults="Aggregate", acctsemployed/1000, 1))</f>
        <v>1.2339910000000001</v>
      </c>
      <c r="G18" s="48">
        <f>(DGET(DATA, "Observed Load", criteria12))*(IF(Typeofresults="Aggregate", acctsemployed/1000, 1))</f>
        <v>1.1867289999999999</v>
      </c>
      <c r="H18" s="48">
        <f>(DGET(DATA, "Load Reduction", criteria12))*(IF(Typeofresults="Aggregate", acctsemployed/1000, 1))</f>
        <v>4.7262499999999999E-2</v>
      </c>
      <c r="I18" s="49">
        <f t="shared" si="0"/>
        <v>3.8300522451136187E-2</v>
      </c>
      <c r="J18" s="50">
        <f>DGET(DATA, "Temperature", criteria12)</f>
        <v>88.017399999999995</v>
      </c>
      <c r="K18" s="48">
        <f>(DGET(DATA, "PCTILE10", criteria12))*(IF(Typeofresults="Aggregate", acctsemployed/1000, 1))</f>
        <v>4.2500799999999998E-2</v>
      </c>
      <c r="L18" s="48">
        <f>(DGET(DATA, "PCTILE30", criteria12))*(IF(Typeofresults="Aggregate", acctsemployed/1000, 1))</f>
        <v>4.5314100000000003E-2</v>
      </c>
      <c r="M18" s="48">
        <f>(DGET(DATA, "PCTILE50", criteria12))*(IF(Typeofresults="Aggregate", acctsemployed/1000, 1))</f>
        <v>4.7262499999999999E-2</v>
      </c>
      <c r="N18" s="48">
        <f>(DGET(DATA, "PCTILE70", criteria12))*(IF(Typeofresults="Aggregate", acctsemployed/1000, 1))</f>
        <v>4.9210999999999998E-2</v>
      </c>
      <c r="O18" s="48">
        <f>(DGET(DATA, "PCTILE90", criteria12))*(IF(Typeofresults="Aggregate", acctsemployed/1000, 1))</f>
        <v>5.2024300000000002E-2</v>
      </c>
      <c r="Q18" s="48">
        <f>(DGET(DATA, "Actual Load", criteria12))*(IF(Typeofresults="Aggregate", acctsemployed/1000, 1))</f>
        <v>1.1731849999999999</v>
      </c>
    </row>
    <row r="19" spans="1:17" ht="19.899999999999999" customHeight="1">
      <c r="D19" s="11"/>
      <c r="E19" s="43">
        <v>0.54166666666666696</v>
      </c>
      <c r="F19" s="44">
        <f>(DGET(DATA, "Reference Load", criteria13))*(IF(Typeofresults="Aggregate", acctsemployed/1000, 1))</f>
        <v>1.415367</v>
      </c>
      <c r="G19" s="44">
        <f>(DGET(DATA, "Observed Load", criteria13))*(IF(Typeofresults="Aggregate", acctsemployed/1000, 1))</f>
        <v>1.363086</v>
      </c>
      <c r="H19" s="44">
        <f>(DGET(DATA, "Load Reduction", criteria13))*(IF(Typeofresults="Aggregate", acctsemployed/1000, 1))</f>
        <v>5.2280399999999998E-2</v>
      </c>
      <c r="I19" s="45">
        <f t="shared" si="0"/>
        <v>3.6937698844186698E-2</v>
      </c>
      <c r="J19" s="46">
        <f>DGET(DATA, "Temperature", criteria13)</f>
        <v>91.013400000000004</v>
      </c>
      <c r="K19" s="44">
        <f>(DGET(DATA, "PCTILE10", criteria13))*(IF(Typeofresults="Aggregate", acctsemployed/1000, 1))</f>
        <v>4.7520899999999998E-2</v>
      </c>
      <c r="L19" s="44">
        <f>(DGET(DATA, "PCTILE30", criteria13))*(IF(Typeofresults="Aggregate", acctsemployed/1000, 1))</f>
        <v>5.03329E-2</v>
      </c>
      <c r="M19" s="44">
        <f>(DGET(DATA, "PCTILE50", criteria13))*(IF(Typeofresults="Aggregate", acctsemployed/1000, 1))</f>
        <v>5.2280399999999998E-2</v>
      </c>
      <c r="N19" s="44">
        <f>(DGET(DATA, "PCTILE70", criteria13))*(IF(Typeofresults="Aggregate", acctsemployed/1000, 1))</f>
        <v>5.4227999999999998E-2</v>
      </c>
      <c r="O19" s="44">
        <f>(DGET(DATA, "PCTILE90", criteria13))*(IF(Typeofresults="Aggregate", acctsemployed/1000, 1))</f>
        <v>5.7039899999999998E-2</v>
      </c>
      <c r="Q19" s="44">
        <f>(DGET(DATA, "Actual Load", criteria13))*(IF(Typeofresults="Aggregate", acctsemployed/1000, 1))</f>
        <v>1.348725</v>
      </c>
    </row>
    <row r="20" spans="1:17" ht="19.899999999999999" customHeight="1">
      <c r="D20" s="11"/>
      <c r="E20" s="47">
        <v>0.58333333333333404</v>
      </c>
      <c r="F20" s="48">
        <f>(DGET(DATA, "Reference Load", criteria14))*(IF(Typeofresults="Aggregate", acctsemployed/1000, 1))</f>
        <v>1.601645</v>
      </c>
      <c r="G20" s="48">
        <f>(DGET(DATA, "Observed Load", criteria14))*(IF(Typeofresults="Aggregate", acctsemployed/1000, 1))</f>
        <v>1.5164960000000001</v>
      </c>
      <c r="H20" s="48">
        <f>(DGET(DATA, "Load Reduction", criteria14))*(IF(Typeofresults="Aggregate", acctsemployed/1000, 1))</f>
        <v>8.5148500000000002E-2</v>
      </c>
      <c r="I20" s="49">
        <f t="shared" si="0"/>
        <v>5.3163154132157879E-2</v>
      </c>
      <c r="J20" s="50">
        <f>DGET(DATA, "Temperature", criteria14)</f>
        <v>93.536799999999999</v>
      </c>
      <c r="K20" s="48">
        <f>(DGET(DATA, "PCTILE10", criteria14))*(IF(Typeofresults="Aggregate", acctsemployed/1000, 1))</f>
        <v>8.0388100000000004E-2</v>
      </c>
      <c r="L20" s="48">
        <f>(DGET(DATA, "PCTILE30", criteria14))*(IF(Typeofresults="Aggregate", acctsemployed/1000, 1))</f>
        <v>8.32006E-2</v>
      </c>
      <c r="M20" s="48">
        <f>(DGET(DATA, "PCTILE50", criteria14))*(IF(Typeofresults="Aggregate", acctsemployed/1000, 1))</f>
        <v>8.5148500000000002E-2</v>
      </c>
      <c r="N20" s="48">
        <f>(DGET(DATA, "PCTILE70", criteria14))*(IF(Typeofresults="Aggregate", acctsemployed/1000, 1))</f>
        <v>8.7096300000000001E-2</v>
      </c>
      <c r="O20" s="48">
        <f>(DGET(DATA, "PCTILE90", criteria14))*(IF(Typeofresults="Aggregate", acctsemployed/1000, 1))</f>
        <v>8.9908799999999997E-2</v>
      </c>
      <c r="Q20" s="48">
        <f>(DGET(DATA, "Actual Load", criteria14))*(IF(Typeofresults="Aggregate", acctsemployed/1000, 1))</f>
        <v>1.4966680000000001</v>
      </c>
    </row>
    <row r="21" spans="1:17" ht="19.899999999999999" customHeight="1">
      <c r="E21" s="43">
        <v>0.625</v>
      </c>
      <c r="F21" s="44">
        <f>(DGET(DATA, "Reference Load", criteria15))*(IF(Typeofresults="Aggregate", acctsemployed/1000, 1))</f>
        <v>1.7837080000000001</v>
      </c>
      <c r="G21" s="44">
        <f>(DGET(DATA, "Observed Load", criteria15))*(IF(Typeofresults="Aggregate", acctsemployed/1000, 1))</f>
        <v>1.510402</v>
      </c>
      <c r="H21" s="44">
        <f>(DGET(DATA, "Load Reduction", criteria15))*(IF(Typeofresults="Aggregate", acctsemployed/1000, 1))</f>
        <v>0.2733061</v>
      </c>
      <c r="I21" s="45">
        <f t="shared" si="0"/>
        <v>0.15322356574058085</v>
      </c>
      <c r="J21" s="46">
        <f>DGET(DATA, "Temperature", criteria15)</f>
        <v>95.495999999999995</v>
      </c>
      <c r="K21" s="44">
        <f>(DGET(DATA, "PCTILE10", criteria15))*(IF(Typeofresults="Aggregate", acctsemployed/1000, 1))</f>
        <v>0.26854620000000001</v>
      </c>
      <c r="L21" s="44">
        <f>(DGET(DATA, "PCTILE30", criteria15))*(IF(Typeofresults="Aggregate", acctsemployed/1000, 1))</f>
        <v>0.2713584</v>
      </c>
      <c r="M21" s="44">
        <f>(DGET(DATA, "PCTILE50", criteria15))*(IF(Typeofresults="Aggregate", acctsemployed/1000, 1))</f>
        <v>0.2733061</v>
      </c>
      <c r="N21" s="44">
        <f>(DGET(DATA, "PCTILE70", criteria15))*(IF(Typeofresults="Aggregate", acctsemployed/1000, 1))</f>
        <v>0.27525379999999999</v>
      </c>
      <c r="O21" s="44">
        <f>(DGET(DATA, "PCTILE90", criteria15))*(IF(Typeofresults="Aggregate", acctsemployed/1000, 1))</f>
        <v>0.27806599999999998</v>
      </c>
      <c r="Q21" s="44">
        <f>(DGET(DATA, "Actual Load", criteria15))*(IF(Typeofresults="Aggregate", acctsemployed/1000, 1))</f>
        <v>1.482845</v>
      </c>
    </row>
    <row r="22" spans="1:17" ht="19.899999999999999" customHeight="1">
      <c r="E22" s="47">
        <v>0.66666666666666696</v>
      </c>
      <c r="F22" s="48">
        <f>(DGET(DATA, "Reference Load", criteria16))*(IF(Typeofresults="Aggregate", acctsemployed/1000, 1))</f>
        <v>1.972879</v>
      </c>
      <c r="G22" s="48">
        <f>(DGET(DATA, "Observed Load", criteria16))*(IF(Typeofresults="Aggregate", acctsemployed/1000, 1))</f>
        <v>1.652056</v>
      </c>
      <c r="H22" s="48">
        <f>(DGET(DATA, "Load Reduction", criteria16))*(IF(Typeofresults="Aggregate", acctsemployed/1000, 1))</f>
        <v>0.32082300000000002</v>
      </c>
      <c r="I22" s="49">
        <f t="shared" si="0"/>
        <v>0.16261666326216662</v>
      </c>
      <c r="J22" s="50">
        <f>DGET(DATA, "Temperature", criteria16)</f>
        <v>96.656499999999994</v>
      </c>
      <c r="K22" s="48">
        <f>(DGET(DATA, "PCTILE10", criteria16))*(IF(Typeofresults="Aggregate", acctsemployed/1000, 1))</f>
        <v>0.31606459999999997</v>
      </c>
      <c r="L22" s="48">
        <f>(DGET(DATA, "PCTILE30", criteria16))*(IF(Typeofresults="Aggregate", acctsemployed/1000, 1))</f>
        <v>0.31887589999999999</v>
      </c>
      <c r="M22" s="48">
        <f>(DGET(DATA, "PCTILE50", criteria16))*(IF(Typeofresults="Aggregate", acctsemployed/1000, 1))</f>
        <v>0.32082300000000002</v>
      </c>
      <c r="N22" s="48">
        <f>(DGET(DATA, "PCTILE70", criteria16))*(IF(Typeofresults="Aggregate", acctsemployed/1000, 1))</f>
        <v>0.32277</v>
      </c>
      <c r="O22" s="48">
        <f>(DGET(DATA, "PCTILE90", criteria16))*(IF(Typeofresults="Aggregate", acctsemployed/1000, 1))</f>
        <v>0.32558130000000002</v>
      </c>
      <c r="Q22" s="48">
        <f>(DGET(DATA, "Actual Load", criteria16))*(IF(Typeofresults="Aggregate", acctsemployed/1000, 1))</f>
        <v>1.6282779999999999</v>
      </c>
    </row>
    <row r="23" spans="1:17" ht="19.899999999999999" customHeight="1">
      <c r="E23" s="43">
        <v>0.70833333333333404</v>
      </c>
      <c r="F23" s="44">
        <f>(DGET(DATA, "Reference Load", criteria17))*(IF(Typeofresults="Aggregate", acctsemployed/1000, 1))</f>
        <v>2.1322459999999999</v>
      </c>
      <c r="G23" s="44">
        <f>(DGET(DATA, "Observed Load", criteria17))*(IF(Typeofresults="Aggregate", acctsemployed/1000, 1))</f>
        <v>1.8140700000000001</v>
      </c>
      <c r="H23" s="44">
        <f>(DGET(DATA, "Load Reduction", criteria17))*(IF(Typeofresults="Aggregate", acctsemployed/1000, 1))</f>
        <v>0.31817649999999997</v>
      </c>
      <c r="I23" s="45">
        <f t="shared" si="0"/>
        <v>0.14922129060155348</v>
      </c>
      <c r="J23" s="46">
        <f>DGET(DATA, "Temperature", criteria17)</f>
        <v>97.277299999999997</v>
      </c>
      <c r="K23" s="44">
        <f>(DGET(DATA, "PCTILE10", criteria17))*(IF(Typeofresults="Aggregate", acctsemployed/1000, 1))</f>
        <v>0.31341599999999997</v>
      </c>
      <c r="L23" s="44">
        <f>(DGET(DATA, "PCTILE30", criteria17))*(IF(Typeofresults="Aggregate", acctsemployed/1000, 1))</f>
        <v>0.31622850000000002</v>
      </c>
      <c r="M23" s="44">
        <f>(DGET(DATA, "PCTILE50", criteria17))*(IF(Typeofresults="Aggregate", acctsemployed/1000, 1))</f>
        <v>0.31817649999999997</v>
      </c>
      <c r="N23" s="44">
        <f>(DGET(DATA, "PCTILE70", criteria17))*(IF(Typeofresults="Aggregate", acctsemployed/1000, 1))</f>
        <v>0.32012449999999998</v>
      </c>
      <c r="O23" s="44">
        <f>(DGET(DATA, "PCTILE90", criteria17))*(IF(Typeofresults="Aggregate", acctsemployed/1000, 1))</f>
        <v>0.32293699999999997</v>
      </c>
      <c r="Q23" s="44">
        <f>(DGET(DATA, "Actual Load", criteria17))*(IF(Typeofresults="Aggregate", acctsemployed/1000, 1))</f>
        <v>1.7922739999999999</v>
      </c>
    </row>
    <row r="24" spans="1:17" ht="19.899999999999999" customHeight="1">
      <c r="E24" s="47">
        <v>0.75</v>
      </c>
      <c r="F24" s="48">
        <f>(DGET(DATA, "Reference Load", criteria18))*(IF(Typeofresults="Aggregate", acctsemployed/1000, 1))</f>
        <v>2.2296170000000002</v>
      </c>
      <c r="G24" s="48">
        <f>(DGET(DATA, "Observed Load", criteria18))*(IF(Typeofresults="Aggregate", acctsemployed/1000, 1))</f>
        <v>1.9074759999999999</v>
      </c>
      <c r="H24" s="48">
        <f>(DGET(DATA, "Load Reduction", criteria18))*(IF(Typeofresults="Aggregate", acctsemployed/1000, 1))</f>
        <v>0.3221405</v>
      </c>
      <c r="I24" s="49">
        <f t="shared" si="0"/>
        <v>0.14448243801513891</v>
      </c>
      <c r="J24" s="50">
        <f>DGET(DATA, "Temperature", criteria18)</f>
        <v>97.094800000000006</v>
      </c>
      <c r="K24" s="48">
        <f>(DGET(DATA, "PCTILE10", criteria18))*(IF(Typeofresults="Aggregate", acctsemployed/1000, 1))</f>
        <v>0.31738719999999998</v>
      </c>
      <c r="L24" s="48">
        <f>(DGET(DATA, "PCTILE30", criteria18))*(IF(Typeofresults="Aggregate", acctsemployed/1000, 1))</f>
        <v>0.32019550000000002</v>
      </c>
      <c r="M24" s="48">
        <f>(DGET(DATA, "PCTILE50", criteria18))*(IF(Typeofresults="Aggregate", acctsemployed/1000, 1))</f>
        <v>0.3221405</v>
      </c>
      <c r="N24" s="48">
        <f>(DGET(DATA, "PCTILE70", criteria18))*(IF(Typeofresults="Aggregate", acctsemployed/1000, 1))</f>
        <v>0.32408540000000002</v>
      </c>
      <c r="O24" s="48">
        <f>(DGET(DATA, "PCTILE90", criteria18))*(IF(Typeofresults="Aggregate", acctsemployed/1000, 1))</f>
        <v>0.32689370000000001</v>
      </c>
      <c r="Q24" s="48">
        <f>(DGET(DATA, "Actual Load", criteria18))*(IF(Typeofresults="Aggregate", acctsemployed/1000, 1))</f>
        <v>1.8882669999999999</v>
      </c>
    </row>
    <row r="25" spans="1:17" ht="19.899999999999999" customHeight="1">
      <c r="A25" s="12"/>
      <c r="B25" s="12"/>
      <c r="E25" s="43">
        <v>0.79166666666666696</v>
      </c>
      <c r="F25" s="44">
        <f>(DGET(DATA, "Reference Load", criteria19))*(IF(Typeofresults="Aggregate", acctsemployed/1000, 1))</f>
        <v>2.219732</v>
      </c>
      <c r="G25" s="44">
        <f>(DGET(DATA, "Observed Load", criteria19))*(IF(Typeofresults="Aggregate", acctsemployed/1000, 1))</f>
        <v>1.9147989999999999</v>
      </c>
      <c r="H25" s="44">
        <f>(DGET(DATA, "Load Reduction", criteria19))*(IF(Typeofresults="Aggregate", acctsemployed/1000, 1))</f>
        <v>0.30493300000000001</v>
      </c>
      <c r="I25" s="45">
        <f t="shared" si="0"/>
        <v>0.13737379107027334</v>
      </c>
      <c r="J25" s="46">
        <f>DGET(DATA, "Temperature", criteria19)</f>
        <v>95.718699999999998</v>
      </c>
      <c r="K25" s="44">
        <f>(DGET(DATA, "PCTILE10", criteria19))*(IF(Typeofresults="Aggregate", acctsemployed/1000, 1))</f>
        <v>0.30017830000000001</v>
      </c>
      <c r="L25" s="44">
        <f>(DGET(DATA, "PCTILE30", criteria19))*(IF(Typeofresults="Aggregate", acctsemployed/1000, 1))</f>
        <v>0.30298740000000002</v>
      </c>
      <c r="M25" s="44">
        <f>(DGET(DATA, "PCTILE50", criteria19))*(IF(Typeofresults="Aggregate", acctsemployed/1000, 1))</f>
        <v>0.30493300000000001</v>
      </c>
      <c r="N25" s="44">
        <f>(DGET(DATA, "PCTILE70", criteria19))*(IF(Typeofresults="Aggregate", acctsemployed/1000, 1))</f>
        <v>0.3068785</v>
      </c>
      <c r="O25" s="44">
        <f>(DGET(DATA, "PCTILE90", criteria19))*(IF(Typeofresults="Aggregate", acctsemployed/1000, 1))</f>
        <v>0.30968760000000001</v>
      </c>
      <c r="Q25" s="44">
        <f>(DGET(DATA, "Actual Load", criteria19))*(IF(Typeofresults="Aggregate", acctsemployed/1000, 1))</f>
        <v>1.9031400000000001</v>
      </c>
    </row>
    <row r="26" spans="1:17" ht="19.899999999999999" customHeight="1">
      <c r="A26" s="12"/>
      <c r="B26" s="12"/>
      <c r="E26" s="47">
        <v>0.83333333333333404</v>
      </c>
      <c r="F26" s="48">
        <f>(DGET(DATA, "Reference Load", criteria20))*(IF(Typeofresults="Aggregate", acctsemployed/1000, 1))</f>
        <v>2.1153759999999999</v>
      </c>
      <c r="G26" s="48">
        <f>(DGET(DATA, "Observed Load", criteria20))*(IF(Typeofresults="Aggregate", acctsemployed/1000, 1))</f>
        <v>2.116619</v>
      </c>
      <c r="H26" s="48">
        <f>(DGET(DATA, "Load Reduction", criteria20))*(IF(Typeofresults="Aggregate", acctsemployed/1000, 1))</f>
        <v>-1.2431E-3</v>
      </c>
      <c r="I26" s="49">
        <f t="shared" si="0"/>
        <v>-5.876496660640946E-4</v>
      </c>
      <c r="J26" s="50">
        <f>DGET(DATA, "Temperature", criteria20)</f>
        <v>92.704099999999997</v>
      </c>
      <c r="K26" s="48">
        <f>(DGET(DATA, "PCTILE10", criteria20))*(IF(Typeofresults="Aggregate", acctsemployed/1000, 1))</f>
        <v>-5.9985000000000004E-3</v>
      </c>
      <c r="L26" s="48">
        <f>(DGET(DATA, "PCTILE30", criteria20))*(IF(Typeofresults="Aggregate", acctsemployed/1000, 1))</f>
        <v>-3.189E-3</v>
      </c>
      <c r="M26" s="48">
        <f>(DGET(DATA, "PCTILE50", criteria20))*(IF(Typeofresults="Aggregate", acctsemployed/1000, 1))</f>
        <v>-1.2431E-3</v>
      </c>
      <c r="N26" s="48">
        <f>(DGET(DATA, "PCTILE70", criteria20))*(IF(Typeofresults="Aggregate", acctsemployed/1000, 1))</f>
        <v>7.027E-4</v>
      </c>
      <c r="O26" s="48">
        <f>(DGET(DATA, "PCTILE90", criteria20))*(IF(Typeofresults="Aggregate", acctsemployed/1000, 1))</f>
        <v>3.5122E-3</v>
      </c>
      <c r="Q26" s="48">
        <f>(DGET(DATA, "Actual Load", criteria20))*(IF(Typeofresults="Aggregate", acctsemployed/1000, 1))</f>
        <v>2.1216910000000002</v>
      </c>
    </row>
    <row r="27" spans="1:17" ht="19.899999999999999" customHeight="1">
      <c r="C27" s="13"/>
      <c r="E27" s="43">
        <v>0.875</v>
      </c>
      <c r="F27" s="44">
        <f>(DGET(DATA, "Reference Load", criteria21))*(IF(Typeofresults="Aggregate", acctsemployed/1000, 1))</f>
        <v>1.995859</v>
      </c>
      <c r="G27" s="44">
        <f>(DGET(DATA, "Observed Load", criteria21))*(IF(Typeofresults="Aggregate", acctsemployed/1000, 1))</f>
        <v>2.1083560000000001</v>
      </c>
      <c r="H27" s="44">
        <f>(DGET(DATA, "Load Reduction", criteria21))*(IF(Typeofresults="Aggregate", acctsemployed/1000, 1))</f>
        <v>-0.1124965</v>
      </c>
      <c r="I27" s="45">
        <f t="shared" si="0"/>
        <v>-5.6364953636504379E-2</v>
      </c>
      <c r="J27" s="46">
        <f>DGET(DATA, "Temperature", criteria21)</f>
        <v>88.899500000000003</v>
      </c>
      <c r="K27" s="44">
        <f>(DGET(DATA, "PCTILE10", criteria21))*(IF(Typeofresults="Aggregate", acctsemployed/1000, 1))</f>
        <v>-0.1172511</v>
      </c>
      <c r="L27" s="44">
        <f>(DGET(DATA, "PCTILE30", criteria21))*(IF(Typeofresults="Aggregate", acctsemployed/1000, 1))</f>
        <v>-0.114442</v>
      </c>
      <c r="M27" s="44">
        <f>(DGET(DATA, "PCTILE50", criteria21))*(IF(Typeofresults="Aggregate", acctsemployed/1000, 1))</f>
        <v>-0.1124965</v>
      </c>
      <c r="N27" s="44">
        <f>(DGET(DATA, "PCTILE70", criteria21))*(IF(Typeofresults="Aggregate", acctsemployed/1000, 1))</f>
        <v>-0.110551</v>
      </c>
      <c r="O27" s="44">
        <f>(DGET(DATA, "PCTILE90", criteria21))*(IF(Typeofresults="Aggregate", acctsemployed/1000, 1))</f>
        <v>-0.1077419</v>
      </c>
      <c r="Q27" s="44">
        <f>(DGET(DATA, "Actual Load", criteria21))*(IF(Typeofresults="Aggregate", acctsemployed/1000, 1))</f>
        <v>2.1210689999999999</v>
      </c>
    </row>
    <row r="28" spans="1:17" ht="19.899999999999999" customHeight="1">
      <c r="A28" s="12"/>
      <c r="B28" s="12"/>
      <c r="C28" s="13"/>
      <c r="D28" s="14"/>
      <c r="E28" s="47">
        <v>0.91666666666666696</v>
      </c>
      <c r="F28" s="48">
        <f>(DGET(DATA, "Reference Load", criteria22))*(IF(Typeofresults="Aggregate", acctsemployed/1000, 1))</f>
        <v>1.864306</v>
      </c>
      <c r="G28" s="48">
        <f>(DGET(DATA, "Observed Load", criteria22))*(IF(Typeofresults="Aggregate", acctsemployed/1000, 1))</f>
        <v>1.9347000000000001</v>
      </c>
      <c r="H28" s="48">
        <f>(DGET(DATA, "Load Reduction", criteria22))*(IF(Typeofresults="Aggregate", acctsemployed/1000, 1))</f>
        <v>-7.0393899999999995E-2</v>
      </c>
      <c r="I28" s="49">
        <f t="shared" si="0"/>
        <v>-3.7758769214925013E-2</v>
      </c>
      <c r="J28" s="50">
        <f>DGET(DATA, "Temperature", criteria22)</f>
        <v>85.946200000000005</v>
      </c>
      <c r="K28" s="48">
        <f>(DGET(DATA, "PCTILE10", criteria22))*(IF(Typeofresults="Aggregate", acctsemployed/1000, 1))</f>
        <v>-7.5148999999999994E-2</v>
      </c>
      <c r="L28" s="48">
        <f>(DGET(DATA, "PCTILE30", criteria22))*(IF(Typeofresults="Aggregate", acctsemployed/1000, 1))</f>
        <v>-7.2339700000000007E-2</v>
      </c>
      <c r="M28" s="48">
        <f>(DGET(DATA, "PCTILE50", criteria22))*(IF(Typeofresults="Aggregate", acctsemployed/1000, 1))</f>
        <v>-7.0393899999999995E-2</v>
      </c>
      <c r="N28" s="48">
        <f>(DGET(DATA, "PCTILE70", criteria22))*(IF(Typeofresults="Aggregate", acctsemployed/1000, 1))</f>
        <v>-6.8448200000000001E-2</v>
      </c>
      <c r="O28" s="48">
        <f>(DGET(DATA, "PCTILE90", criteria22))*(IF(Typeofresults="Aggregate", acctsemployed/1000, 1))</f>
        <v>-6.5638799999999997E-2</v>
      </c>
      <c r="Q28" s="48">
        <f>(DGET(DATA, "Actual Load", criteria22))*(IF(Typeofresults="Aggregate", acctsemployed/1000, 1))</f>
        <v>1.943459</v>
      </c>
    </row>
    <row r="29" spans="1:17" ht="19.899999999999999" customHeight="1">
      <c r="E29" s="43">
        <v>0.95833333333333404</v>
      </c>
      <c r="F29" s="44">
        <f>(DGET(DATA, "Reference Load", criteria23))*(IF(Typeofresults="Aggregate", acctsemployed/1000, 1))</f>
        <v>1.589825</v>
      </c>
      <c r="G29" s="44">
        <f>(DGET(DATA, "Observed Load", criteria23))*(IF(Typeofresults="Aggregate", acctsemployed/1000, 1))</f>
        <v>1.6248020000000001</v>
      </c>
      <c r="H29" s="44">
        <f>(DGET(DATA, "Load Reduction", criteria23))*(IF(Typeofresults="Aggregate", acctsemployed/1000, 1))</f>
        <v>-3.4976699999999999E-2</v>
      </c>
      <c r="I29" s="45">
        <f t="shared" si="0"/>
        <v>-2.2000345950025944E-2</v>
      </c>
      <c r="J29" s="46">
        <f>DGET(DATA, "Temperature", criteria23)</f>
        <v>83.208799999999997</v>
      </c>
      <c r="K29" s="44">
        <f>(DGET(DATA, "PCTILE10", criteria23))*(IF(Typeofresults="Aggregate", acctsemployed/1000, 1))</f>
        <v>-3.9731299999999997E-2</v>
      </c>
      <c r="L29" s="44">
        <f>(DGET(DATA, "PCTILE30", criteria23))*(IF(Typeofresults="Aggregate", acctsemployed/1000, 1))</f>
        <v>-3.6922299999999998E-2</v>
      </c>
      <c r="M29" s="44">
        <f>(DGET(DATA, "PCTILE50", criteria23))*(IF(Typeofresults="Aggregate", acctsemployed/1000, 1))</f>
        <v>-3.4976699999999999E-2</v>
      </c>
      <c r="N29" s="44">
        <f>(DGET(DATA, "PCTILE70", criteria23))*(IF(Typeofresults="Aggregate", acctsemployed/1000, 1))</f>
        <v>-3.3031199999999997E-2</v>
      </c>
      <c r="O29" s="44">
        <f>(DGET(DATA, "PCTILE90", criteria23))*(IF(Typeofresults="Aggregate", acctsemployed/1000, 1))</f>
        <v>-3.0222099999999998E-2</v>
      </c>
      <c r="Q29" s="44">
        <f>(DGET(DATA, "Actual Load", criteria23))*(IF(Typeofresults="Aggregate", acctsemployed/1000, 1))</f>
        <v>1.6298999999999999</v>
      </c>
    </row>
    <row r="30" spans="1:17" ht="19.899999999999999" customHeight="1" thickBot="1">
      <c r="E30" s="51">
        <v>1</v>
      </c>
      <c r="F30" s="48">
        <f>(DGET(DATA, "Reference Load", criteria24))*(IF(Typeofresults="Aggregate", acctsemployed/1000, 1))</f>
        <v>1.3084210000000001</v>
      </c>
      <c r="G30" s="48">
        <f>(DGET(DATA, "Observed Load", criteria24))*(IF(Typeofresults="Aggregate", acctsemployed/1000, 1))</f>
        <v>1.3162499999999999</v>
      </c>
      <c r="H30" s="48">
        <f>(DGET(DATA, "Load Reduction", criteria24))*(IF(Typeofresults="Aggregate", acctsemployed/1000, 1))</f>
        <v>-7.8294000000000002E-3</v>
      </c>
      <c r="I30" s="49">
        <f t="shared" si="0"/>
        <v>-5.9838538207503547E-3</v>
      </c>
      <c r="J30" s="50">
        <f>DGET(DATA, "Temperature", criteria24)</f>
        <v>80.823999999999998</v>
      </c>
      <c r="K30" s="48">
        <f>(DGET(DATA, "PCTILE10", criteria24))*(IF(Typeofresults="Aggregate", acctsemployed/1000, 1))</f>
        <v>-1.2584E-2</v>
      </c>
      <c r="L30" s="48">
        <f>(DGET(DATA, "PCTILE30", criteria24))*(IF(Typeofresults="Aggregate", acctsemployed/1000, 1))</f>
        <v>-9.7750000000000007E-3</v>
      </c>
      <c r="M30" s="48">
        <f>(DGET(DATA, "PCTILE50", criteria24))*(IF(Typeofresults="Aggregate", acctsemployed/1000, 1))</f>
        <v>-7.8294000000000002E-3</v>
      </c>
      <c r="N30" s="48">
        <f>(DGET(DATA, "PCTILE70", criteria24))*(IF(Typeofresults="Aggregate", acctsemployed/1000, 1))</f>
        <v>-5.8839000000000001E-3</v>
      </c>
      <c r="O30" s="48">
        <f>(DGET(DATA, "PCTILE90", criteria24))*(IF(Typeofresults="Aggregate", acctsemployed/1000, 1))</f>
        <v>-3.0749000000000002E-3</v>
      </c>
      <c r="Q30" s="48">
        <f>(DGET(DATA, "Actual Load", criteria24))*(IF(Typeofresults="Aggregate", acctsemployed/1000, 1))</f>
        <v>1.3223400000000001</v>
      </c>
    </row>
    <row r="31" spans="1:17" ht="34.9" customHeight="1" thickBot="1">
      <c r="E31" s="88"/>
      <c r="F31" s="88" t="str">
        <f>IF(Typeofresults="Aggregate", "Reference Energy Use (MWh)", "Reference Energy Use (kWh)")</f>
        <v>Reference Energy Use (kWh)</v>
      </c>
      <c r="G31" s="88" t="s">
        <v>28</v>
      </c>
      <c r="H31" s="88" t="s">
        <v>29</v>
      </c>
      <c r="I31" s="90" t="s">
        <v>41</v>
      </c>
      <c r="J31" s="88" t="s">
        <v>18</v>
      </c>
      <c r="K31" s="92" t="s">
        <v>7</v>
      </c>
      <c r="L31" s="93"/>
      <c r="M31" s="93"/>
      <c r="N31" s="93"/>
      <c r="O31" s="94"/>
      <c r="Q31" s="88" t="s">
        <v>29</v>
      </c>
    </row>
    <row r="32" spans="1:17" ht="13.5" thickBot="1">
      <c r="E32" s="89"/>
      <c r="F32" s="89"/>
      <c r="G32" s="89"/>
      <c r="H32" s="89"/>
      <c r="I32" s="91"/>
      <c r="J32" s="89"/>
      <c r="K32" s="42" t="s">
        <v>9</v>
      </c>
      <c r="L32" s="42" t="s">
        <v>10</v>
      </c>
      <c r="M32" s="42" t="s">
        <v>11</v>
      </c>
      <c r="N32" s="42" t="s">
        <v>12</v>
      </c>
      <c r="O32" s="42" t="s">
        <v>13</v>
      </c>
      <c r="Q32" s="89"/>
    </row>
    <row r="33" spans="4:17">
      <c r="D33" s="11"/>
      <c r="E33" s="78" t="s">
        <v>14</v>
      </c>
      <c r="F33" s="79">
        <f>SUM(F7:F30)</f>
        <v>32.714080100000004</v>
      </c>
      <c r="G33" s="79">
        <f>SUM(G7:G30)</f>
        <v>31.158074399999997</v>
      </c>
      <c r="H33" s="79">
        <f>SUM(H7:H30)</f>
        <v>1.5560058999999997</v>
      </c>
      <c r="I33" s="80">
        <f>H33/F33</f>
        <v>4.7563798072378004E-2</v>
      </c>
      <c r="J33" s="81">
        <v>130.93280792236328</v>
      </c>
      <c r="K33" s="79"/>
      <c r="L33" s="79"/>
      <c r="M33" s="79"/>
      <c r="N33" s="79"/>
      <c r="O33" s="79"/>
      <c r="Q33" s="52">
        <f>SUM(Q7:Q30)</f>
        <v>31.012928899999999</v>
      </c>
    </row>
    <row r="34" spans="4:17" ht="13.5" thickBot="1">
      <c r="D34" s="11"/>
      <c r="E34" s="82"/>
      <c r="F34" s="83"/>
      <c r="G34" s="83"/>
      <c r="H34" s="84"/>
      <c r="I34" s="85"/>
      <c r="J34" s="86"/>
      <c r="K34" s="84"/>
      <c r="L34" s="84"/>
      <c r="M34" s="84"/>
      <c r="N34" s="84"/>
      <c r="O34" s="84"/>
    </row>
    <row r="35" spans="4:17" ht="13.5" thickTop="1"/>
    <row r="38" spans="4:17">
      <c r="I38" s="33"/>
      <c r="J38" s="33"/>
    </row>
    <row r="40" spans="4:17" ht="15.75">
      <c r="E40" s="34"/>
      <c r="F40" s="35"/>
      <c r="G40" s="35"/>
      <c r="H40" s="35"/>
      <c r="I40" s="37"/>
      <c r="J40" s="36"/>
      <c r="K40" s="35"/>
      <c r="L40" s="35"/>
      <c r="M40" s="35"/>
      <c r="N40" s="35"/>
      <c r="O40" s="35"/>
    </row>
    <row r="41" spans="4:17" ht="15.75">
      <c r="E41" s="34"/>
      <c r="F41" s="35"/>
      <c r="G41" s="35"/>
      <c r="H41" s="35"/>
      <c r="I41" s="37"/>
      <c r="J41" s="36"/>
      <c r="K41" s="35"/>
      <c r="L41" s="35"/>
      <c r="M41" s="35"/>
      <c r="N41" s="35"/>
      <c r="O41" s="35"/>
    </row>
    <row r="42" spans="4:17" ht="15.75">
      <c r="E42" s="34"/>
      <c r="F42" s="35"/>
      <c r="G42" s="35"/>
      <c r="H42" s="35"/>
      <c r="I42" s="37"/>
      <c r="J42" s="36"/>
      <c r="K42" s="35"/>
      <c r="L42" s="35"/>
      <c r="M42" s="35"/>
      <c r="N42" s="35"/>
      <c r="O42" s="35"/>
    </row>
    <row r="43" spans="4:17" ht="15.75">
      <c r="E43" s="34"/>
      <c r="F43" s="35"/>
      <c r="G43" s="35"/>
      <c r="H43" s="35"/>
      <c r="I43" s="37"/>
      <c r="J43" s="36"/>
      <c r="K43" s="35"/>
      <c r="L43" s="35"/>
      <c r="M43" s="35"/>
      <c r="N43" s="35"/>
      <c r="O43" s="35"/>
    </row>
    <row r="44" spans="4:17" ht="15.75">
      <c r="E44" s="34"/>
      <c r="F44" s="35"/>
      <c r="G44" s="35"/>
      <c r="H44" s="35"/>
      <c r="I44" s="37"/>
      <c r="J44" s="36"/>
      <c r="K44" s="35"/>
      <c r="L44" s="35"/>
      <c r="M44" s="35"/>
      <c r="N44" s="35"/>
      <c r="O44" s="35"/>
    </row>
    <row r="45" spans="4:17" ht="15.75">
      <c r="E45" s="34"/>
      <c r="F45" s="35"/>
      <c r="G45" s="35"/>
      <c r="H45" s="35"/>
      <c r="I45" s="37"/>
      <c r="J45" s="36"/>
      <c r="K45" s="35"/>
      <c r="L45" s="35"/>
      <c r="M45" s="35"/>
      <c r="N45" s="35"/>
      <c r="O45" s="35"/>
    </row>
    <row r="46" spans="4:17" ht="15.75">
      <c r="E46" s="34"/>
      <c r="F46" s="35"/>
      <c r="G46" s="35"/>
      <c r="H46" s="35"/>
      <c r="I46" s="37"/>
      <c r="J46" s="36"/>
      <c r="K46" s="35"/>
      <c r="L46" s="35"/>
      <c r="M46" s="35"/>
      <c r="N46" s="35"/>
      <c r="O46" s="35"/>
    </row>
    <row r="47" spans="4:17" ht="15.75">
      <c r="E47" s="34"/>
      <c r="F47" s="35"/>
      <c r="G47" s="35"/>
      <c r="H47" s="35"/>
      <c r="I47" s="37"/>
      <c r="J47" s="36"/>
      <c r="K47" s="35"/>
      <c r="L47" s="35"/>
      <c r="M47" s="35"/>
      <c r="N47" s="35"/>
      <c r="O47" s="35"/>
    </row>
    <row r="48" spans="4:17" ht="15.75">
      <c r="E48" s="34"/>
      <c r="F48" s="35"/>
      <c r="G48" s="35"/>
      <c r="H48" s="35"/>
      <c r="I48" s="37"/>
      <c r="J48" s="36"/>
      <c r="K48" s="35"/>
      <c r="L48" s="35"/>
      <c r="M48" s="35"/>
      <c r="N48" s="35"/>
      <c r="O48" s="35"/>
    </row>
    <row r="49" spans="5:15" ht="15.75">
      <c r="E49" s="34"/>
      <c r="F49" s="35"/>
      <c r="G49" s="35"/>
      <c r="H49" s="35"/>
      <c r="I49" s="37"/>
      <c r="J49" s="36"/>
      <c r="K49" s="35"/>
      <c r="L49" s="35"/>
      <c r="M49" s="35"/>
      <c r="N49" s="35"/>
      <c r="O49" s="35"/>
    </row>
    <row r="50" spans="5:15" ht="15.75">
      <c r="E50" s="34"/>
      <c r="F50" s="35"/>
      <c r="G50" s="35"/>
      <c r="H50" s="35"/>
      <c r="I50" s="37"/>
      <c r="J50" s="36"/>
      <c r="K50" s="35"/>
      <c r="L50" s="35"/>
      <c r="M50" s="35"/>
      <c r="N50" s="35"/>
      <c r="O50" s="35"/>
    </row>
    <row r="51" spans="5:15" ht="15.75">
      <c r="E51" s="34"/>
      <c r="F51" s="35"/>
      <c r="G51" s="35"/>
      <c r="H51" s="35"/>
      <c r="I51" s="37"/>
      <c r="J51" s="36"/>
      <c r="K51" s="35"/>
      <c r="L51" s="35"/>
      <c r="M51" s="35"/>
      <c r="N51" s="35"/>
      <c r="O51" s="35"/>
    </row>
    <row r="52" spans="5:15" ht="15.75">
      <c r="E52" s="34"/>
      <c r="F52" s="35"/>
      <c r="G52" s="35"/>
      <c r="H52" s="35"/>
      <c r="I52" s="37"/>
      <c r="J52" s="36"/>
      <c r="K52" s="35"/>
      <c r="L52" s="35"/>
      <c r="M52" s="35"/>
      <c r="N52" s="35"/>
      <c r="O52" s="35"/>
    </row>
    <row r="53" spans="5:15" ht="15.75">
      <c r="E53" s="34"/>
      <c r="F53" s="35"/>
      <c r="G53" s="35"/>
      <c r="H53" s="35"/>
      <c r="I53" s="37"/>
      <c r="J53" s="36"/>
      <c r="K53" s="35"/>
      <c r="L53" s="35"/>
      <c r="M53" s="35"/>
      <c r="N53" s="35"/>
      <c r="O53" s="35"/>
    </row>
    <row r="54" spans="5:15" ht="15.75">
      <c r="E54" s="34"/>
      <c r="F54" s="35"/>
      <c r="G54" s="35"/>
      <c r="H54" s="35"/>
      <c r="I54" s="37"/>
      <c r="J54" s="36"/>
      <c r="K54" s="35"/>
      <c r="L54" s="35"/>
      <c r="M54" s="35"/>
      <c r="N54" s="35"/>
      <c r="O54" s="35"/>
    </row>
    <row r="55" spans="5:15" ht="15.75">
      <c r="E55" s="34"/>
      <c r="F55" s="35"/>
      <c r="G55" s="35"/>
      <c r="H55" s="35"/>
      <c r="I55" s="37"/>
      <c r="J55" s="36"/>
      <c r="K55" s="35"/>
      <c r="L55" s="35"/>
      <c r="M55" s="35"/>
      <c r="N55" s="35"/>
      <c r="O55" s="35"/>
    </row>
    <row r="56" spans="5:15" ht="15.75">
      <c r="E56" s="34"/>
      <c r="F56" s="35"/>
      <c r="G56" s="35"/>
      <c r="H56" s="35"/>
      <c r="I56" s="37"/>
      <c r="J56" s="36"/>
      <c r="K56" s="35"/>
      <c r="L56" s="35"/>
      <c r="M56" s="35"/>
      <c r="N56" s="35"/>
      <c r="O56" s="35"/>
    </row>
    <row r="57" spans="5:15" ht="15.75">
      <c r="E57" s="34"/>
      <c r="F57" s="35"/>
      <c r="G57" s="35"/>
      <c r="H57" s="35"/>
      <c r="I57" s="37"/>
      <c r="J57" s="36"/>
      <c r="K57" s="35"/>
      <c r="L57" s="35"/>
      <c r="M57" s="35"/>
      <c r="N57" s="35"/>
      <c r="O57" s="35"/>
    </row>
    <row r="58" spans="5:15" ht="15.75">
      <c r="E58" s="34"/>
      <c r="F58" s="35"/>
      <c r="G58" s="35"/>
      <c r="H58" s="35"/>
      <c r="I58" s="37"/>
      <c r="J58" s="36"/>
      <c r="K58" s="35"/>
      <c r="L58" s="35"/>
      <c r="M58" s="35"/>
      <c r="N58" s="35"/>
      <c r="O58" s="35"/>
    </row>
    <row r="59" spans="5:15" ht="15.75">
      <c r="E59" s="34"/>
      <c r="F59" s="35"/>
      <c r="G59" s="35"/>
      <c r="H59" s="35"/>
      <c r="I59" s="37"/>
      <c r="J59" s="36"/>
      <c r="K59" s="35"/>
      <c r="L59" s="35"/>
      <c r="M59" s="35"/>
      <c r="N59" s="35"/>
      <c r="O59" s="35"/>
    </row>
    <row r="60" spans="5:15" ht="15.75">
      <c r="E60" s="34"/>
      <c r="F60" s="35"/>
      <c r="G60" s="35"/>
      <c r="H60" s="35"/>
      <c r="I60" s="37"/>
      <c r="J60" s="36"/>
      <c r="K60" s="35"/>
      <c r="L60" s="35"/>
      <c r="M60" s="35"/>
      <c r="N60" s="35"/>
      <c r="O60" s="35"/>
    </row>
    <row r="61" spans="5:15" ht="15.75">
      <c r="E61" s="34"/>
      <c r="F61" s="35"/>
      <c r="G61" s="35"/>
      <c r="H61" s="35"/>
      <c r="I61" s="37"/>
      <c r="J61" s="36"/>
      <c r="K61" s="35"/>
      <c r="L61" s="35"/>
      <c r="M61" s="35"/>
      <c r="N61" s="35"/>
      <c r="O61" s="35"/>
    </row>
    <row r="62" spans="5:15" ht="15.75">
      <c r="E62" s="34"/>
      <c r="F62" s="35"/>
      <c r="G62" s="35"/>
      <c r="H62" s="35"/>
      <c r="I62" s="37"/>
      <c r="J62" s="36"/>
      <c r="K62" s="35"/>
      <c r="L62" s="35"/>
      <c r="M62" s="35"/>
      <c r="N62" s="35"/>
      <c r="O62" s="35"/>
    </row>
    <row r="63" spans="5:15" ht="15.75">
      <c r="E63" s="34"/>
      <c r="F63" s="35"/>
      <c r="G63" s="35"/>
      <c r="H63" s="35"/>
      <c r="I63" s="37"/>
      <c r="J63" s="36"/>
      <c r="K63" s="35"/>
      <c r="L63" s="35"/>
      <c r="M63" s="35"/>
      <c r="N63" s="35"/>
      <c r="O63" s="35"/>
    </row>
    <row r="64" spans="5:15" ht="15.75">
      <c r="E64" s="34"/>
      <c r="F64" s="35"/>
      <c r="G64" s="35"/>
      <c r="H64" s="35"/>
      <c r="I64" s="37"/>
      <c r="J64" s="36"/>
      <c r="K64" s="35"/>
      <c r="L64" s="35"/>
      <c r="M64" s="35"/>
      <c r="N64" s="35"/>
      <c r="O64" s="35"/>
    </row>
  </sheetData>
  <protectedRanges>
    <protectedRange password="DD26" sqref="E5:O34 E41:O64 Q5:Q33" name="Range3"/>
    <protectedRange password="DD26" sqref="B10:B17" name="Range2"/>
    <protectedRange password="DD26" sqref="B5:B7" name="Range1"/>
  </protectedRanges>
  <mergeCells count="15">
    <mergeCell ref="H5:H6"/>
    <mergeCell ref="F31:F32"/>
    <mergeCell ref="G31:G32"/>
    <mergeCell ref="H31:H32"/>
    <mergeCell ref="E31:E32"/>
    <mergeCell ref="E5:E6"/>
    <mergeCell ref="F5:F6"/>
    <mergeCell ref="G5:G6"/>
    <mergeCell ref="Q5:Q6"/>
    <mergeCell ref="Q31:Q32"/>
    <mergeCell ref="J5:J6"/>
    <mergeCell ref="I5:I6"/>
    <mergeCell ref="J31:J32"/>
    <mergeCell ref="I31:I32"/>
    <mergeCell ref="K31:O31"/>
  </mergeCells>
  <phoneticPr fontId="2" type="noConversion"/>
  <dataValidations count="3">
    <dataValidation type="list" allowBlank="1" showInputMessage="1" showErrorMessage="1" sqref="B6">
      <formula1>eventlist</formula1>
    </dataValidation>
    <dataValidation type="list" allowBlank="1" showInputMessage="1" showErrorMessage="1" sqref="B7">
      <formula1>categorylist</formula1>
    </dataValidation>
    <dataValidation type="list" allowBlank="1" showInputMessage="1" showErrorMessage="1" sqref="B5">
      <formula1>"Aggregate, Average Customer"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4206"/>
  <sheetViews>
    <sheetView workbookViewId="0"/>
  </sheetViews>
  <sheetFormatPr defaultRowHeight="12.75"/>
  <cols>
    <col min="1" max="1" width="20.42578125" customWidth="1"/>
    <col min="2" max="2" width="16.85546875" style="24" bestFit="1" customWidth="1"/>
    <col min="3" max="3" width="8.85546875" style="57"/>
    <col min="4" max="4" width="12.5703125" customWidth="1"/>
  </cols>
  <sheetData>
    <row r="1" spans="1:16" s="25" customFormat="1" ht="47.25">
      <c r="A1" s="40" t="s">
        <v>30</v>
      </c>
      <c r="B1" s="40" t="s">
        <v>22</v>
      </c>
      <c r="C1" s="56" t="s">
        <v>32</v>
      </c>
      <c r="D1" s="40" t="s">
        <v>35</v>
      </c>
      <c r="E1" s="40" t="s">
        <v>36</v>
      </c>
      <c r="F1" s="40" t="s">
        <v>57</v>
      </c>
      <c r="G1" s="40" t="s">
        <v>37</v>
      </c>
      <c r="H1" s="40" t="s">
        <v>38</v>
      </c>
      <c r="I1" s="40" t="s">
        <v>0</v>
      </c>
      <c r="J1" s="40" t="s">
        <v>1</v>
      </c>
      <c r="K1" s="40" t="s">
        <v>2</v>
      </c>
      <c r="L1" s="40" t="s">
        <v>3</v>
      </c>
      <c r="M1" s="40" t="s">
        <v>4</v>
      </c>
      <c r="N1" s="40" t="s">
        <v>5</v>
      </c>
      <c r="O1" s="40" t="s">
        <v>58</v>
      </c>
      <c r="P1" s="39" t="s">
        <v>6</v>
      </c>
    </row>
    <row r="2" spans="1:16">
      <c r="A2" s="53" t="s">
        <v>49</v>
      </c>
      <c r="B2" s="53">
        <v>39993</v>
      </c>
      <c r="C2" s="57">
        <v>1</v>
      </c>
      <c r="D2">
        <v>1.4110259999999999</v>
      </c>
      <c r="E2">
        <v>1.422939</v>
      </c>
      <c r="F2">
        <v>1.4683060000000001</v>
      </c>
      <c r="G2">
        <v>-1.1913200000000001E-2</v>
      </c>
      <c r="H2">
        <v>85.941800000000001</v>
      </c>
      <c r="I2">
        <v>-3.4361200000000001E-2</v>
      </c>
      <c r="J2">
        <v>-2.1098700000000001E-2</v>
      </c>
      <c r="K2">
        <v>-1.1913200000000001E-2</v>
      </c>
      <c r="L2">
        <v>-2.7276000000000002E-3</v>
      </c>
      <c r="M2">
        <v>1.05348E-2</v>
      </c>
      <c r="N2">
        <v>1.7516299999999999E-2</v>
      </c>
      <c r="O2">
        <v>1117</v>
      </c>
      <c r="P2">
        <v>10892</v>
      </c>
    </row>
    <row r="3" spans="1:16">
      <c r="A3" s="53" t="s">
        <v>49</v>
      </c>
      <c r="B3" s="53">
        <v>39993</v>
      </c>
      <c r="C3" s="57">
        <v>2</v>
      </c>
      <c r="D3">
        <v>1.18458</v>
      </c>
      <c r="E3">
        <v>1.1901870000000001</v>
      </c>
      <c r="F3">
        <v>1.2709980000000001</v>
      </c>
      <c r="G3">
        <v>-5.6065000000000004E-3</v>
      </c>
      <c r="H3">
        <v>83.285600000000002</v>
      </c>
      <c r="I3">
        <v>-2.8062199999999999E-2</v>
      </c>
      <c r="J3">
        <v>-1.47952E-2</v>
      </c>
      <c r="K3">
        <v>-5.6065000000000004E-3</v>
      </c>
      <c r="L3">
        <v>3.5821E-3</v>
      </c>
      <c r="M3">
        <v>1.6849099999999999E-2</v>
      </c>
      <c r="N3">
        <v>1.7522300000000001E-2</v>
      </c>
      <c r="O3">
        <v>1117</v>
      </c>
      <c r="P3">
        <v>10892</v>
      </c>
    </row>
    <row r="4" spans="1:16">
      <c r="A4" s="53" t="s">
        <v>49</v>
      </c>
      <c r="B4" s="53">
        <v>39993</v>
      </c>
      <c r="C4" s="57">
        <v>3</v>
      </c>
      <c r="D4">
        <v>1.0481290000000001</v>
      </c>
      <c r="E4">
        <v>1.066073</v>
      </c>
      <c r="F4">
        <v>1.112657</v>
      </c>
      <c r="G4">
        <v>-1.7943500000000001E-2</v>
      </c>
      <c r="H4">
        <v>82.125</v>
      </c>
      <c r="I4">
        <v>-4.0403000000000001E-2</v>
      </c>
      <c r="J4">
        <v>-2.71337E-2</v>
      </c>
      <c r="K4">
        <v>-1.7943500000000001E-2</v>
      </c>
      <c r="L4">
        <v>-8.7533000000000003E-3</v>
      </c>
      <c r="M4">
        <v>4.516E-3</v>
      </c>
      <c r="N4">
        <v>1.7525200000000001E-2</v>
      </c>
      <c r="O4">
        <v>1116</v>
      </c>
      <c r="P4">
        <v>10892</v>
      </c>
    </row>
    <row r="5" spans="1:16">
      <c r="A5" s="53" t="s">
        <v>49</v>
      </c>
      <c r="B5" s="53">
        <v>39993</v>
      </c>
      <c r="C5" s="57">
        <v>4</v>
      </c>
      <c r="D5">
        <v>0.94208570000000003</v>
      </c>
      <c r="E5">
        <v>0.9550014</v>
      </c>
      <c r="F5">
        <v>0.97804420000000003</v>
      </c>
      <c r="G5">
        <v>-1.29157E-2</v>
      </c>
      <c r="H5">
        <v>80.937700000000007</v>
      </c>
      <c r="I5">
        <v>-3.5377699999999998E-2</v>
      </c>
      <c r="J5">
        <v>-2.2107000000000002E-2</v>
      </c>
      <c r="K5">
        <v>-1.29157E-2</v>
      </c>
      <c r="L5">
        <v>-3.7244999999999999E-3</v>
      </c>
      <c r="M5">
        <v>9.5461999999999995E-3</v>
      </c>
      <c r="N5">
        <v>1.75271E-2</v>
      </c>
      <c r="O5">
        <v>1115</v>
      </c>
      <c r="P5">
        <v>10892</v>
      </c>
    </row>
    <row r="6" spans="1:16">
      <c r="A6" s="53" t="s">
        <v>49</v>
      </c>
      <c r="B6" s="53">
        <v>39993</v>
      </c>
      <c r="C6" s="57">
        <v>5</v>
      </c>
      <c r="D6">
        <v>0.85730580000000001</v>
      </c>
      <c r="E6">
        <v>0.87953029999999999</v>
      </c>
      <c r="F6">
        <v>0.93009600000000003</v>
      </c>
      <c r="G6">
        <v>-2.2224500000000001E-2</v>
      </c>
      <c r="H6">
        <v>78.617699999999999</v>
      </c>
      <c r="I6">
        <v>-4.4680200000000003E-2</v>
      </c>
      <c r="J6">
        <v>-3.1413200000000002E-2</v>
      </c>
      <c r="K6">
        <v>-2.2224500000000001E-2</v>
      </c>
      <c r="L6">
        <v>-1.30359E-2</v>
      </c>
      <c r="M6">
        <v>2.3110000000000001E-4</v>
      </c>
      <c r="N6">
        <v>1.7522300000000001E-2</v>
      </c>
      <c r="O6">
        <v>1117</v>
      </c>
      <c r="P6">
        <v>10892</v>
      </c>
    </row>
    <row r="7" spans="1:16">
      <c r="A7" s="53" t="s">
        <v>49</v>
      </c>
      <c r="B7" s="53">
        <v>39993</v>
      </c>
      <c r="C7" s="57">
        <v>6</v>
      </c>
      <c r="D7">
        <v>0.80568329999999999</v>
      </c>
      <c r="E7">
        <v>0.82529189999999997</v>
      </c>
      <c r="F7">
        <v>0.8805598</v>
      </c>
      <c r="G7">
        <v>-1.96087E-2</v>
      </c>
      <c r="H7">
        <v>76.802999999999997</v>
      </c>
      <c r="I7">
        <v>-4.2059300000000001E-2</v>
      </c>
      <c r="J7">
        <v>-2.8795299999999999E-2</v>
      </c>
      <c r="K7">
        <v>-1.96087E-2</v>
      </c>
      <c r="L7">
        <v>-1.04221E-2</v>
      </c>
      <c r="M7">
        <v>2.8419999999999999E-3</v>
      </c>
      <c r="N7">
        <v>1.7518300000000001E-2</v>
      </c>
      <c r="O7">
        <v>1117</v>
      </c>
      <c r="P7">
        <v>10892</v>
      </c>
    </row>
    <row r="8" spans="1:16">
      <c r="A8" s="53" t="s">
        <v>49</v>
      </c>
      <c r="B8" s="53">
        <v>39993</v>
      </c>
      <c r="C8" s="57">
        <v>7</v>
      </c>
      <c r="D8">
        <v>0.83790209999999998</v>
      </c>
      <c r="E8">
        <v>0.8930749</v>
      </c>
      <c r="F8">
        <v>0.92171029999999998</v>
      </c>
      <c r="G8">
        <v>-5.5172800000000001E-2</v>
      </c>
      <c r="H8">
        <v>78.222499999999997</v>
      </c>
      <c r="I8">
        <v>-7.7628500000000003E-2</v>
      </c>
      <c r="J8">
        <v>-6.4361500000000002E-2</v>
      </c>
      <c r="K8">
        <v>-5.5172800000000001E-2</v>
      </c>
      <c r="L8">
        <v>-4.59841E-2</v>
      </c>
      <c r="M8">
        <v>-3.2717099999999999E-2</v>
      </c>
      <c r="N8">
        <v>1.7522300000000001E-2</v>
      </c>
      <c r="O8">
        <v>1117</v>
      </c>
      <c r="P8">
        <v>10892</v>
      </c>
    </row>
    <row r="9" spans="1:16">
      <c r="A9" s="53" t="s">
        <v>49</v>
      </c>
      <c r="B9" s="53">
        <v>39993</v>
      </c>
      <c r="C9" s="57">
        <v>8</v>
      </c>
      <c r="D9">
        <v>0.90301940000000003</v>
      </c>
      <c r="E9">
        <v>0.95272440000000003</v>
      </c>
      <c r="F9">
        <v>0.99876529999999997</v>
      </c>
      <c r="G9">
        <v>-4.9704999999999999E-2</v>
      </c>
      <c r="H9">
        <v>82.208799999999997</v>
      </c>
      <c r="I9">
        <v>-7.21667E-2</v>
      </c>
      <c r="J9">
        <v>-5.88961E-2</v>
      </c>
      <c r="K9">
        <v>-4.9704999999999999E-2</v>
      </c>
      <c r="L9">
        <v>-4.0513800000000003E-2</v>
      </c>
      <c r="M9">
        <v>-2.7243199999999999E-2</v>
      </c>
      <c r="N9">
        <v>1.7527000000000001E-2</v>
      </c>
      <c r="O9">
        <v>1116</v>
      </c>
      <c r="P9">
        <v>10892</v>
      </c>
    </row>
    <row r="10" spans="1:16">
      <c r="A10" s="53" t="s">
        <v>49</v>
      </c>
      <c r="B10" s="53">
        <v>39993</v>
      </c>
      <c r="C10" s="57">
        <v>9</v>
      </c>
      <c r="D10">
        <v>1.0274779999999999</v>
      </c>
      <c r="E10">
        <v>1.0684149999999999</v>
      </c>
      <c r="F10">
        <v>1.1110690000000001</v>
      </c>
      <c r="G10">
        <v>-4.0936899999999998E-2</v>
      </c>
      <c r="H10">
        <v>86.861400000000003</v>
      </c>
      <c r="I10">
        <v>-6.3386799999999993E-2</v>
      </c>
      <c r="J10">
        <v>-5.0123300000000003E-2</v>
      </c>
      <c r="K10">
        <v>-4.0936899999999998E-2</v>
      </c>
      <c r="L10">
        <v>-3.1750599999999997E-2</v>
      </c>
      <c r="M10">
        <v>-1.8487E-2</v>
      </c>
      <c r="N10">
        <v>1.7517700000000001E-2</v>
      </c>
      <c r="O10">
        <v>1115</v>
      </c>
      <c r="P10">
        <v>10892</v>
      </c>
    </row>
    <row r="11" spans="1:16">
      <c r="A11" s="53" t="s">
        <v>49</v>
      </c>
      <c r="B11" s="53">
        <v>39993</v>
      </c>
      <c r="C11" s="57">
        <v>10</v>
      </c>
      <c r="D11">
        <v>1.2224250000000001</v>
      </c>
      <c r="E11">
        <v>1.2471140000000001</v>
      </c>
      <c r="F11">
        <v>1.2951980000000001</v>
      </c>
      <c r="G11">
        <v>-2.4689599999999999E-2</v>
      </c>
      <c r="H11">
        <v>92.2821</v>
      </c>
      <c r="I11">
        <v>-4.7158600000000002E-2</v>
      </c>
      <c r="J11">
        <v>-3.3883700000000003E-2</v>
      </c>
      <c r="K11">
        <v>-2.4689599999999999E-2</v>
      </c>
      <c r="L11">
        <v>-1.5495399999999999E-2</v>
      </c>
      <c r="M11">
        <v>-2.2204999999999998E-3</v>
      </c>
      <c r="N11">
        <v>1.7532699999999998E-2</v>
      </c>
      <c r="O11">
        <v>1115</v>
      </c>
      <c r="P11">
        <v>10892</v>
      </c>
    </row>
    <row r="12" spans="1:16">
      <c r="A12" s="53" t="s">
        <v>49</v>
      </c>
      <c r="B12" s="53">
        <v>39993</v>
      </c>
      <c r="C12" s="57">
        <v>11</v>
      </c>
      <c r="D12">
        <v>1.4463109999999999</v>
      </c>
      <c r="E12">
        <v>1.4696560000000001</v>
      </c>
      <c r="F12">
        <v>1.4927109999999999</v>
      </c>
      <c r="G12">
        <v>-2.3344799999999999E-2</v>
      </c>
      <c r="H12">
        <v>95.762799999999999</v>
      </c>
      <c r="I12">
        <v>-4.58427E-2</v>
      </c>
      <c r="J12">
        <v>-3.2550700000000002E-2</v>
      </c>
      <c r="K12">
        <v>-2.3344799999999999E-2</v>
      </c>
      <c r="L12">
        <v>-1.41388E-2</v>
      </c>
      <c r="M12">
        <v>-8.4679999999999998E-4</v>
      </c>
      <c r="N12">
        <v>1.75552E-2</v>
      </c>
      <c r="O12">
        <v>1113</v>
      </c>
      <c r="P12">
        <v>10892</v>
      </c>
    </row>
    <row r="13" spans="1:16">
      <c r="A13" s="53" t="s">
        <v>49</v>
      </c>
      <c r="B13" s="53">
        <v>39993</v>
      </c>
      <c r="C13" s="57">
        <v>12</v>
      </c>
      <c r="D13">
        <v>1.710097</v>
      </c>
      <c r="E13">
        <v>1.727957</v>
      </c>
      <c r="F13">
        <v>1.734075</v>
      </c>
      <c r="G13">
        <v>-1.7859900000000001E-2</v>
      </c>
      <c r="H13">
        <v>98.770200000000003</v>
      </c>
      <c r="I13">
        <v>-4.0307200000000001E-2</v>
      </c>
      <c r="J13">
        <v>-2.7045199999999998E-2</v>
      </c>
      <c r="K13">
        <v>-1.7859900000000001E-2</v>
      </c>
      <c r="L13">
        <v>-8.6747000000000005E-3</v>
      </c>
      <c r="M13">
        <v>4.5872999999999999E-3</v>
      </c>
      <c r="N13">
        <v>1.7515699999999999E-2</v>
      </c>
      <c r="O13">
        <v>1114</v>
      </c>
      <c r="P13">
        <v>10892</v>
      </c>
    </row>
    <row r="14" spans="1:16">
      <c r="A14" s="53" t="s">
        <v>49</v>
      </c>
      <c r="B14" s="53">
        <v>39993</v>
      </c>
      <c r="C14" s="57">
        <v>13</v>
      </c>
      <c r="D14">
        <v>1.9798800000000001</v>
      </c>
      <c r="E14">
        <v>1.979941</v>
      </c>
      <c r="F14">
        <v>2.0091610000000002</v>
      </c>
      <c r="G14">
        <v>-6.0999999999999999E-5</v>
      </c>
      <c r="H14">
        <v>101.08499999999999</v>
      </c>
      <c r="I14">
        <v>-2.2512600000000001E-2</v>
      </c>
      <c r="J14">
        <v>-9.2479999999999993E-3</v>
      </c>
      <c r="K14">
        <v>-6.0999999999999999E-5</v>
      </c>
      <c r="L14">
        <v>9.1260000000000004E-3</v>
      </c>
      <c r="M14">
        <v>2.23906E-2</v>
      </c>
      <c r="N14">
        <v>1.7519099999999999E-2</v>
      </c>
      <c r="O14">
        <v>1116</v>
      </c>
      <c r="P14">
        <v>10892</v>
      </c>
    </row>
    <row r="15" spans="1:16">
      <c r="A15" s="53" t="s">
        <v>49</v>
      </c>
      <c r="B15" s="53">
        <v>39993</v>
      </c>
      <c r="C15" s="57">
        <v>14</v>
      </c>
      <c r="D15">
        <v>2.2030460000000001</v>
      </c>
      <c r="E15">
        <v>2.1186790000000002</v>
      </c>
      <c r="F15">
        <v>2.1768139999999998</v>
      </c>
      <c r="G15">
        <v>8.43666E-2</v>
      </c>
      <c r="H15">
        <v>102.51</v>
      </c>
      <c r="I15">
        <v>6.1879499999999997E-2</v>
      </c>
      <c r="J15">
        <v>7.5164999999999996E-2</v>
      </c>
      <c r="K15">
        <v>8.43666E-2</v>
      </c>
      <c r="L15">
        <v>9.3568100000000001E-2</v>
      </c>
      <c r="M15">
        <v>0.10685360000000001</v>
      </c>
      <c r="N15">
        <v>1.7546699999999998E-2</v>
      </c>
      <c r="O15">
        <v>1110</v>
      </c>
      <c r="P15">
        <v>10892</v>
      </c>
    </row>
    <row r="16" spans="1:16">
      <c r="A16" s="53" t="s">
        <v>49</v>
      </c>
      <c r="B16" s="53">
        <v>39993</v>
      </c>
      <c r="C16" s="57">
        <v>15</v>
      </c>
      <c r="D16">
        <v>2.4152969999999998</v>
      </c>
      <c r="E16">
        <v>2.006373</v>
      </c>
      <c r="F16">
        <v>2.0369809999999999</v>
      </c>
      <c r="G16">
        <v>0.40892390000000001</v>
      </c>
      <c r="H16">
        <v>104.08799999999999</v>
      </c>
      <c r="I16">
        <v>0.386432</v>
      </c>
      <c r="J16">
        <v>0.39972039999999998</v>
      </c>
      <c r="K16">
        <v>0.40892390000000001</v>
      </c>
      <c r="L16">
        <v>0.41812729999999998</v>
      </c>
      <c r="M16">
        <v>0.43141570000000001</v>
      </c>
      <c r="N16">
        <v>1.75505E-2</v>
      </c>
      <c r="O16">
        <v>1112</v>
      </c>
      <c r="P16">
        <v>10892</v>
      </c>
    </row>
    <row r="17" spans="1:16">
      <c r="A17" s="53" t="s">
        <v>49</v>
      </c>
      <c r="B17" s="53">
        <v>39993</v>
      </c>
      <c r="C17" s="57">
        <v>16</v>
      </c>
      <c r="D17">
        <v>2.6111200000000001</v>
      </c>
      <c r="E17">
        <v>2.1475209999999998</v>
      </c>
      <c r="F17">
        <v>2.148107</v>
      </c>
      <c r="G17">
        <v>0.46359990000000001</v>
      </c>
      <c r="H17">
        <v>104.571</v>
      </c>
      <c r="I17">
        <v>0.441189</v>
      </c>
      <c r="J17">
        <v>0.45442959999999999</v>
      </c>
      <c r="K17">
        <v>0.46359990000000001</v>
      </c>
      <c r="L17">
        <v>0.47277029999999998</v>
      </c>
      <c r="M17">
        <v>0.48601080000000002</v>
      </c>
      <c r="N17">
        <v>1.7487300000000001E-2</v>
      </c>
      <c r="O17">
        <v>1116</v>
      </c>
      <c r="P17">
        <v>10892</v>
      </c>
    </row>
    <row r="18" spans="1:16">
      <c r="A18" s="53" t="s">
        <v>49</v>
      </c>
      <c r="B18" s="53">
        <v>39993</v>
      </c>
      <c r="C18" s="57">
        <v>17</v>
      </c>
      <c r="D18">
        <v>2.773841</v>
      </c>
      <c r="E18">
        <v>2.3065020000000001</v>
      </c>
      <c r="F18">
        <v>2.2789950000000001</v>
      </c>
      <c r="G18">
        <v>0.46733980000000003</v>
      </c>
      <c r="H18">
        <v>105.283</v>
      </c>
      <c r="I18">
        <v>0.44475949999999997</v>
      </c>
      <c r="J18">
        <v>0.45810010000000001</v>
      </c>
      <c r="K18">
        <v>0.46733980000000003</v>
      </c>
      <c r="L18">
        <v>0.47657939999999999</v>
      </c>
      <c r="M18">
        <v>0.48992000000000002</v>
      </c>
      <c r="N18">
        <v>1.76194E-2</v>
      </c>
      <c r="O18">
        <v>1102</v>
      </c>
      <c r="P18">
        <v>10892</v>
      </c>
    </row>
    <row r="19" spans="1:16">
      <c r="A19" s="53" t="s">
        <v>49</v>
      </c>
      <c r="B19" s="53">
        <v>39993</v>
      </c>
      <c r="C19" s="57">
        <v>18</v>
      </c>
      <c r="D19">
        <v>2.8588529999999999</v>
      </c>
      <c r="E19">
        <v>2.4271820000000002</v>
      </c>
      <c r="F19">
        <v>2.4209149999999999</v>
      </c>
      <c r="G19">
        <v>0.43167040000000001</v>
      </c>
      <c r="H19">
        <v>105.502</v>
      </c>
      <c r="I19">
        <v>0.40917170000000003</v>
      </c>
      <c r="J19">
        <v>0.42246410000000001</v>
      </c>
      <c r="K19">
        <v>0.43167040000000001</v>
      </c>
      <c r="L19">
        <v>0.44087670000000001</v>
      </c>
      <c r="M19">
        <v>0.4541692</v>
      </c>
      <c r="N19">
        <v>1.7555899999999999E-2</v>
      </c>
      <c r="O19">
        <v>1112</v>
      </c>
      <c r="P19">
        <v>10892</v>
      </c>
    </row>
    <row r="20" spans="1:16">
      <c r="A20" s="53" t="s">
        <v>49</v>
      </c>
      <c r="B20" s="53">
        <v>39993</v>
      </c>
      <c r="C20" s="57">
        <v>19</v>
      </c>
      <c r="D20">
        <v>2.7891699999999999</v>
      </c>
      <c r="E20">
        <v>2.3941539999999999</v>
      </c>
      <c r="F20">
        <v>2.4222610000000002</v>
      </c>
      <c r="G20">
        <v>0.39501599999999998</v>
      </c>
      <c r="H20">
        <v>103.143</v>
      </c>
      <c r="I20">
        <v>0.37252489999999999</v>
      </c>
      <c r="J20">
        <v>0.38581280000000001</v>
      </c>
      <c r="K20">
        <v>0.39501599999999998</v>
      </c>
      <c r="L20">
        <v>0.4042191</v>
      </c>
      <c r="M20">
        <v>0.41750700000000002</v>
      </c>
      <c r="N20">
        <v>1.75499E-2</v>
      </c>
      <c r="O20">
        <v>1112</v>
      </c>
      <c r="P20">
        <v>10892</v>
      </c>
    </row>
    <row r="21" spans="1:16">
      <c r="A21" s="53" t="s">
        <v>49</v>
      </c>
      <c r="B21" s="53">
        <v>39993</v>
      </c>
      <c r="C21" s="57">
        <v>20</v>
      </c>
      <c r="D21">
        <v>2.5853380000000001</v>
      </c>
      <c r="E21">
        <v>2.6079720000000002</v>
      </c>
      <c r="F21">
        <v>2.7092939999999999</v>
      </c>
      <c r="G21">
        <v>-2.26343E-2</v>
      </c>
      <c r="H21">
        <v>98.95</v>
      </c>
      <c r="I21">
        <v>-4.51248E-2</v>
      </c>
      <c r="J21">
        <v>-3.1837200000000003E-2</v>
      </c>
      <c r="K21">
        <v>-2.26343E-2</v>
      </c>
      <c r="L21">
        <v>-1.34313E-2</v>
      </c>
      <c r="M21">
        <v>-1.438E-4</v>
      </c>
      <c r="N21">
        <v>1.75494E-2</v>
      </c>
      <c r="O21">
        <v>1111</v>
      </c>
      <c r="P21">
        <v>10892</v>
      </c>
    </row>
    <row r="22" spans="1:16">
      <c r="A22" s="53" t="s">
        <v>49</v>
      </c>
      <c r="B22" s="53">
        <v>39993</v>
      </c>
      <c r="C22" s="57">
        <v>21</v>
      </c>
      <c r="D22">
        <v>2.352541</v>
      </c>
      <c r="E22">
        <v>2.4793810000000001</v>
      </c>
      <c r="F22">
        <v>2.6352139999999999</v>
      </c>
      <c r="G22">
        <v>-0.12684010000000001</v>
      </c>
      <c r="H22">
        <v>93.935000000000002</v>
      </c>
      <c r="I22">
        <v>-0.1492715</v>
      </c>
      <c r="J22">
        <v>-0.1360189</v>
      </c>
      <c r="K22">
        <v>-0.12684010000000001</v>
      </c>
      <c r="L22">
        <v>-0.1176614</v>
      </c>
      <c r="M22">
        <v>-0.10440869999999999</v>
      </c>
      <c r="N22">
        <v>1.7503299999999999E-2</v>
      </c>
      <c r="O22">
        <v>1116</v>
      </c>
      <c r="P22">
        <v>10892</v>
      </c>
    </row>
    <row r="23" spans="1:16">
      <c r="A23" s="53" t="s">
        <v>49</v>
      </c>
      <c r="B23" s="53">
        <v>39993</v>
      </c>
      <c r="C23" s="57">
        <v>22</v>
      </c>
      <c r="D23">
        <v>2.2304279999999999</v>
      </c>
      <c r="E23">
        <v>2.3257949999999998</v>
      </c>
      <c r="F23">
        <v>2.405967</v>
      </c>
      <c r="G23">
        <v>-9.5367400000000005E-2</v>
      </c>
      <c r="H23">
        <v>90.863900000000001</v>
      </c>
      <c r="I23">
        <v>-0.117823</v>
      </c>
      <c r="J23">
        <v>-0.1045561</v>
      </c>
      <c r="K23">
        <v>-9.5367400000000005E-2</v>
      </c>
      <c r="L23">
        <v>-8.61788E-2</v>
      </c>
      <c r="M23">
        <v>-7.2911799999999999E-2</v>
      </c>
      <c r="N23">
        <v>1.7522200000000002E-2</v>
      </c>
      <c r="O23">
        <v>1113</v>
      </c>
      <c r="P23">
        <v>10892</v>
      </c>
    </row>
    <row r="24" spans="1:16">
      <c r="A24" s="53" t="s">
        <v>49</v>
      </c>
      <c r="B24" s="53">
        <v>39993</v>
      </c>
      <c r="C24" s="57">
        <v>23</v>
      </c>
      <c r="D24">
        <v>1.9333530000000001</v>
      </c>
      <c r="E24">
        <v>2.0049999999999999</v>
      </c>
      <c r="F24">
        <v>2.0744150000000001</v>
      </c>
      <c r="G24">
        <v>-7.1647299999999997E-2</v>
      </c>
      <c r="H24">
        <v>88.425700000000006</v>
      </c>
      <c r="I24">
        <v>-9.4162899999999994E-2</v>
      </c>
      <c r="J24">
        <v>-8.0860500000000002E-2</v>
      </c>
      <c r="K24">
        <v>-7.1647299999999997E-2</v>
      </c>
      <c r="L24">
        <v>-6.2434099999999999E-2</v>
      </c>
      <c r="M24">
        <v>-4.91317E-2</v>
      </c>
      <c r="N24">
        <v>1.7569000000000001E-2</v>
      </c>
      <c r="O24">
        <v>1111</v>
      </c>
      <c r="P24">
        <v>10892</v>
      </c>
    </row>
    <row r="25" spans="1:16">
      <c r="A25" s="53" t="s">
        <v>49</v>
      </c>
      <c r="B25" s="53">
        <v>39993</v>
      </c>
      <c r="C25" s="57">
        <v>24</v>
      </c>
      <c r="D25">
        <v>1.612311</v>
      </c>
      <c r="E25">
        <v>1.627996</v>
      </c>
      <c r="F25">
        <v>1.7278500000000001</v>
      </c>
      <c r="G25">
        <v>-1.5684799999999999E-2</v>
      </c>
      <c r="H25">
        <v>85.801599999999993</v>
      </c>
      <c r="I25">
        <v>-3.8150099999999999E-2</v>
      </c>
      <c r="J25">
        <v>-2.4877400000000001E-2</v>
      </c>
      <c r="K25">
        <v>-1.5684799999999999E-2</v>
      </c>
      <c r="L25">
        <v>-6.4922000000000001E-3</v>
      </c>
      <c r="M25">
        <v>6.7803999999999998E-3</v>
      </c>
      <c r="N25">
        <v>1.7529699999999999E-2</v>
      </c>
      <c r="O25">
        <v>1114</v>
      </c>
      <c r="P25">
        <v>10892</v>
      </c>
    </row>
    <row r="26" spans="1:16">
      <c r="A26" s="53" t="s">
        <v>49</v>
      </c>
      <c r="B26" s="53">
        <v>39994</v>
      </c>
      <c r="C26" s="57">
        <v>1</v>
      </c>
      <c r="D26">
        <v>1.277736</v>
      </c>
      <c r="E26">
        <v>1.287245</v>
      </c>
      <c r="F26">
        <v>1.4169529999999999</v>
      </c>
      <c r="G26">
        <v>-9.5092000000000006E-3</v>
      </c>
      <c r="H26">
        <v>83.5822</v>
      </c>
      <c r="I26">
        <v>-3.1772700000000001E-2</v>
      </c>
      <c r="J26">
        <v>-1.8619299999999998E-2</v>
      </c>
      <c r="K26">
        <v>-9.5092000000000006E-3</v>
      </c>
      <c r="L26">
        <v>-3.992E-4</v>
      </c>
      <c r="M26">
        <v>1.27543E-2</v>
      </c>
      <c r="N26">
        <v>1.73723E-2</v>
      </c>
      <c r="O26">
        <v>1119</v>
      </c>
      <c r="P26">
        <v>10975</v>
      </c>
    </row>
    <row r="27" spans="1:16">
      <c r="A27" s="53" t="s">
        <v>49</v>
      </c>
      <c r="B27" s="53">
        <v>39994</v>
      </c>
      <c r="C27" s="57">
        <v>2</v>
      </c>
      <c r="D27">
        <v>1.0926020000000001</v>
      </c>
      <c r="E27">
        <v>1.1067359999999999</v>
      </c>
      <c r="F27">
        <v>1.1895279999999999</v>
      </c>
      <c r="G27">
        <v>-1.4134600000000001E-2</v>
      </c>
      <c r="H27">
        <v>81.791700000000006</v>
      </c>
      <c r="I27">
        <v>-3.64494E-2</v>
      </c>
      <c r="J27">
        <v>-2.32657E-2</v>
      </c>
      <c r="K27">
        <v>-1.4134600000000001E-2</v>
      </c>
      <c r="L27">
        <v>-5.0036000000000004E-3</v>
      </c>
      <c r="M27">
        <v>8.1800999999999992E-3</v>
      </c>
      <c r="N27">
        <v>1.7412299999999999E-2</v>
      </c>
      <c r="O27">
        <v>1121</v>
      </c>
      <c r="P27">
        <v>10975</v>
      </c>
    </row>
    <row r="28" spans="1:16">
      <c r="A28" s="53" t="s">
        <v>49</v>
      </c>
      <c r="B28" s="53">
        <v>39994</v>
      </c>
      <c r="C28" s="57">
        <v>3</v>
      </c>
      <c r="D28">
        <v>0.97153789999999995</v>
      </c>
      <c r="E28">
        <v>0.99948999999999999</v>
      </c>
      <c r="F28">
        <v>1.0821130000000001</v>
      </c>
      <c r="G28">
        <v>-2.7952100000000001E-2</v>
      </c>
      <c r="H28">
        <v>80.711500000000001</v>
      </c>
      <c r="I28">
        <v>-5.0304300000000003E-2</v>
      </c>
      <c r="J28">
        <v>-3.7098399999999997E-2</v>
      </c>
      <c r="K28">
        <v>-2.7952100000000001E-2</v>
      </c>
      <c r="L28">
        <v>-1.8805700000000002E-2</v>
      </c>
      <c r="M28">
        <v>-5.5998000000000003E-3</v>
      </c>
      <c r="N28">
        <v>1.7441600000000002E-2</v>
      </c>
      <c r="O28">
        <v>1118</v>
      </c>
      <c r="P28">
        <v>10975</v>
      </c>
    </row>
    <row r="29" spans="1:16">
      <c r="A29" s="53" t="s">
        <v>49</v>
      </c>
      <c r="B29" s="53">
        <v>39994</v>
      </c>
      <c r="C29" s="57">
        <v>4</v>
      </c>
      <c r="D29">
        <v>0.87391589999999997</v>
      </c>
      <c r="E29">
        <v>0.89219660000000001</v>
      </c>
      <c r="F29">
        <v>0.9744313</v>
      </c>
      <c r="G29">
        <v>-1.82807E-2</v>
      </c>
      <c r="H29">
        <v>79.243099999999998</v>
      </c>
      <c r="I29">
        <v>-4.0607200000000003E-2</v>
      </c>
      <c r="J29">
        <v>-2.74165E-2</v>
      </c>
      <c r="K29">
        <v>-1.82807E-2</v>
      </c>
      <c r="L29">
        <v>-9.1447999999999998E-3</v>
      </c>
      <c r="M29">
        <v>4.0458999999999998E-3</v>
      </c>
      <c r="N29">
        <v>1.7421499999999999E-2</v>
      </c>
      <c r="O29">
        <v>1119</v>
      </c>
      <c r="P29">
        <v>10975</v>
      </c>
    </row>
    <row r="30" spans="1:16">
      <c r="A30" s="53" t="s">
        <v>49</v>
      </c>
      <c r="B30" s="53">
        <v>39994</v>
      </c>
      <c r="C30" s="57">
        <v>5</v>
      </c>
      <c r="D30">
        <v>0.82057809999999998</v>
      </c>
      <c r="E30">
        <v>0.88285290000000005</v>
      </c>
      <c r="F30">
        <v>0.95011619999999997</v>
      </c>
      <c r="G30">
        <v>-6.2274799999999998E-2</v>
      </c>
      <c r="H30">
        <v>78.907300000000006</v>
      </c>
      <c r="I30">
        <v>-8.4613300000000002E-2</v>
      </c>
      <c r="J30">
        <v>-7.1415500000000007E-2</v>
      </c>
      <c r="K30">
        <v>-6.2274799999999998E-2</v>
      </c>
      <c r="L30">
        <v>-5.3134099999999997E-2</v>
      </c>
      <c r="M30">
        <v>-3.9936300000000001E-2</v>
      </c>
      <c r="N30">
        <v>1.74308E-2</v>
      </c>
      <c r="O30">
        <v>1117</v>
      </c>
      <c r="P30">
        <v>10975</v>
      </c>
    </row>
    <row r="31" spans="1:16">
      <c r="A31" s="53" t="s">
        <v>49</v>
      </c>
      <c r="B31" s="53">
        <v>39994</v>
      </c>
      <c r="C31" s="57">
        <v>6</v>
      </c>
      <c r="D31">
        <v>0.77218799999999999</v>
      </c>
      <c r="E31">
        <v>0.84824560000000004</v>
      </c>
      <c r="F31">
        <v>0.9233131</v>
      </c>
      <c r="G31">
        <v>-7.6057600000000003E-2</v>
      </c>
      <c r="H31">
        <v>78</v>
      </c>
      <c r="I31">
        <v>-9.8376900000000003E-2</v>
      </c>
      <c r="J31">
        <v>-8.5190399999999999E-2</v>
      </c>
      <c r="K31">
        <v>-7.6057600000000003E-2</v>
      </c>
      <c r="L31">
        <v>-6.6924700000000004E-2</v>
      </c>
      <c r="M31">
        <v>-5.37382E-2</v>
      </c>
      <c r="N31">
        <v>1.7415900000000002E-2</v>
      </c>
      <c r="O31">
        <v>1115</v>
      </c>
      <c r="P31">
        <v>10975</v>
      </c>
    </row>
    <row r="32" spans="1:16">
      <c r="A32" s="53" t="s">
        <v>49</v>
      </c>
      <c r="B32" s="53">
        <v>39994</v>
      </c>
      <c r="C32" s="57">
        <v>7</v>
      </c>
      <c r="D32">
        <v>0.7949756</v>
      </c>
      <c r="E32">
        <v>0.86576790000000003</v>
      </c>
      <c r="F32">
        <v>0.95417680000000005</v>
      </c>
      <c r="G32">
        <v>-7.0792300000000002E-2</v>
      </c>
      <c r="H32">
        <v>77.347300000000004</v>
      </c>
      <c r="I32">
        <v>-9.3160099999999996E-2</v>
      </c>
      <c r="J32">
        <v>-7.9945000000000002E-2</v>
      </c>
      <c r="K32">
        <v>-7.0792300000000002E-2</v>
      </c>
      <c r="L32">
        <v>-6.16395E-2</v>
      </c>
      <c r="M32">
        <v>-4.8424399999999999E-2</v>
      </c>
      <c r="N32">
        <v>1.7453699999999999E-2</v>
      </c>
      <c r="O32">
        <v>1113</v>
      </c>
      <c r="P32">
        <v>10975</v>
      </c>
    </row>
    <row r="33" spans="1:16">
      <c r="A33" s="53" t="s">
        <v>49</v>
      </c>
      <c r="B33" s="53">
        <v>39994</v>
      </c>
      <c r="C33" s="57">
        <v>8</v>
      </c>
      <c r="D33">
        <v>0.83495299999999995</v>
      </c>
      <c r="E33">
        <v>0.8551801</v>
      </c>
      <c r="F33">
        <v>0.93317749999999999</v>
      </c>
      <c r="G33">
        <v>-2.0227100000000001E-2</v>
      </c>
      <c r="H33">
        <v>78.450299999999999</v>
      </c>
      <c r="I33">
        <v>-4.2552300000000001E-2</v>
      </c>
      <c r="J33">
        <v>-2.93624E-2</v>
      </c>
      <c r="K33">
        <v>-2.0227100000000001E-2</v>
      </c>
      <c r="L33">
        <v>-1.1091800000000001E-2</v>
      </c>
      <c r="M33">
        <v>2.0980999999999999E-3</v>
      </c>
      <c r="N33">
        <v>1.7420399999999999E-2</v>
      </c>
      <c r="O33">
        <v>1116</v>
      </c>
      <c r="P33">
        <v>10975</v>
      </c>
    </row>
    <row r="34" spans="1:16">
      <c r="A34" s="53" t="s">
        <v>49</v>
      </c>
      <c r="B34" s="53">
        <v>39994</v>
      </c>
      <c r="C34" s="57">
        <v>9</v>
      </c>
      <c r="D34">
        <v>0.90422919999999996</v>
      </c>
      <c r="E34">
        <v>0.91666720000000002</v>
      </c>
      <c r="F34">
        <v>1.0090619999999999</v>
      </c>
      <c r="G34">
        <v>-1.24379E-2</v>
      </c>
      <c r="H34">
        <v>80.459199999999996</v>
      </c>
      <c r="I34">
        <v>-3.4714700000000001E-2</v>
      </c>
      <c r="J34">
        <v>-2.15534E-2</v>
      </c>
      <c r="K34">
        <v>-1.24379E-2</v>
      </c>
      <c r="L34">
        <v>-3.3224999999999999E-3</v>
      </c>
      <c r="M34">
        <v>9.8388E-3</v>
      </c>
      <c r="N34">
        <v>1.7382700000000001E-2</v>
      </c>
      <c r="O34">
        <v>1116</v>
      </c>
      <c r="P34">
        <v>10975</v>
      </c>
    </row>
    <row r="35" spans="1:16">
      <c r="A35" s="53" t="s">
        <v>49</v>
      </c>
      <c r="B35" s="53">
        <v>39994</v>
      </c>
      <c r="C35" s="57">
        <v>10</v>
      </c>
      <c r="D35">
        <v>1.0245409999999999</v>
      </c>
      <c r="E35">
        <v>1.0132779999999999</v>
      </c>
      <c r="F35">
        <v>1.1127279999999999</v>
      </c>
      <c r="G35">
        <v>1.12631E-2</v>
      </c>
      <c r="H35">
        <v>83.237899999999996</v>
      </c>
      <c r="I35">
        <v>-1.09905E-2</v>
      </c>
      <c r="J35">
        <v>2.1570999999999999E-3</v>
      </c>
      <c r="K35">
        <v>1.12631E-2</v>
      </c>
      <c r="L35">
        <v>2.0369100000000001E-2</v>
      </c>
      <c r="M35">
        <v>3.3516799999999999E-2</v>
      </c>
      <c r="N35">
        <v>1.7364600000000001E-2</v>
      </c>
      <c r="O35">
        <v>1120</v>
      </c>
      <c r="P35">
        <v>10975</v>
      </c>
    </row>
    <row r="36" spans="1:16">
      <c r="A36" s="53" t="s">
        <v>49</v>
      </c>
      <c r="B36" s="53">
        <v>39994</v>
      </c>
      <c r="C36" s="57">
        <v>11</v>
      </c>
      <c r="D36">
        <v>1.17906</v>
      </c>
      <c r="E36">
        <v>1.1601980000000001</v>
      </c>
      <c r="F36">
        <v>1.241333</v>
      </c>
      <c r="G36">
        <v>1.88615E-2</v>
      </c>
      <c r="H36">
        <v>86.7547</v>
      </c>
      <c r="I36">
        <v>-3.4034E-3</v>
      </c>
      <c r="J36">
        <v>9.7508999999999998E-3</v>
      </c>
      <c r="K36">
        <v>1.88615E-2</v>
      </c>
      <c r="L36">
        <v>2.7972199999999999E-2</v>
      </c>
      <c r="M36">
        <v>4.1126500000000003E-2</v>
      </c>
      <c r="N36">
        <v>1.7373400000000001E-2</v>
      </c>
      <c r="O36">
        <v>1119</v>
      </c>
      <c r="P36">
        <v>10975</v>
      </c>
    </row>
    <row r="37" spans="1:16">
      <c r="A37" s="53" t="s">
        <v>49</v>
      </c>
      <c r="B37" s="53">
        <v>39994</v>
      </c>
      <c r="C37" s="57">
        <v>12</v>
      </c>
      <c r="D37">
        <v>1.3771469999999999</v>
      </c>
      <c r="E37">
        <v>1.3665400000000001</v>
      </c>
      <c r="F37">
        <v>1.419559</v>
      </c>
      <c r="G37">
        <v>1.0607200000000001E-2</v>
      </c>
      <c r="H37">
        <v>90.631900000000002</v>
      </c>
      <c r="I37">
        <v>-1.1707499999999999E-2</v>
      </c>
      <c r="J37">
        <v>1.4762E-3</v>
      </c>
      <c r="K37">
        <v>1.0607200000000001E-2</v>
      </c>
      <c r="L37">
        <v>1.97383E-2</v>
      </c>
      <c r="M37">
        <v>3.2922E-2</v>
      </c>
      <c r="N37">
        <v>1.7412299999999999E-2</v>
      </c>
      <c r="O37">
        <v>1118</v>
      </c>
      <c r="P37">
        <v>10975</v>
      </c>
    </row>
    <row r="38" spans="1:16">
      <c r="A38" s="53" t="s">
        <v>49</v>
      </c>
      <c r="B38" s="53">
        <v>39994</v>
      </c>
      <c r="C38" s="57">
        <v>13</v>
      </c>
      <c r="D38">
        <v>1.59192</v>
      </c>
      <c r="E38">
        <v>1.56236</v>
      </c>
      <c r="F38">
        <v>1.663781</v>
      </c>
      <c r="G38">
        <v>2.9560199999999998E-2</v>
      </c>
      <c r="H38">
        <v>93.488399999999999</v>
      </c>
      <c r="I38">
        <v>7.2503000000000003E-3</v>
      </c>
      <c r="J38">
        <v>2.04312E-2</v>
      </c>
      <c r="K38">
        <v>2.9560199999999998E-2</v>
      </c>
      <c r="L38">
        <v>3.86892E-2</v>
      </c>
      <c r="M38">
        <v>5.1870100000000002E-2</v>
      </c>
      <c r="N38">
        <v>1.74085E-2</v>
      </c>
      <c r="O38">
        <v>1118</v>
      </c>
      <c r="P38">
        <v>10975</v>
      </c>
    </row>
    <row r="39" spans="1:16">
      <c r="A39" s="53" t="s">
        <v>49</v>
      </c>
      <c r="B39" s="53">
        <v>39994</v>
      </c>
      <c r="C39" s="57">
        <v>14</v>
      </c>
      <c r="D39">
        <v>1.817475</v>
      </c>
      <c r="E39">
        <v>1.758999</v>
      </c>
      <c r="F39">
        <v>1.817628</v>
      </c>
      <c r="G39">
        <v>5.84767E-2</v>
      </c>
      <c r="H39">
        <v>96.165300000000002</v>
      </c>
      <c r="I39">
        <v>3.6156199999999999E-2</v>
      </c>
      <c r="J39">
        <v>4.93433E-2</v>
      </c>
      <c r="K39">
        <v>5.84767E-2</v>
      </c>
      <c r="L39">
        <v>6.7610000000000003E-2</v>
      </c>
      <c r="M39">
        <v>8.07972E-2</v>
      </c>
      <c r="N39">
        <v>1.74168E-2</v>
      </c>
      <c r="O39">
        <v>1119</v>
      </c>
      <c r="P39">
        <v>10975</v>
      </c>
    </row>
    <row r="40" spans="1:16">
      <c r="A40" s="53" t="s">
        <v>49</v>
      </c>
      <c r="B40" s="53">
        <v>39994</v>
      </c>
      <c r="C40" s="57">
        <v>15</v>
      </c>
      <c r="D40">
        <v>2.025385</v>
      </c>
      <c r="E40">
        <v>1.7534000000000001</v>
      </c>
      <c r="F40">
        <v>1.779517</v>
      </c>
      <c r="G40">
        <v>0.27198450000000002</v>
      </c>
      <c r="H40">
        <v>98.442800000000005</v>
      </c>
      <c r="I40">
        <v>0.2496709</v>
      </c>
      <c r="J40">
        <v>0.26285399999999998</v>
      </c>
      <c r="K40">
        <v>0.27198450000000002</v>
      </c>
      <c r="L40">
        <v>0.281115</v>
      </c>
      <c r="M40">
        <v>0.294298</v>
      </c>
      <c r="N40">
        <v>1.7411300000000001E-2</v>
      </c>
      <c r="O40">
        <v>1119</v>
      </c>
      <c r="P40">
        <v>10975</v>
      </c>
    </row>
    <row r="41" spans="1:16">
      <c r="A41" s="53" t="s">
        <v>49</v>
      </c>
      <c r="B41" s="53">
        <v>39994</v>
      </c>
      <c r="C41" s="57">
        <v>16</v>
      </c>
      <c r="D41">
        <v>2.2289439999999998</v>
      </c>
      <c r="E41">
        <v>1.9093389999999999</v>
      </c>
      <c r="F41">
        <v>1.9152480000000001</v>
      </c>
      <c r="G41">
        <v>0.31960499999999997</v>
      </c>
      <c r="H41">
        <v>99.593599999999995</v>
      </c>
      <c r="I41">
        <v>0.29728399999999999</v>
      </c>
      <c r="J41">
        <v>0.31047140000000001</v>
      </c>
      <c r="K41">
        <v>0.31960499999999997</v>
      </c>
      <c r="L41">
        <v>0.32873849999999999</v>
      </c>
      <c r="M41">
        <v>0.3419259</v>
      </c>
      <c r="N41">
        <v>1.7417100000000001E-2</v>
      </c>
      <c r="O41">
        <v>1117</v>
      </c>
      <c r="P41">
        <v>10975</v>
      </c>
    </row>
    <row r="42" spans="1:16">
      <c r="A42" s="53" t="s">
        <v>49</v>
      </c>
      <c r="B42" s="53">
        <v>39994</v>
      </c>
      <c r="C42" s="57">
        <v>17</v>
      </c>
      <c r="D42">
        <v>2.4101149999999998</v>
      </c>
      <c r="E42">
        <v>2.0808300000000002</v>
      </c>
      <c r="F42">
        <v>2.1146419999999999</v>
      </c>
      <c r="G42">
        <v>0.32928439999999998</v>
      </c>
      <c r="H42">
        <v>100.76900000000001</v>
      </c>
      <c r="I42">
        <v>0.30697200000000002</v>
      </c>
      <c r="J42">
        <v>0.32015440000000001</v>
      </c>
      <c r="K42">
        <v>0.32928439999999998</v>
      </c>
      <c r="L42">
        <v>0.33841450000000001</v>
      </c>
      <c r="M42">
        <v>0.35159689999999999</v>
      </c>
      <c r="N42">
        <v>1.7410499999999999E-2</v>
      </c>
      <c r="O42">
        <v>1121</v>
      </c>
      <c r="P42">
        <v>10975</v>
      </c>
    </row>
    <row r="43" spans="1:16">
      <c r="A43" s="53" t="s">
        <v>49</v>
      </c>
      <c r="B43" s="53">
        <v>39994</v>
      </c>
      <c r="C43" s="57">
        <v>18</v>
      </c>
      <c r="D43">
        <v>2.4879820000000001</v>
      </c>
      <c r="E43">
        <v>2.1490800000000001</v>
      </c>
      <c r="F43">
        <v>2.1891400000000001</v>
      </c>
      <c r="G43">
        <v>0.33890199999999998</v>
      </c>
      <c r="H43">
        <v>100.5</v>
      </c>
      <c r="I43">
        <v>0.31660959999999999</v>
      </c>
      <c r="J43">
        <v>0.32978010000000002</v>
      </c>
      <c r="K43">
        <v>0.33890199999999998</v>
      </c>
      <c r="L43">
        <v>0.3480239</v>
      </c>
      <c r="M43">
        <v>0.36119440000000003</v>
      </c>
      <c r="N43">
        <v>1.7394799999999998E-2</v>
      </c>
      <c r="O43">
        <v>1122</v>
      </c>
      <c r="P43">
        <v>10975</v>
      </c>
    </row>
    <row r="44" spans="1:16">
      <c r="A44" s="53" t="s">
        <v>49</v>
      </c>
      <c r="B44" s="53">
        <v>39994</v>
      </c>
      <c r="C44" s="57">
        <v>19</v>
      </c>
      <c r="D44">
        <v>2.4738449999999998</v>
      </c>
      <c r="E44">
        <v>2.1671840000000002</v>
      </c>
      <c r="F44">
        <v>2.2343259999999998</v>
      </c>
      <c r="G44">
        <v>0.30666110000000002</v>
      </c>
      <c r="H44">
        <v>99.5</v>
      </c>
      <c r="I44">
        <v>0.28436270000000002</v>
      </c>
      <c r="J44">
        <v>0.29753679999999999</v>
      </c>
      <c r="K44">
        <v>0.30666110000000002</v>
      </c>
      <c r="L44">
        <v>0.3157855</v>
      </c>
      <c r="M44">
        <v>0.32895960000000002</v>
      </c>
      <c r="N44">
        <v>1.7399600000000001E-2</v>
      </c>
      <c r="O44">
        <v>1122</v>
      </c>
      <c r="P44">
        <v>10975</v>
      </c>
    </row>
    <row r="45" spans="1:16">
      <c r="A45" s="53" t="s">
        <v>49</v>
      </c>
      <c r="B45" s="53">
        <v>39994</v>
      </c>
      <c r="C45" s="57">
        <v>20</v>
      </c>
      <c r="D45">
        <v>2.3564470000000002</v>
      </c>
      <c r="E45">
        <v>2.381078</v>
      </c>
      <c r="F45">
        <v>2.442421</v>
      </c>
      <c r="G45">
        <v>-2.4631299999999998E-2</v>
      </c>
      <c r="H45">
        <v>97.268299999999996</v>
      </c>
      <c r="I45">
        <v>-4.69305E-2</v>
      </c>
      <c r="J45">
        <v>-3.3755899999999998E-2</v>
      </c>
      <c r="K45">
        <v>-2.4631299999999998E-2</v>
      </c>
      <c r="L45">
        <v>-1.5506600000000001E-2</v>
      </c>
      <c r="M45">
        <v>-2.3319999999999999E-3</v>
      </c>
      <c r="N45">
        <v>1.7400200000000001E-2</v>
      </c>
      <c r="O45">
        <v>1122</v>
      </c>
      <c r="P45">
        <v>10975</v>
      </c>
    </row>
    <row r="46" spans="1:16">
      <c r="A46" s="53" t="s">
        <v>49</v>
      </c>
      <c r="B46" s="53">
        <v>39994</v>
      </c>
      <c r="C46" s="57">
        <v>21</v>
      </c>
      <c r="D46">
        <v>2.206709</v>
      </c>
      <c r="E46">
        <v>2.3130600000000001</v>
      </c>
      <c r="F46">
        <v>2.3767680000000002</v>
      </c>
      <c r="G46">
        <v>-0.1063504</v>
      </c>
      <c r="H46">
        <v>93.942999999999998</v>
      </c>
      <c r="I46">
        <v>-0.12865409999999999</v>
      </c>
      <c r="J46">
        <v>-0.11547689999999999</v>
      </c>
      <c r="K46">
        <v>-0.1063504</v>
      </c>
      <c r="L46">
        <v>-9.7223900000000002E-2</v>
      </c>
      <c r="M46">
        <v>-8.4046700000000002E-2</v>
      </c>
      <c r="N46">
        <v>1.7403700000000001E-2</v>
      </c>
      <c r="O46">
        <v>1122</v>
      </c>
      <c r="P46">
        <v>10975</v>
      </c>
    </row>
    <row r="47" spans="1:16">
      <c r="A47" s="53" t="s">
        <v>49</v>
      </c>
      <c r="B47" s="53">
        <v>39994</v>
      </c>
      <c r="C47" s="57">
        <v>22</v>
      </c>
      <c r="D47">
        <v>2.0636359999999998</v>
      </c>
      <c r="E47">
        <v>2.1660210000000002</v>
      </c>
      <c r="F47">
        <v>2.2111879999999999</v>
      </c>
      <c r="G47">
        <v>-0.1023848</v>
      </c>
      <c r="H47">
        <v>89.521900000000002</v>
      </c>
      <c r="I47">
        <v>-0.1246825</v>
      </c>
      <c r="J47">
        <v>-0.11150880000000001</v>
      </c>
      <c r="K47">
        <v>-0.1023848</v>
      </c>
      <c r="L47">
        <v>-9.3260800000000005E-2</v>
      </c>
      <c r="M47">
        <v>-8.0087099999999994E-2</v>
      </c>
      <c r="N47">
        <v>1.7399000000000001E-2</v>
      </c>
      <c r="O47">
        <v>1121</v>
      </c>
      <c r="P47">
        <v>10975</v>
      </c>
    </row>
    <row r="48" spans="1:16">
      <c r="A48" s="53" t="s">
        <v>49</v>
      </c>
      <c r="B48" s="53">
        <v>39994</v>
      </c>
      <c r="C48" s="57">
        <v>23</v>
      </c>
      <c r="D48">
        <v>1.7156469999999999</v>
      </c>
      <c r="E48">
        <v>1.7983789999999999</v>
      </c>
      <c r="F48">
        <v>1.8842099999999999</v>
      </c>
      <c r="G48">
        <v>-8.2732399999999998E-2</v>
      </c>
      <c r="H48">
        <v>84.965199999999996</v>
      </c>
      <c r="I48">
        <v>-0.1050608</v>
      </c>
      <c r="J48">
        <v>-9.1869000000000006E-2</v>
      </c>
      <c r="K48">
        <v>-8.2732399999999998E-2</v>
      </c>
      <c r="L48">
        <v>-7.3595900000000006E-2</v>
      </c>
      <c r="M48">
        <v>-6.0404100000000002E-2</v>
      </c>
      <c r="N48">
        <v>1.7422900000000002E-2</v>
      </c>
      <c r="O48">
        <v>1120</v>
      </c>
      <c r="P48">
        <v>10975</v>
      </c>
    </row>
    <row r="49" spans="1:16">
      <c r="A49" s="53" t="s">
        <v>49</v>
      </c>
      <c r="B49" s="53">
        <v>39994</v>
      </c>
      <c r="C49" s="57">
        <v>24</v>
      </c>
      <c r="D49">
        <v>1.4308540000000001</v>
      </c>
      <c r="E49">
        <v>1.4608110000000001</v>
      </c>
      <c r="F49">
        <v>1.4757290000000001</v>
      </c>
      <c r="G49">
        <v>-2.9956199999999999E-2</v>
      </c>
      <c r="H49">
        <v>82.636799999999994</v>
      </c>
      <c r="I49">
        <v>-5.2248500000000003E-2</v>
      </c>
      <c r="J49">
        <v>-3.9078000000000002E-2</v>
      </c>
      <c r="K49">
        <v>-2.9956199999999999E-2</v>
      </c>
      <c r="L49">
        <v>-2.0834399999999999E-2</v>
      </c>
      <c r="M49">
        <v>-7.6639999999999998E-3</v>
      </c>
      <c r="N49">
        <v>1.7394699999999999E-2</v>
      </c>
      <c r="O49">
        <v>1122</v>
      </c>
      <c r="P49">
        <v>10975</v>
      </c>
    </row>
    <row r="50" spans="1:16">
      <c r="A50" s="53" t="s">
        <v>49</v>
      </c>
      <c r="B50" s="53">
        <v>40007</v>
      </c>
      <c r="C50" s="57">
        <v>1</v>
      </c>
      <c r="D50">
        <v>1.099874</v>
      </c>
      <c r="E50">
        <v>1.0841529999999999</v>
      </c>
      <c r="F50">
        <v>1.0493980000000001</v>
      </c>
      <c r="G50">
        <v>1.5721700000000002E-2</v>
      </c>
      <c r="H50">
        <v>77.686700000000002</v>
      </c>
      <c r="I50">
        <v>-6.0726E-3</v>
      </c>
      <c r="J50">
        <v>6.8035999999999999E-3</v>
      </c>
      <c r="K50">
        <v>1.5721700000000002E-2</v>
      </c>
      <c r="L50">
        <v>2.46397E-2</v>
      </c>
      <c r="M50">
        <v>3.7516000000000001E-2</v>
      </c>
      <c r="N50">
        <v>1.7006199999999999E-2</v>
      </c>
      <c r="O50">
        <v>1173</v>
      </c>
      <c r="P50">
        <v>11449</v>
      </c>
    </row>
    <row r="51" spans="1:16">
      <c r="A51" s="53" t="s">
        <v>49</v>
      </c>
      <c r="B51" s="53">
        <v>40007</v>
      </c>
      <c r="C51" s="57">
        <v>2</v>
      </c>
      <c r="D51">
        <v>0.93713040000000003</v>
      </c>
      <c r="E51">
        <v>0.91575960000000001</v>
      </c>
      <c r="F51">
        <v>0.9095299</v>
      </c>
      <c r="G51">
        <v>2.1370799999999999E-2</v>
      </c>
      <c r="H51">
        <v>74.681700000000006</v>
      </c>
      <c r="I51">
        <v>-4.3179999999999998E-4</v>
      </c>
      <c r="J51">
        <v>1.2449399999999999E-2</v>
      </c>
      <c r="K51">
        <v>2.1370799999999999E-2</v>
      </c>
      <c r="L51">
        <v>3.0292199999999998E-2</v>
      </c>
      <c r="M51">
        <v>4.3173299999999998E-2</v>
      </c>
      <c r="N51">
        <v>1.7012599999999999E-2</v>
      </c>
      <c r="O51">
        <v>1172</v>
      </c>
      <c r="P51">
        <v>11449</v>
      </c>
    </row>
    <row r="52" spans="1:16">
      <c r="A52" s="53" t="s">
        <v>49</v>
      </c>
      <c r="B52" s="53">
        <v>40007</v>
      </c>
      <c r="C52" s="57">
        <v>3</v>
      </c>
      <c r="D52">
        <v>0.83566459999999998</v>
      </c>
      <c r="E52">
        <v>0.82675920000000003</v>
      </c>
      <c r="F52">
        <v>0.81209089999999995</v>
      </c>
      <c r="G52">
        <v>8.9054000000000008E-3</v>
      </c>
      <c r="H52">
        <v>72.752099999999999</v>
      </c>
      <c r="I52">
        <v>-1.29021E-2</v>
      </c>
      <c r="J52">
        <v>-1.8099999999999999E-5</v>
      </c>
      <c r="K52">
        <v>8.9054000000000008E-3</v>
      </c>
      <c r="L52">
        <v>1.7828799999999999E-2</v>
      </c>
      <c r="M52">
        <v>3.0712799999999998E-2</v>
      </c>
      <c r="N52">
        <v>1.70165E-2</v>
      </c>
      <c r="O52">
        <v>1172</v>
      </c>
      <c r="P52">
        <v>11449</v>
      </c>
    </row>
    <row r="53" spans="1:16">
      <c r="A53" s="53" t="s">
        <v>49</v>
      </c>
      <c r="B53" s="53">
        <v>40007</v>
      </c>
      <c r="C53" s="57">
        <v>4</v>
      </c>
      <c r="D53">
        <v>0.77818140000000002</v>
      </c>
      <c r="E53">
        <v>0.76809300000000003</v>
      </c>
      <c r="F53">
        <v>0.74415489999999995</v>
      </c>
      <c r="G53">
        <v>1.0088400000000001E-2</v>
      </c>
      <c r="H53">
        <v>71.549099999999996</v>
      </c>
      <c r="I53">
        <v>-1.17378E-2</v>
      </c>
      <c r="J53">
        <v>1.1573E-3</v>
      </c>
      <c r="K53">
        <v>1.0088400000000001E-2</v>
      </c>
      <c r="L53">
        <v>1.9019600000000001E-2</v>
      </c>
      <c r="M53">
        <v>3.1914699999999997E-2</v>
      </c>
      <c r="N53">
        <v>1.70311E-2</v>
      </c>
      <c r="O53">
        <v>1171</v>
      </c>
      <c r="P53">
        <v>11449</v>
      </c>
    </row>
    <row r="54" spans="1:16">
      <c r="A54" s="53" t="s">
        <v>49</v>
      </c>
      <c r="B54" s="53">
        <v>40007</v>
      </c>
      <c r="C54" s="57">
        <v>5</v>
      </c>
      <c r="D54">
        <v>0.73812820000000001</v>
      </c>
      <c r="E54">
        <v>0.73396380000000006</v>
      </c>
      <c r="F54">
        <v>0.70372080000000004</v>
      </c>
      <c r="G54">
        <v>4.1644000000000004E-3</v>
      </c>
      <c r="H54">
        <v>69.914199999999994</v>
      </c>
      <c r="I54">
        <v>-1.76505E-2</v>
      </c>
      <c r="J54">
        <v>-4.7621E-3</v>
      </c>
      <c r="K54">
        <v>4.1644000000000004E-3</v>
      </c>
      <c r="L54">
        <v>1.3090900000000001E-2</v>
      </c>
      <c r="M54">
        <v>2.59793E-2</v>
      </c>
      <c r="N54">
        <v>1.7022300000000001E-2</v>
      </c>
      <c r="O54">
        <v>1171</v>
      </c>
      <c r="P54">
        <v>11449</v>
      </c>
    </row>
    <row r="55" spans="1:16">
      <c r="A55" s="53" t="s">
        <v>49</v>
      </c>
      <c r="B55" s="53">
        <v>40007</v>
      </c>
      <c r="C55" s="57">
        <v>6</v>
      </c>
      <c r="D55">
        <v>0.71749229999999997</v>
      </c>
      <c r="E55">
        <v>0.71931250000000002</v>
      </c>
      <c r="F55">
        <v>0.68052659999999998</v>
      </c>
      <c r="G55">
        <v>-1.8201000000000001E-3</v>
      </c>
      <c r="H55">
        <v>68.060699999999997</v>
      </c>
      <c r="I55">
        <v>-2.3646899999999998E-2</v>
      </c>
      <c r="J55">
        <v>-1.0751500000000001E-2</v>
      </c>
      <c r="K55">
        <v>-1.8201000000000001E-3</v>
      </c>
      <c r="L55">
        <v>7.1111999999999998E-3</v>
      </c>
      <c r="M55">
        <v>2.0006599999999999E-2</v>
      </c>
      <c r="N55">
        <v>1.7031500000000001E-2</v>
      </c>
      <c r="O55">
        <v>1169</v>
      </c>
      <c r="P55">
        <v>11449</v>
      </c>
    </row>
    <row r="56" spans="1:16">
      <c r="A56" s="53" t="s">
        <v>49</v>
      </c>
      <c r="B56" s="53">
        <v>40007</v>
      </c>
      <c r="C56" s="57">
        <v>7</v>
      </c>
      <c r="D56">
        <v>0.74510270000000001</v>
      </c>
      <c r="E56">
        <v>0.75890769999999996</v>
      </c>
      <c r="F56">
        <v>0.70314160000000003</v>
      </c>
      <c r="G56">
        <v>-1.3805E-2</v>
      </c>
      <c r="H56">
        <v>67.2547</v>
      </c>
      <c r="I56">
        <v>-3.56572E-2</v>
      </c>
      <c r="J56">
        <v>-2.2746800000000001E-2</v>
      </c>
      <c r="K56">
        <v>-1.3805E-2</v>
      </c>
      <c r="L56">
        <v>-4.8633000000000001E-3</v>
      </c>
      <c r="M56">
        <v>8.0470999999999997E-3</v>
      </c>
      <c r="N56">
        <v>1.7051299999999998E-2</v>
      </c>
      <c r="O56">
        <v>1168</v>
      </c>
      <c r="P56">
        <v>11449</v>
      </c>
    </row>
    <row r="57" spans="1:16">
      <c r="A57" s="53" t="s">
        <v>49</v>
      </c>
      <c r="B57" s="53">
        <v>40007</v>
      </c>
      <c r="C57" s="57">
        <v>8</v>
      </c>
      <c r="D57">
        <v>0.79727460000000006</v>
      </c>
      <c r="E57">
        <v>0.79980770000000001</v>
      </c>
      <c r="F57">
        <v>0.75569059999999999</v>
      </c>
      <c r="G57">
        <v>-2.5330000000000001E-3</v>
      </c>
      <c r="H57">
        <v>70.095299999999995</v>
      </c>
      <c r="I57">
        <v>-2.4364199999999999E-2</v>
      </c>
      <c r="J57">
        <v>-1.1466199999999999E-2</v>
      </c>
      <c r="K57">
        <v>-2.5330000000000001E-3</v>
      </c>
      <c r="L57">
        <v>6.4000999999999997E-3</v>
      </c>
      <c r="M57">
        <v>1.9298200000000001E-2</v>
      </c>
      <c r="N57">
        <v>1.7035000000000002E-2</v>
      </c>
      <c r="O57">
        <v>1170</v>
      </c>
      <c r="P57">
        <v>11449</v>
      </c>
    </row>
    <row r="58" spans="1:16">
      <c r="A58" s="53" t="s">
        <v>49</v>
      </c>
      <c r="B58" s="53">
        <v>40007</v>
      </c>
      <c r="C58" s="57">
        <v>9</v>
      </c>
      <c r="D58">
        <v>0.85547879999999998</v>
      </c>
      <c r="E58">
        <v>0.83546750000000003</v>
      </c>
      <c r="F58">
        <v>0.83576629999999996</v>
      </c>
      <c r="G58">
        <v>2.0011299999999999E-2</v>
      </c>
      <c r="H58">
        <v>74.5548</v>
      </c>
      <c r="I58">
        <v>-1.8450999999999999E-3</v>
      </c>
      <c r="J58">
        <v>1.10679E-2</v>
      </c>
      <c r="K58">
        <v>2.0011299999999999E-2</v>
      </c>
      <c r="L58">
        <v>2.8954799999999999E-2</v>
      </c>
      <c r="M58">
        <v>4.1867700000000001E-2</v>
      </c>
      <c r="N58">
        <v>1.70546E-2</v>
      </c>
      <c r="O58">
        <v>1168</v>
      </c>
      <c r="P58">
        <v>11449</v>
      </c>
    </row>
    <row r="59" spans="1:16">
      <c r="A59" s="53" t="s">
        <v>49</v>
      </c>
      <c r="B59" s="53">
        <v>40007</v>
      </c>
      <c r="C59" s="57">
        <v>10</v>
      </c>
      <c r="D59">
        <v>0.93271099999999996</v>
      </c>
      <c r="E59">
        <v>0.89167280000000004</v>
      </c>
      <c r="F59">
        <v>0.91415199999999996</v>
      </c>
      <c r="G59">
        <v>4.1038199999999997E-2</v>
      </c>
      <c r="H59">
        <v>77.303899999999999</v>
      </c>
      <c r="I59">
        <v>1.92026E-2</v>
      </c>
      <c r="J59">
        <v>3.2103300000000001E-2</v>
      </c>
      <c r="K59">
        <v>4.1038199999999997E-2</v>
      </c>
      <c r="L59">
        <v>4.9973200000000002E-2</v>
      </c>
      <c r="M59">
        <v>6.2873799999999994E-2</v>
      </c>
      <c r="N59">
        <v>1.7038399999999999E-2</v>
      </c>
      <c r="O59">
        <v>1168</v>
      </c>
      <c r="P59">
        <v>11449</v>
      </c>
    </row>
    <row r="60" spans="1:16">
      <c r="A60" s="53" t="s">
        <v>49</v>
      </c>
      <c r="B60" s="53">
        <v>40007</v>
      </c>
      <c r="C60" s="57">
        <v>11</v>
      </c>
      <c r="D60">
        <v>1.0309360000000001</v>
      </c>
      <c r="E60">
        <v>0.96639339999999996</v>
      </c>
      <c r="F60">
        <v>0.99955309999999997</v>
      </c>
      <c r="G60">
        <v>6.4542199999999994E-2</v>
      </c>
      <c r="H60">
        <v>80.646000000000001</v>
      </c>
      <c r="I60">
        <v>4.2693500000000002E-2</v>
      </c>
      <c r="J60">
        <v>5.5601900000000003E-2</v>
      </c>
      <c r="K60">
        <v>6.4542199999999994E-2</v>
      </c>
      <c r="L60">
        <v>7.3482500000000006E-2</v>
      </c>
      <c r="M60">
        <v>8.6390900000000007E-2</v>
      </c>
      <c r="N60">
        <v>1.7048600000000001E-2</v>
      </c>
      <c r="O60">
        <v>1168</v>
      </c>
      <c r="P60">
        <v>11449</v>
      </c>
    </row>
    <row r="61" spans="1:16">
      <c r="A61" s="53" t="s">
        <v>49</v>
      </c>
      <c r="B61" s="53">
        <v>40007</v>
      </c>
      <c r="C61" s="57">
        <v>12</v>
      </c>
      <c r="D61">
        <v>1.1504970000000001</v>
      </c>
      <c r="E61">
        <v>1.0672109999999999</v>
      </c>
      <c r="F61">
        <v>1.092519</v>
      </c>
      <c r="G61">
        <v>8.3285899999999996E-2</v>
      </c>
      <c r="H61">
        <v>83.926100000000005</v>
      </c>
      <c r="I61">
        <v>6.1460500000000001E-2</v>
      </c>
      <c r="J61">
        <v>7.4355099999999993E-2</v>
      </c>
      <c r="K61">
        <v>8.3285899999999996E-2</v>
      </c>
      <c r="L61">
        <v>9.2216699999999999E-2</v>
      </c>
      <c r="M61">
        <v>0.1051113</v>
      </c>
      <c r="N61">
        <v>1.70305E-2</v>
      </c>
      <c r="O61">
        <v>1170</v>
      </c>
      <c r="P61">
        <v>11449</v>
      </c>
    </row>
    <row r="62" spans="1:16">
      <c r="A62" s="53" t="s">
        <v>49</v>
      </c>
      <c r="B62" s="53">
        <v>40007</v>
      </c>
      <c r="C62" s="57">
        <v>13</v>
      </c>
      <c r="D62">
        <v>1.3062050000000001</v>
      </c>
      <c r="E62">
        <v>1.2295069999999999</v>
      </c>
      <c r="F62">
        <v>1.25048</v>
      </c>
      <c r="G62">
        <v>7.6697500000000002E-2</v>
      </c>
      <c r="H62">
        <v>87.048299999999998</v>
      </c>
      <c r="I62">
        <v>5.48605E-2</v>
      </c>
      <c r="J62">
        <v>6.7762000000000003E-2</v>
      </c>
      <c r="K62">
        <v>7.6697500000000002E-2</v>
      </c>
      <c r="L62">
        <v>8.5633000000000001E-2</v>
      </c>
      <c r="M62">
        <v>9.8534399999999994E-2</v>
      </c>
      <c r="N62">
        <v>1.7039499999999999E-2</v>
      </c>
      <c r="O62">
        <v>1169</v>
      </c>
      <c r="P62">
        <v>11449</v>
      </c>
    </row>
    <row r="63" spans="1:16">
      <c r="A63" s="53" t="s">
        <v>49</v>
      </c>
      <c r="B63" s="53">
        <v>40007</v>
      </c>
      <c r="C63" s="57">
        <v>14</v>
      </c>
      <c r="D63">
        <v>1.462807</v>
      </c>
      <c r="E63">
        <v>1.363766</v>
      </c>
      <c r="F63">
        <v>1.3815820000000001</v>
      </c>
      <c r="G63">
        <v>9.9040500000000004E-2</v>
      </c>
      <c r="H63">
        <v>89.278400000000005</v>
      </c>
      <c r="I63">
        <v>7.7207200000000004E-2</v>
      </c>
      <c r="J63">
        <v>9.0106500000000006E-2</v>
      </c>
      <c r="K63">
        <v>9.9040500000000004E-2</v>
      </c>
      <c r="L63">
        <v>0.1079745</v>
      </c>
      <c r="M63">
        <v>0.1208738</v>
      </c>
      <c r="N63">
        <v>1.7036599999999999E-2</v>
      </c>
      <c r="O63">
        <v>1169</v>
      </c>
      <c r="P63">
        <v>11449</v>
      </c>
    </row>
    <row r="64" spans="1:16">
      <c r="A64" s="53" t="s">
        <v>49</v>
      </c>
      <c r="B64" s="53">
        <v>40007</v>
      </c>
      <c r="C64" s="57">
        <v>15</v>
      </c>
      <c r="D64">
        <v>1.624873</v>
      </c>
      <c r="E64">
        <v>1.3941140000000001</v>
      </c>
      <c r="F64">
        <v>1.3874919999999999</v>
      </c>
      <c r="G64">
        <v>0.23075889999999999</v>
      </c>
      <c r="H64">
        <v>91.379099999999994</v>
      </c>
      <c r="I64">
        <v>0.20895349999999999</v>
      </c>
      <c r="J64">
        <v>0.22183629999999999</v>
      </c>
      <c r="K64">
        <v>0.23075889999999999</v>
      </c>
      <c r="L64">
        <v>0.23968149999999999</v>
      </c>
      <c r="M64">
        <v>0.25256430000000002</v>
      </c>
      <c r="N64">
        <v>1.7014899999999999E-2</v>
      </c>
      <c r="O64">
        <v>1166</v>
      </c>
      <c r="P64">
        <v>11449</v>
      </c>
    </row>
    <row r="65" spans="1:16">
      <c r="A65" s="53" t="s">
        <v>49</v>
      </c>
      <c r="B65" s="53">
        <v>40007</v>
      </c>
      <c r="C65" s="57">
        <v>16</v>
      </c>
      <c r="D65">
        <v>1.8163499999999999</v>
      </c>
      <c r="E65">
        <v>1.5223310000000001</v>
      </c>
      <c r="F65">
        <v>1.4804189999999999</v>
      </c>
      <c r="G65">
        <v>0.29401850000000002</v>
      </c>
      <c r="H65">
        <v>92.900700000000001</v>
      </c>
      <c r="I65">
        <v>0.27217989999999997</v>
      </c>
      <c r="J65">
        <v>0.28508230000000001</v>
      </c>
      <c r="K65">
        <v>0.29401850000000002</v>
      </c>
      <c r="L65">
        <v>0.30295470000000002</v>
      </c>
      <c r="M65">
        <v>0.3158571</v>
      </c>
      <c r="N65">
        <v>1.7040799999999998E-2</v>
      </c>
      <c r="O65">
        <v>1168</v>
      </c>
      <c r="P65">
        <v>11449</v>
      </c>
    </row>
    <row r="66" spans="1:16">
      <c r="A66" s="53" t="s">
        <v>49</v>
      </c>
      <c r="B66" s="53">
        <v>40007</v>
      </c>
      <c r="C66" s="57">
        <v>17</v>
      </c>
      <c r="D66">
        <v>1.9768479999999999</v>
      </c>
      <c r="E66">
        <v>1.6996739999999999</v>
      </c>
      <c r="F66">
        <v>1.6869460000000001</v>
      </c>
      <c r="G66">
        <v>0.27717449999999999</v>
      </c>
      <c r="H66">
        <v>93.777299999999997</v>
      </c>
      <c r="I66">
        <v>0.25530059999999999</v>
      </c>
      <c r="J66">
        <v>0.26822390000000002</v>
      </c>
      <c r="K66">
        <v>0.27717449999999999</v>
      </c>
      <c r="L66">
        <v>0.28612510000000002</v>
      </c>
      <c r="M66">
        <v>0.29904839999999999</v>
      </c>
      <c r="N66">
        <v>1.7068300000000002E-2</v>
      </c>
      <c r="O66">
        <v>1165</v>
      </c>
      <c r="P66">
        <v>11449</v>
      </c>
    </row>
    <row r="67" spans="1:16">
      <c r="A67" s="53" t="s">
        <v>49</v>
      </c>
      <c r="B67" s="53">
        <v>40007</v>
      </c>
      <c r="C67" s="57">
        <v>18</v>
      </c>
      <c r="D67">
        <v>2.092581</v>
      </c>
      <c r="E67">
        <v>1.826252</v>
      </c>
      <c r="F67">
        <v>1.803545</v>
      </c>
      <c r="G67">
        <v>0.26632860000000003</v>
      </c>
      <c r="H67">
        <v>94.470799999999997</v>
      </c>
      <c r="I67">
        <v>0.24445359999999999</v>
      </c>
      <c r="J67">
        <v>0.25737749999999998</v>
      </c>
      <c r="K67">
        <v>0.26632860000000003</v>
      </c>
      <c r="L67">
        <v>0.27527960000000001</v>
      </c>
      <c r="M67">
        <v>0.2882036</v>
      </c>
      <c r="N67">
        <v>1.70692E-2</v>
      </c>
      <c r="O67">
        <v>1165</v>
      </c>
      <c r="P67">
        <v>11449</v>
      </c>
    </row>
    <row r="68" spans="1:16">
      <c r="A68" s="53" t="s">
        <v>49</v>
      </c>
      <c r="B68" s="53">
        <v>40007</v>
      </c>
      <c r="C68" s="57">
        <v>19</v>
      </c>
      <c r="D68">
        <v>2.1053660000000001</v>
      </c>
      <c r="E68">
        <v>1.847845</v>
      </c>
      <c r="F68">
        <v>1.801294</v>
      </c>
      <c r="G68">
        <v>0.25752019999999998</v>
      </c>
      <c r="H68">
        <v>94.103700000000003</v>
      </c>
      <c r="I68">
        <v>0.2356608</v>
      </c>
      <c r="J68">
        <v>0.2485755</v>
      </c>
      <c r="K68">
        <v>0.25752019999999998</v>
      </c>
      <c r="L68">
        <v>0.2664649</v>
      </c>
      <c r="M68">
        <v>0.27937960000000001</v>
      </c>
      <c r="N68">
        <v>1.7056999999999999E-2</v>
      </c>
      <c r="O68">
        <v>1167</v>
      </c>
      <c r="P68">
        <v>11449</v>
      </c>
    </row>
    <row r="69" spans="1:16">
      <c r="A69" s="53" t="s">
        <v>49</v>
      </c>
      <c r="B69" s="53">
        <v>40007</v>
      </c>
      <c r="C69" s="57">
        <v>20</v>
      </c>
      <c r="D69">
        <v>2.0291990000000002</v>
      </c>
      <c r="E69">
        <v>2.0473539999999999</v>
      </c>
      <c r="F69">
        <v>1.983465</v>
      </c>
      <c r="G69">
        <v>-1.8154900000000002E-2</v>
      </c>
      <c r="H69">
        <v>92.497399999999999</v>
      </c>
      <c r="I69">
        <v>-3.99908E-2</v>
      </c>
      <c r="J69">
        <v>-2.7089999999999999E-2</v>
      </c>
      <c r="K69">
        <v>-1.8154900000000002E-2</v>
      </c>
      <c r="L69">
        <v>-9.2198000000000002E-3</v>
      </c>
      <c r="M69">
        <v>3.6811000000000001E-3</v>
      </c>
      <c r="N69">
        <v>1.70387E-2</v>
      </c>
      <c r="O69">
        <v>1166</v>
      </c>
      <c r="P69">
        <v>11449</v>
      </c>
    </row>
    <row r="70" spans="1:16">
      <c r="A70" s="53" t="s">
        <v>49</v>
      </c>
      <c r="B70" s="53">
        <v>40007</v>
      </c>
      <c r="C70" s="57">
        <v>21</v>
      </c>
      <c r="D70">
        <v>1.9345889999999999</v>
      </c>
      <c r="E70">
        <v>2.0608810000000002</v>
      </c>
      <c r="F70">
        <v>1.984046</v>
      </c>
      <c r="G70">
        <v>-0.1262913</v>
      </c>
      <c r="H70">
        <v>89.643299999999996</v>
      </c>
      <c r="I70">
        <v>-0.1481818</v>
      </c>
      <c r="J70">
        <v>-0.1352487</v>
      </c>
      <c r="K70">
        <v>-0.1262913</v>
      </c>
      <c r="L70">
        <v>-0.1173338</v>
      </c>
      <c r="M70">
        <v>-0.1044007</v>
      </c>
      <c r="N70">
        <v>1.7081300000000001E-2</v>
      </c>
      <c r="O70">
        <v>1165</v>
      </c>
      <c r="P70">
        <v>11449</v>
      </c>
    </row>
    <row r="71" spans="1:16">
      <c r="A71" s="53" t="s">
        <v>49</v>
      </c>
      <c r="B71" s="53">
        <v>40007</v>
      </c>
      <c r="C71" s="57">
        <v>22</v>
      </c>
      <c r="D71">
        <v>1.8672770000000001</v>
      </c>
      <c r="E71">
        <v>1.9457500000000001</v>
      </c>
      <c r="F71">
        <v>1.897985</v>
      </c>
      <c r="G71">
        <v>-7.8473200000000007E-2</v>
      </c>
      <c r="H71">
        <v>86.733500000000006</v>
      </c>
      <c r="I71">
        <v>-0.1003684</v>
      </c>
      <c r="J71">
        <v>-8.7432499999999996E-2</v>
      </c>
      <c r="K71">
        <v>-7.8473200000000007E-2</v>
      </c>
      <c r="L71">
        <v>-6.9513900000000003E-2</v>
      </c>
      <c r="M71">
        <v>-5.6578000000000003E-2</v>
      </c>
      <c r="N71">
        <v>1.70849E-2</v>
      </c>
      <c r="O71">
        <v>1165</v>
      </c>
      <c r="P71">
        <v>11449</v>
      </c>
    </row>
    <row r="72" spans="1:16">
      <c r="A72" s="53" t="s">
        <v>49</v>
      </c>
      <c r="B72" s="53">
        <v>40007</v>
      </c>
      <c r="C72" s="57">
        <v>23</v>
      </c>
      <c r="D72">
        <v>1.6124989999999999</v>
      </c>
      <c r="E72">
        <v>1.6607590000000001</v>
      </c>
      <c r="F72">
        <v>1.594762</v>
      </c>
      <c r="G72">
        <v>-4.82596E-2</v>
      </c>
      <c r="H72">
        <v>84.197299999999998</v>
      </c>
      <c r="I72">
        <v>-7.0140999999999995E-2</v>
      </c>
      <c r="J72">
        <v>-5.7213300000000002E-2</v>
      </c>
      <c r="K72">
        <v>-4.82596E-2</v>
      </c>
      <c r="L72">
        <v>-3.9305899999999998E-2</v>
      </c>
      <c r="M72">
        <v>-2.6378200000000001E-2</v>
      </c>
      <c r="N72">
        <v>1.7074099999999998E-2</v>
      </c>
      <c r="O72">
        <v>1166</v>
      </c>
      <c r="P72">
        <v>11449</v>
      </c>
    </row>
    <row r="73" spans="1:16">
      <c r="A73" s="53" t="s">
        <v>49</v>
      </c>
      <c r="B73" s="53">
        <v>40007</v>
      </c>
      <c r="C73" s="57">
        <v>24</v>
      </c>
      <c r="D73">
        <v>1.3365279999999999</v>
      </c>
      <c r="E73">
        <v>1.349917</v>
      </c>
      <c r="F73">
        <v>1.3143229999999999</v>
      </c>
      <c r="G73">
        <v>-1.3388499999999999E-2</v>
      </c>
      <c r="H73">
        <v>81.366200000000006</v>
      </c>
      <c r="I73">
        <v>-3.5261899999999999E-2</v>
      </c>
      <c r="J73">
        <v>-2.2338899999999998E-2</v>
      </c>
      <c r="K73">
        <v>-1.3388499999999999E-2</v>
      </c>
      <c r="L73">
        <v>-4.4381000000000004E-3</v>
      </c>
      <c r="M73">
        <v>8.4849000000000001E-3</v>
      </c>
      <c r="N73">
        <v>1.70679E-2</v>
      </c>
      <c r="O73">
        <v>1166</v>
      </c>
      <c r="P73">
        <v>11449</v>
      </c>
    </row>
    <row r="74" spans="1:16">
      <c r="A74" s="53" t="s">
        <v>49</v>
      </c>
      <c r="B74" s="53">
        <v>40008</v>
      </c>
      <c r="C74" s="57">
        <v>1</v>
      </c>
      <c r="D74">
        <v>1.1925859999999999</v>
      </c>
      <c r="E74">
        <v>1.1698900000000001</v>
      </c>
      <c r="F74">
        <v>1.0939369999999999</v>
      </c>
      <c r="G74">
        <v>2.2696500000000001E-2</v>
      </c>
      <c r="H74">
        <v>78.874300000000005</v>
      </c>
      <c r="I74">
        <v>8.8590000000000001E-4</v>
      </c>
      <c r="J74">
        <v>1.3771800000000001E-2</v>
      </c>
      <c r="K74">
        <v>2.2696500000000001E-2</v>
      </c>
      <c r="L74">
        <v>3.1621200000000002E-2</v>
      </c>
      <c r="M74">
        <v>4.4507100000000001E-2</v>
      </c>
      <c r="N74">
        <v>1.70189E-2</v>
      </c>
      <c r="O74">
        <v>1169</v>
      </c>
      <c r="P74">
        <v>11462</v>
      </c>
    </row>
    <row r="75" spans="1:16">
      <c r="A75" s="53" t="s">
        <v>49</v>
      </c>
      <c r="B75" s="53">
        <v>40008</v>
      </c>
      <c r="C75" s="57">
        <v>2</v>
      </c>
      <c r="D75">
        <v>1.025528</v>
      </c>
      <c r="E75">
        <v>0.99945410000000001</v>
      </c>
      <c r="F75">
        <v>0.90499359999999995</v>
      </c>
      <c r="G75">
        <v>2.6074300000000002E-2</v>
      </c>
      <c r="H75">
        <v>76.709299999999999</v>
      </c>
      <c r="I75">
        <v>4.2424999999999997E-3</v>
      </c>
      <c r="J75">
        <v>1.7140900000000001E-2</v>
      </c>
      <c r="K75">
        <v>2.6074300000000002E-2</v>
      </c>
      <c r="L75">
        <v>3.5007700000000003E-2</v>
      </c>
      <c r="M75">
        <v>4.79061E-2</v>
      </c>
      <c r="N75">
        <v>1.7035499999999999E-2</v>
      </c>
      <c r="O75">
        <v>1168</v>
      </c>
      <c r="P75">
        <v>11462</v>
      </c>
    </row>
    <row r="76" spans="1:16">
      <c r="A76" s="53" t="s">
        <v>49</v>
      </c>
      <c r="B76" s="53">
        <v>40008</v>
      </c>
      <c r="C76" s="57">
        <v>3</v>
      </c>
      <c r="D76">
        <v>0.90696560000000004</v>
      </c>
      <c r="E76">
        <v>0.88912590000000002</v>
      </c>
      <c r="F76">
        <v>0.79681270000000004</v>
      </c>
      <c r="G76">
        <v>1.78397E-2</v>
      </c>
      <c r="H76">
        <v>74.591200000000001</v>
      </c>
      <c r="I76">
        <v>-3.9919999999999999E-3</v>
      </c>
      <c r="J76">
        <v>8.9063000000000007E-3</v>
      </c>
      <c r="K76">
        <v>1.78397E-2</v>
      </c>
      <c r="L76">
        <v>2.6773100000000001E-2</v>
      </c>
      <c r="M76">
        <v>3.9671499999999998E-2</v>
      </c>
      <c r="N76">
        <v>1.7035399999999999E-2</v>
      </c>
      <c r="O76">
        <v>1168</v>
      </c>
      <c r="P76">
        <v>11462</v>
      </c>
    </row>
    <row r="77" spans="1:16">
      <c r="A77" s="53" t="s">
        <v>49</v>
      </c>
      <c r="B77" s="53">
        <v>40008</v>
      </c>
      <c r="C77" s="57">
        <v>4</v>
      </c>
      <c r="D77">
        <v>0.82126209999999999</v>
      </c>
      <c r="E77">
        <v>0.80899840000000001</v>
      </c>
      <c r="F77">
        <v>0.74610690000000002</v>
      </c>
      <c r="G77">
        <v>1.2263700000000001E-2</v>
      </c>
      <c r="H77">
        <v>72.780199999999994</v>
      </c>
      <c r="I77">
        <v>-9.5565000000000008E-3</v>
      </c>
      <c r="J77">
        <v>3.3351000000000001E-3</v>
      </c>
      <c r="K77">
        <v>1.2263700000000001E-2</v>
      </c>
      <c r="L77">
        <v>2.11924E-2</v>
      </c>
      <c r="M77">
        <v>3.40839E-2</v>
      </c>
      <c r="N77">
        <v>1.7026400000000001E-2</v>
      </c>
      <c r="O77">
        <v>1169</v>
      </c>
      <c r="P77">
        <v>11462</v>
      </c>
    </row>
    <row r="78" spans="1:16">
      <c r="A78" s="53" t="s">
        <v>49</v>
      </c>
      <c r="B78" s="53">
        <v>40008</v>
      </c>
      <c r="C78" s="57">
        <v>5</v>
      </c>
      <c r="D78">
        <v>0.78317919999999996</v>
      </c>
      <c r="E78">
        <v>0.7737906</v>
      </c>
      <c r="F78">
        <v>0.68957760000000001</v>
      </c>
      <c r="G78">
        <v>9.3886000000000004E-3</v>
      </c>
      <c r="H78">
        <v>71.784999999999997</v>
      </c>
      <c r="I78">
        <v>-1.2474300000000001E-2</v>
      </c>
      <c r="J78">
        <v>4.4250000000000002E-4</v>
      </c>
      <c r="K78">
        <v>9.3886000000000004E-3</v>
      </c>
      <c r="L78">
        <v>1.8334699999999999E-2</v>
      </c>
      <c r="M78">
        <v>3.1251500000000002E-2</v>
      </c>
      <c r="N78">
        <v>1.7059700000000001E-2</v>
      </c>
      <c r="O78">
        <v>1165</v>
      </c>
      <c r="P78">
        <v>11462</v>
      </c>
    </row>
    <row r="79" spans="1:16">
      <c r="A79" s="53" t="s">
        <v>49</v>
      </c>
      <c r="B79" s="53">
        <v>40008</v>
      </c>
      <c r="C79" s="57">
        <v>6</v>
      </c>
      <c r="D79">
        <v>0.75878480000000004</v>
      </c>
      <c r="E79">
        <v>0.75352379999999997</v>
      </c>
      <c r="F79">
        <v>0.68608279999999999</v>
      </c>
      <c r="G79">
        <v>5.2611000000000003E-3</v>
      </c>
      <c r="H79">
        <v>70.414400000000001</v>
      </c>
      <c r="I79">
        <v>-1.6560100000000001E-2</v>
      </c>
      <c r="J79">
        <v>-3.6679999999999998E-3</v>
      </c>
      <c r="K79">
        <v>5.2611000000000003E-3</v>
      </c>
      <c r="L79">
        <v>1.4190100000000001E-2</v>
      </c>
      <c r="M79">
        <v>2.70823E-2</v>
      </c>
      <c r="N79">
        <v>1.7027199999999999E-2</v>
      </c>
      <c r="O79">
        <v>1168</v>
      </c>
      <c r="P79">
        <v>11462</v>
      </c>
    </row>
    <row r="80" spans="1:16">
      <c r="A80" s="53" t="s">
        <v>49</v>
      </c>
      <c r="B80" s="53">
        <v>40008</v>
      </c>
      <c r="C80" s="57">
        <v>7</v>
      </c>
      <c r="D80">
        <v>0.80258399999999996</v>
      </c>
      <c r="E80">
        <v>0.80516330000000003</v>
      </c>
      <c r="F80">
        <v>0.72838230000000004</v>
      </c>
      <c r="G80">
        <v>-2.5793000000000001E-3</v>
      </c>
      <c r="H80">
        <v>71.695499999999996</v>
      </c>
      <c r="I80">
        <v>-2.4389999999999998E-2</v>
      </c>
      <c r="J80">
        <v>-1.15041E-2</v>
      </c>
      <c r="K80">
        <v>-2.5793000000000001E-3</v>
      </c>
      <c r="L80">
        <v>6.3454000000000002E-3</v>
      </c>
      <c r="M80">
        <v>1.9231399999999999E-2</v>
      </c>
      <c r="N80">
        <v>1.7018999999999999E-2</v>
      </c>
      <c r="O80">
        <v>1166</v>
      </c>
      <c r="P80">
        <v>11462</v>
      </c>
    </row>
    <row r="81" spans="1:16">
      <c r="A81" s="53" t="s">
        <v>49</v>
      </c>
      <c r="B81" s="53">
        <v>40008</v>
      </c>
      <c r="C81" s="57">
        <v>8</v>
      </c>
      <c r="D81">
        <v>0.86146750000000005</v>
      </c>
      <c r="E81">
        <v>0.86101530000000004</v>
      </c>
      <c r="F81">
        <v>0.78110849999999998</v>
      </c>
      <c r="G81">
        <v>4.5219999999999999E-4</v>
      </c>
      <c r="H81">
        <v>75.646199999999993</v>
      </c>
      <c r="I81">
        <v>-2.1361399999999999E-2</v>
      </c>
      <c r="J81">
        <v>-8.4737000000000007E-3</v>
      </c>
      <c r="K81">
        <v>4.5219999999999999E-4</v>
      </c>
      <c r="L81">
        <v>9.3781999999999997E-3</v>
      </c>
      <c r="M81">
        <v>2.2265799999999999E-2</v>
      </c>
      <c r="N81">
        <v>1.70212E-2</v>
      </c>
      <c r="O81">
        <v>1166</v>
      </c>
      <c r="P81">
        <v>11462</v>
      </c>
    </row>
    <row r="82" spans="1:16">
      <c r="A82" s="53" t="s">
        <v>49</v>
      </c>
      <c r="B82" s="53">
        <v>40008</v>
      </c>
      <c r="C82" s="57">
        <v>9</v>
      </c>
      <c r="D82">
        <v>0.9489455</v>
      </c>
      <c r="E82">
        <v>0.93406440000000002</v>
      </c>
      <c r="F82">
        <v>0.85476989999999997</v>
      </c>
      <c r="G82">
        <v>1.48811E-2</v>
      </c>
      <c r="H82">
        <v>81.171599999999998</v>
      </c>
      <c r="I82">
        <v>-7.2018000000000004E-3</v>
      </c>
      <c r="J82">
        <v>5.8449000000000001E-3</v>
      </c>
      <c r="K82">
        <v>1.48811E-2</v>
      </c>
      <c r="L82">
        <v>2.39172E-2</v>
      </c>
      <c r="M82">
        <v>3.6963999999999997E-2</v>
      </c>
      <c r="N82">
        <v>1.7231400000000001E-2</v>
      </c>
      <c r="O82">
        <v>1148</v>
      </c>
      <c r="P82">
        <v>11462</v>
      </c>
    </row>
    <row r="83" spans="1:16">
      <c r="A83" s="53" t="s">
        <v>49</v>
      </c>
      <c r="B83" s="53">
        <v>40008</v>
      </c>
      <c r="C83" s="57">
        <v>10</v>
      </c>
      <c r="D83">
        <v>1.0659240000000001</v>
      </c>
      <c r="E83">
        <v>1.037598</v>
      </c>
      <c r="F83">
        <v>0.97263489999999997</v>
      </c>
      <c r="G83">
        <v>2.8326400000000002E-2</v>
      </c>
      <c r="H83">
        <v>84.352500000000006</v>
      </c>
      <c r="I83">
        <v>6.2664000000000001E-3</v>
      </c>
      <c r="J83">
        <v>1.92996E-2</v>
      </c>
      <c r="K83">
        <v>2.8326400000000002E-2</v>
      </c>
      <c r="L83">
        <v>3.7353200000000003E-2</v>
      </c>
      <c r="M83">
        <v>5.0386399999999998E-2</v>
      </c>
      <c r="N83">
        <v>1.72135E-2</v>
      </c>
      <c r="O83">
        <v>1146</v>
      </c>
      <c r="P83">
        <v>11462</v>
      </c>
    </row>
    <row r="84" spans="1:16">
      <c r="A84" s="53" t="s">
        <v>49</v>
      </c>
      <c r="B84" s="53">
        <v>40008</v>
      </c>
      <c r="C84" s="57">
        <v>11</v>
      </c>
      <c r="D84">
        <v>1.2224250000000001</v>
      </c>
      <c r="E84">
        <v>1.19302</v>
      </c>
      <c r="F84">
        <v>1.181017</v>
      </c>
      <c r="G84">
        <v>2.94045E-2</v>
      </c>
      <c r="H84">
        <v>88.067700000000002</v>
      </c>
      <c r="I84">
        <v>7.3290999999999999E-3</v>
      </c>
      <c r="J84">
        <v>2.0371500000000001E-2</v>
      </c>
      <c r="K84">
        <v>2.94045E-2</v>
      </c>
      <c r="L84">
        <v>3.8437600000000002E-2</v>
      </c>
      <c r="M84">
        <v>5.1479900000000002E-2</v>
      </c>
      <c r="N84">
        <v>1.7225500000000001E-2</v>
      </c>
      <c r="O84">
        <v>1145</v>
      </c>
      <c r="P84">
        <v>11462</v>
      </c>
    </row>
    <row r="85" spans="1:16">
      <c r="A85" s="53" t="s">
        <v>49</v>
      </c>
      <c r="B85" s="53">
        <v>40008</v>
      </c>
      <c r="C85" s="57">
        <v>12</v>
      </c>
      <c r="D85">
        <v>1.405618</v>
      </c>
      <c r="E85">
        <v>1.3777029999999999</v>
      </c>
      <c r="F85">
        <v>1.3658589999999999</v>
      </c>
      <c r="G85">
        <v>2.7914499999999998E-2</v>
      </c>
      <c r="H85">
        <v>91.254999999999995</v>
      </c>
      <c r="I85">
        <v>5.7967000000000001E-3</v>
      </c>
      <c r="J85">
        <v>1.8864100000000002E-2</v>
      </c>
      <c r="K85">
        <v>2.7914499999999998E-2</v>
      </c>
      <c r="L85">
        <v>3.6964900000000002E-2</v>
      </c>
      <c r="M85">
        <v>5.0032300000000002E-2</v>
      </c>
      <c r="N85">
        <v>1.7258599999999999E-2</v>
      </c>
      <c r="O85">
        <v>1141</v>
      </c>
      <c r="P85">
        <v>11462</v>
      </c>
    </row>
    <row r="86" spans="1:16">
      <c r="A86" s="53" t="s">
        <v>49</v>
      </c>
      <c r="B86" s="53">
        <v>40008</v>
      </c>
      <c r="C86" s="57">
        <v>13</v>
      </c>
      <c r="D86">
        <v>1.601925</v>
      </c>
      <c r="E86">
        <v>1.5684070000000001</v>
      </c>
      <c r="F86">
        <v>1.5180169999999999</v>
      </c>
      <c r="G86">
        <v>3.3518300000000001E-2</v>
      </c>
      <c r="H86">
        <v>93.684200000000004</v>
      </c>
      <c r="I86">
        <v>1.14165E-2</v>
      </c>
      <c r="J86">
        <v>2.44744E-2</v>
      </c>
      <c r="K86">
        <v>3.3518300000000001E-2</v>
      </c>
      <c r="L86">
        <v>4.2562200000000001E-2</v>
      </c>
      <c r="M86">
        <v>5.5620099999999999E-2</v>
      </c>
      <c r="N86">
        <v>1.72461E-2</v>
      </c>
      <c r="O86">
        <v>1143</v>
      </c>
      <c r="P86">
        <v>11462</v>
      </c>
    </row>
    <row r="87" spans="1:16">
      <c r="A87" s="53" t="s">
        <v>49</v>
      </c>
      <c r="B87" s="53">
        <v>40008</v>
      </c>
      <c r="C87" s="57">
        <v>14</v>
      </c>
      <c r="D87">
        <v>1.7905</v>
      </c>
      <c r="E87">
        <v>1.714639</v>
      </c>
      <c r="F87">
        <v>1.6822459999999999</v>
      </c>
      <c r="G87">
        <v>7.5861499999999998E-2</v>
      </c>
      <c r="H87">
        <v>95.293899999999994</v>
      </c>
      <c r="I87">
        <v>5.3790400000000002E-2</v>
      </c>
      <c r="J87">
        <v>6.6830100000000003E-2</v>
      </c>
      <c r="K87">
        <v>7.5861499999999998E-2</v>
      </c>
      <c r="L87">
        <v>8.4892800000000004E-2</v>
      </c>
      <c r="M87">
        <v>9.7932500000000006E-2</v>
      </c>
      <c r="N87">
        <v>1.72222E-2</v>
      </c>
      <c r="O87">
        <v>1145</v>
      </c>
      <c r="P87">
        <v>11462</v>
      </c>
    </row>
    <row r="88" spans="1:16">
      <c r="A88" s="53" t="s">
        <v>49</v>
      </c>
      <c r="B88" s="53">
        <v>40008</v>
      </c>
      <c r="C88" s="57">
        <v>15</v>
      </c>
      <c r="D88">
        <v>1.973473</v>
      </c>
      <c r="E88">
        <v>1.7013309999999999</v>
      </c>
      <c r="F88">
        <v>1.643</v>
      </c>
      <c r="G88">
        <v>0.2721421</v>
      </c>
      <c r="H88">
        <v>96.646900000000002</v>
      </c>
      <c r="I88">
        <v>0.25003189999999997</v>
      </c>
      <c r="J88">
        <v>0.26309480000000002</v>
      </c>
      <c r="K88">
        <v>0.2721421</v>
      </c>
      <c r="L88">
        <v>0.28118939999999998</v>
      </c>
      <c r="M88">
        <v>0.29425220000000002</v>
      </c>
      <c r="N88">
        <v>1.72526E-2</v>
      </c>
      <c r="O88">
        <v>1144</v>
      </c>
      <c r="P88">
        <v>11462</v>
      </c>
    </row>
    <row r="89" spans="1:16">
      <c r="A89" s="53" t="s">
        <v>49</v>
      </c>
      <c r="B89" s="53">
        <v>40008</v>
      </c>
      <c r="C89" s="57">
        <v>16</v>
      </c>
      <c r="D89">
        <v>2.1951909999999999</v>
      </c>
      <c r="E89">
        <v>1.871278</v>
      </c>
      <c r="F89">
        <v>1.801444</v>
      </c>
      <c r="G89">
        <v>0.3239129</v>
      </c>
      <c r="H89">
        <v>98.565600000000003</v>
      </c>
      <c r="I89">
        <v>0.30181160000000001</v>
      </c>
      <c r="J89">
        <v>0.31486920000000002</v>
      </c>
      <c r="K89">
        <v>0.3239129</v>
      </c>
      <c r="L89">
        <v>0.33295649999999999</v>
      </c>
      <c r="M89">
        <v>0.34601409999999999</v>
      </c>
      <c r="N89">
        <v>1.7245699999999999E-2</v>
      </c>
      <c r="O89">
        <v>1144</v>
      </c>
      <c r="P89">
        <v>11462</v>
      </c>
    </row>
    <row r="90" spans="1:16">
      <c r="A90" s="53" t="s">
        <v>49</v>
      </c>
      <c r="B90" s="53">
        <v>40008</v>
      </c>
      <c r="C90" s="57">
        <v>17</v>
      </c>
      <c r="D90">
        <v>2.3614220000000001</v>
      </c>
      <c r="E90">
        <v>2.043825</v>
      </c>
      <c r="F90">
        <v>2.0216820000000002</v>
      </c>
      <c r="G90">
        <v>0.3175964</v>
      </c>
      <c r="H90">
        <v>99.382199999999997</v>
      </c>
      <c r="I90">
        <v>0.29577500000000001</v>
      </c>
      <c r="J90">
        <v>0.30866729999999998</v>
      </c>
      <c r="K90">
        <v>0.3175964</v>
      </c>
      <c r="L90">
        <v>0.32652560000000003</v>
      </c>
      <c r="M90">
        <v>0.33941789999999999</v>
      </c>
      <c r="N90">
        <v>1.7027400000000002E-2</v>
      </c>
      <c r="O90">
        <v>1167</v>
      </c>
      <c r="P90">
        <v>11462</v>
      </c>
    </row>
    <row r="91" spans="1:16">
      <c r="A91" s="53" t="s">
        <v>49</v>
      </c>
      <c r="B91" s="53">
        <v>40008</v>
      </c>
      <c r="C91" s="57">
        <v>18</v>
      </c>
      <c r="D91">
        <v>2.4766509999999999</v>
      </c>
      <c r="E91">
        <v>2.1465800000000002</v>
      </c>
      <c r="F91">
        <v>2.1063640000000001</v>
      </c>
      <c r="G91">
        <v>0.33007120000000001</v>
      </c>
      <c r="H91">
        <v>99.667400000000001</v>
      </c>
      <c r="I91">
        <v>0.30826160000000002</v>
      </c>
      <c r="J91">
        <v>0.32114690000000001</v>
      </c>
      <c r="K91">
        <v>0.33007120000000001</v>
      </c>
      <c r="L91">
        <v>0.33899550000000001</v>
      </c>
      <c r="M91">
        <v>0.35188079999999999</v>
      </c>
      <c r="N91">
        <v>1.7018100000000001E-2</v>
      </c>
      <c r="O91">
        <v>1171</v>
      </c>
      <c r="P91">
        <v>11462</v>
      </c>
    </row>
    <row r="92" spans="1:16">
      <c r="A92" s="53" t="s">
        <v>49</v>
      </c>
      <c r="B92" s="53">
        <v>40008</v>
      </c>
      <c r="C92" s="57">
        <v>19</v>
      </c>
      <c r="D92">
        <v>2.4896240000000001</v>
      </c>
      <c r="E92">
        <v>2.1635490000000002</v>
      </c>
      <c r="F92">
        <v>2.1585749999999999</v>
      </c>
      <c r="G92">
        <v>0.32607510000000001</v>
      </c>
      <c r="H92">
        <v>99.447500000000005</v>
      </c>
      <c r="I92">
        <v>0.30427460000000001</v>
      </c>
      <c r="J92">
        <v>0.31715450000000001</v>
      </c>
      <c r="K92">
        <v>0.32607510000000001</v>
      </c>
      <c r="L92">
        <v>0.33499570000000001</v>
      </c>
      <c r="M92">
        <v>0.34787560000000001</v>
      </c>
      <c r="N92">
        <v>1.7010999999999998E-2</v>
      </c>
      <c r="O92">
        <v>1172</v>
      </c>
      <c r="P92">
        <v>11462</v>
      </c>
    </row>
    <row r="93" spans="1:16">
      <c r="A93" s="53" t="s">
        <v>49</v>
      </c>
      <c r="B93" s="53">
        <v>40008</v>
      </c>
      <c r="C93" s="57">
        <v>20</v>
      </c>
      <c r="D93">
        <v>2.3963649999999999</v>
      </c>
      <c r="E93">
        <v>2.3798710000000001</v>
      </c>
      <c r="F93">
        <v>2.3489550000000001</v>
      </c>
      <c r="G93">
        <v>1.6493799999999999E-2</v>
      </c>
      <c r="H93">
        <v>97.522599999999997</v>
      </c>
      <c r="I93">
        <v>-5.3246999999999999E-3</v>
      </c>
      <c r="J93">
        <v>7.5659000000000004E-3</v>
      </c>
      <c r="K93">
        <v>1.6493799999999999E-2</v>
      </c>
      <c r="L93">
        <v>2.5421699999999998E-2</v>
      </c>
      <c r="M93">
        <v>3.8312300000000001E-2</v>
      </c>
      <c r="N93">
        <v>1.7024999999999998E-2</v>
      </c>
      <c r="O93">
        <v>1171</v>
      </c>
      <c r="P93">
        <v>11462</v>
      </c>
    </row>
    <row r="94" spans="1:16">
      <c r="A94" s="53" t="s">
        <v>49</v>
      </c>
      <c r="B94" s="53">
        <v>40008</v>
      </c>
      <c r="C94" s="57">
        <v>21</v>
      </c>
      <c r="D94">
        <v>2.2400340000000001</v>
      </c>
      <c r="E94">
        <v>2.333663</v>
      </c>
      <c r="F94">
        <v>2.3175520000000001</v>
      </c>
      <c r="G94">
        <v>-9.3629100000000007E-2</v>
      </c>
      <c r="H94">
        <v>93.870599999999996</v>
      </c>
      <c r="I94">
        <v>-0.11544459999999999</v>
      </c>
      <c r="J94">
        <v>-0.1025558</v>
      </c>
      <c r="K94">
        <v>-9.3629100000000007E-2</v>
      </c>
      <c r="L94">
        <v>-8.4702399999999997E-2</v>
      </c>
      <c r="M94">
        <v>-7.1813600000000005E-2</v>
      </c>
      <c r="N94">
        <v>1.7022700000000002E-2</v>
      </c>
      <c r="O94">
        <v>1171</v>
      </c>
      <c r="P94">
        <v>11462</v>
      </c>
    </row>
    <row r="95" spans="1:16">
      <c r="A95" s="53" t="s">
        <v>49</v>
      </c>
      <c r="B95" s="53">
        <v>40008</v>
      </c>
      <c r="C95" s="57">
        <v>22</v>
      </c>
      <c r="D95">
        <v>2.0989140000000002</v>
      </c>
      <c r="E95">
        <v>2.1799369999999998</v>
      </c>
      <c r="F95">
        <v>2.2298610000000001</v>
      </c>
      <c r="G95">
        <v>-8.1023499999999998E-2</v>
      </c>
      <c r="H95">
        <v>89.756399999999999</v>
      </c>
      <c r="I95">
        <v>-0.1028099</v>
      </c>
      <c r="J95">
        <v>-8.9938299999999999E-2</v>
      </c>
      <c r="K95">
        <v>-8.1023499999999998E-2</v>
      </c>
      <c r="L95">
        <v>-7.2108599999999995E-2</v>
      </c>
      <c r="M95">
        <v>-5.9236999999999998E-2</v>
      </c>
      <c r="N95">
        <v>1.7000100000000001E-2</v>
      </c>
      <c r="O95">
        <v>1172</v>
      </c>
      <c r="P95">
        <v>11462</v>
      </c>
    </row>
    <row r="96" spans="1:16">
      <c r="A96" s="53" t="s">
        <v>49</v>
      </c>
      <c r="B96" s="53">
        <v>40008</v>
      </c>
      <c r="C96" s="57">
        <v>23</v>
      </c>
      <c r="D96">
        <v>1.8066500000000001</v>
      </c>
      <c r="E96">
        <v>1.8609359999999999</v>
      </c>
      <c r="F96">
        <v>1.868709</v>
      </c>
      <c r="G96">
        <v>-5.42862E-2</v>
      </c>
      <c r="H96">
        <v>86.8399</v>
      </c>
      <c r="I96">
        <v>-7.6045100000000004E-2</v>
      </c>
      <c r="J96">
        <v>-6.3189800000000004E-2</v>
      </c>
      <c r="K96">
        <v>-5.42862E-2</v>
      </c>
      <c r="L96">
        <v>-4.5382699999999998E-2</v>
      </c>
      <c r="M96">
        <v>-3.2527399999999998E-2</v>
      </c>
      <c r="N96">
        <v>1.6978500000000001E-2</v>
      </c>
      <c r="O96">
        <v>1174</v>
      </c>
      <c r="P96">
        <v>11462</v>
      </c>
    </row>
    <row r="97" spans="1:16">
      <c r="A97" s="53" t="s">
        <v>49</v>
      </c>
      <c r="B97" s="53">
        <v>40008</v>
      </c>
      <c r="C97" s="57">
        <v>24</v>
      </c>
      <c r="D97">
        <v>1.516435</v>
      </c>
      <c r="E97">
        <v>1.533828</v>
      </c>
      <c r="F97">
        <v>1.537863</v>
      </c>
      <c r="G97">
        <v>-1.7392600000000001E-2</v>
      </c>
      <c r="H97">
        <v>84.715900000000005</v>
      </c>
      <c r="I97">
        <v>-3.9162099999999998E-2</v>
      </c>
      <c r="J97">
        <v>-2.6300500000000001E-2</v>
      </c>
      <c r="K97">
        <v>-1.7392600000000001E-2</v>
      </c>
      <c r="L97">
        <v>-8.4846999999999995E-3</v>
      </c>
      <c r="M97">
        <v>4.3769000000000004E-3</v>
      </c>
      <c r="N97">
        <v>1.69868E-2</v>
      </c>
      <c r="O97">
        <v>1174</v>
      </c>
      <c r="P97">
        <v>11462</v>
      </c>
    </row>
    <row r="98" spans="1:16">
      <c r="A98" s="53" t="s">
        <v>49</v>
      </c>
      <c r="B98" s="53">
        <v>40010</v>
      </c>
      <c r="C98" s="57">
        <v>1</v>
      </c>
      <c r="D98">
        <v>1.3665050000000001</v>
      </c>
      <c r="E98">
        <v>1.3690329999999999</v>
      </c>
      <c r="F98">
        <v>1.40103</v>
      </c>
      <c r="G98">
        <v>-2.5289000000000002E-3</v>
      </c>
      <c r="H98">
        <v>82.384600000000006</v>
      </c>
      <c r="I98">
        <v>-2.4407000000000002E-2</v>
      </c>
      <c r="J98">
        <v>-1.14813E-2</v>
      </c>
      <c r="K98">
        <v>-2.5289000000000002E-3</v>
      </c>
      <c r="L98">
        <v>6.4234000000000001E-3</v>
      </c>
      <c r="M98">
        <v>1.93492E-2</v>
      </c>
      <c r="N98">
        <v>1.7071599999999999E-2</v>
      </c>
      <c r="O98">
        <v>1161</v>
      </c>
      <c r="P98">
        <v>11488</v>
      </c>
    </row>
    <row r="99" spans="1:16">
      <c r="A99" s="53" t="s">
        <v>49</v>
      </c>
      <c r="B99" s="53">
        <v>40010</v>
      </c>
      <c r="C99" s="57">
        <v>2</v>
      </c>
      <c r="D99">
        <v>1.178895</v>
      </c>
      <c r="E99">
        <v>1.1690929999999999</v>
      </c>
      <c r="F99">
        <v>1.177419</v>
      </c>
      <c r="G99">
        <v>9.8014999999999994E-3</v>
      </c>
      <c r="H99">
        <v>80.398399999999995</v>
      </c>
      <c r="I99">
        <v>-1.2101900000000001E-2</v>
      </c>
      <c r="J99">
        <v>8.3880000000000001E-4</v>
      </c>
      <c r="K99">
        <v>9.8014999999999994E-3</v>
      </c>
      <c r="L99">
        <v>1.8764200000000002E-2</v>
      </c>
      <c r="M99">
        <v>3.1704900000000001E-2</v>
      </c>
      <c r="N99">
        <v>1.70913E-2</v>
      </c>
      <c r="O99">
        <v>1161</v>
      </c>
      <c r="P99">
        <v>11488</v>
      </c>
    </row>
    <row r="100" spans="1:16">
      <c r="A100" s="53" t="s">
        <v>49</v>
      </c>
      <c r="B100" s="53">
        <v>40010</v>
      </c>
      <c r="C100" s="57">
        <v>3</v>
      </c>
      <c r="D100">
        <v>1.0595889999999999</v>
      </c>
      <c r="E100">
        <v>1.0610280000000001</v>
      </c>
      <c r="F100">
        <v>1.0517970000000001</v>
      </c>
      <c r="G100">
        <v>-1.4396999999999999E-3</v>
      </c>
      <c r="H100">
        <v>79.409599999999998</v>
      </c>
      <c r="I100">
        <v>-2.3331399999999999E-2</v>
      </c>
      <c r="J100">
        <v>-1.03976E-2</v>
      </c>
      <c r="K100">
        <v>-1.4396999999999999E-3</v>
      </c>
      <c r="L100">
        <v>7.5182000000000001E-3</v>
      </c>
      <c r="M100">
        <v>2.0452000000000001E-2</v>
      </c>
      <c r="N100">
        <v>1.7082199999999999E-2</v>
      </c>
      <c r="O100">
        <v>1161</v>
      </c>
      <c r="P100">
        <v>11488</v>
      </c>
    </row>
    <row r="101" spans="1:16">
      <c r="A101" s="53" t="s">
        <v>49</v>
      </c>
      <c r="B101" s="53">
        <v>40010</v>
      </c>
      <c r="C101" s="57">
        <v>4</v>
      </c>
      <c r="D101">
        <v>0.95378810000000003</v>
      </c>
      <c r="E101">
        <v>0.95064009999999999</v>
      </c>
      <c r="F101">
        <v>0.92817799999999995</v>
      </c>
      <c r="G101">
        <v>3.1480000000000002E-3</v>
      </c>
      <c r="H101">
        <v>77.544799999999995</v>
      </c>
      <c r="I101">
        <v>-1.8754699999999999E-2</v>
      </c>
      <c r="J101">
        <v>-5.8144E-3</v>
      </c>
      <c r="K101">
        <v>3.1480000000000002E-3</v>
      </c>
      <c r="L101">
        <v>1.21104E-2</v>
      </c>
      <c r="M101">
        <v>2.5050699999999999E-2</v>
      </c>
      <c r="N101">
        <v>1.70908E-2</v>
      </c>
      <c r="O101">
        <v>1161</v>
      </c>
      <c r="P101">
        <v>11488</v>
      </c>
    </row>
    <row r="102" spans="1:16">
      <c r="A102" s="53" t="s">
        <v>49</v>
      </c>
      <c r="B102" s="53">
        <v>40010</v>
      </c>
      <c r="C102" s="57">
        <v>5</v>
      </c>
      <c r="D102">
        <v>0.88387850000000001</v>
      </c>
      <c r="E102">
        <v>0.88490210000000002</v>
      </c>
      <c r="F102">
        <v>0.82886040000000005</v>
      </c>
      <c r="G102">
        <v>-1.0235999999999999E-3</v>
      </c>
      <c r="H102">
        <v>75.768299999999996</v>
      </c>
      <c r="I102">
        <v>-2.2929100000000001E-2</v>
      </c>
      <c r="J102">
        <v>-9.9871999999999999E-3</v>
      </c>
      <c r="K102">
        <v>-1.0235999999999999E-3</v>
      </c>
      <c r="L102">
        <v>7.9399999999999991E-3</v>
      </c>
      <c r="M102">
        <v>2.0881899999999998E-2</v>
      </c>
      <c r="N102">
        <v>1.7093000000000001E-2</v>
      </c>
      <c r="O102">
        <v>1159</v>
      </c>
      <c r="P102">
        <v>11488</v>
      </c>
    </row>
    <row r="103" spans="1:16">
      <c r="A103" s="53" t="s">
        <v>49</v>
      </c>
      <c r="B103" s="53">
        <v>40010</v>
      </c>
      <c r="C103" s="57">
        <v>6</v>
      </c>
      <c r="D103">
        <v>0.84120799999999996</v>
      </c>
      <c r="E103">
        <v>0.84766569999999997</v>
      </c>
      <c r="F103">
        <v>0.80692589999999997</v>
      </c>
      <c r="G103">
        <v>-6.4577000000000002E-3</v>
      </c>
      <c r="H103">
        <v>74.425899999999999</v>
      </c>
      <c r="I103">
        <v>-2.8360300000000001E-2</v>
      </c>
      <c r="J103">
        <v>-1.5420100000000001E-2</v>
      </c>
      <c r="K103">
        <v>-6.4577000000000002E-3</v>
      </c>
      <c r="L103">
        <v>2.5046000000000001E-3</v>
      </c>
      <c r="M103">
        <v>1.54448E-2</v>
      </c>
      <c r="N103">
        <v>1.7090600000000001E-2</v>
      </c>
      <c r="O103">
        <v>1160</v>
      </c>
      <c r="P103">
        <v>11488</v>
      </c>
    </row>
    <row r="104" spans="1:16">
      <c r="A104" s="53" t="s">
        <v>49</v>
      </c>
      <c r="B104" s="53">
        <v>40010</v>
      </c>
      <c r="C104" s="57">
        <v>7</v>
      </c>
      <c r="D104">
        <v>0.86892029999999998</v>
      </c>
      <c r="E104">
        <v>0.89125339999999997</v>
      </c>
      <c r="F104">
        <v>0.85740340000000004</v>
      </c>
      <c r="G104">
        <v>-2.2333100000000002E-2</v>
      </c>
      <c r="H104">
        <v>74.739400000000003</v>
      </c>
      <c r="I104">
        <v>-4.4236600000000001E-2</v>
      </c>
      <c r="J104">
        <v>-3.1295799999999999E-2</v>
      </c>
      <c r="K104">
        <v>-2.2333100000000002E-2</v>
      </c>
      <c r="L104">
        <v>-1.33703E-2</v>
      </c>
      <c r="M104">
        <v>-4.2949999999999998E-4</v>
      </c>
      <c r="N104">
        <v>1.70914E-2</v>
      </c>
      <c r="O104">
        <v>1157</v>
      </c>
      <c r="P104">
        <v>11488</v>
      </c>
    </row>
    <row r="105" spans="1:16">
      <c r="A105" s="53" t="s">
        <v>49</v>
      </c>
      <c r="B105" s="53">
        <v>40010</v>
      </c>
      <c r="C105" s="57">
        <v>8</v>
      </c>
      <c r="D105">
        <v>0.93719589999999997</v>
      </c>
      <c r="E105">
        <v>0.95153889999999997</v>
      </c>
      <c r="F105">
        <v>0.92123200000000005</v>
      </c>
      <c r="G105">
        <v>-1.4343E-2</v>
      </c>
      <c r="H105">
        <v>78.551400000000001</v>
      </c>
      <c r="I105">
        <v>-3.6244600000000002E-2</v>
      </c>
      <c r="J105">
        <v>-2.3304999999999999E-2</v>
      </c>
      <c r="K105">
        <v>-1.4343E-2</v>
      </c>
      <c r="L105">
        <v>-5.3810999999999998E-3</v>
      </c>
      <c r="M105">
        <v>7.5585000000000001E-3</v>
      </c>
      <c r="N105">
        <v>1.7089900000000002E-2</v>
      </c>
      <c r="O105">
        <v>1158</v>
      </c>
      <c r="P105">
        <v>11488</v>
      </c>
    </row>
    <row r="106" spans="1:16">
      <c r="A106" s="53" t="s">
        <v>49</v>
      </c>
      <c r="B106" s="53">
        <v>40010</v>
      </c>
      <c r="C106" s="57">
        <v>9</v>
      </c>
      <c r="D106">
        <v>1.04514</v>
      </c>
      <c r="E106">
        <v>1.0615680000000001</v>
      </c>
      <c r="F106">
        <v>1.0189820000000001</v>
      </c>
      <c r="G106">
        <v>-1.6427899999999999E-2</v>
      </c>
      <c r="H106">
        <v>83.894400000000005</v>
      </c>
      <c r="I106">
        <v>-3.8206200000000003E-2</v>
      </c>
      <c r="J106">
        <v>-2.5339400000000002E-2</v>
      </c>
      <c r="K106">
        <v>-1.6427899999999999E-2</v>
      </c>
      <c r="L106">
        <v>-7.5163000000000001E-3</v>
      </c>
      <c r="M106">
        <v>5.3505000000000002E-3</v>
      </c>
      <c r="N106">
        <v>1.69937E-2</v>
      </c>
      <c r="O106">
        <v>1170</v>
      </c>
      <c r="P106">
        <v>11488</v>
      </c>
    </row>
    <row r="107" spans="1:16">
      <c r="A107" s="53" t="s">
        <v>49</v>
      </c>
      <c r="B107" s="53">
        <v>40010</v>
      </c>
      <c r="C107" s="57">
        <v>10</v>
      </c>
      <c r="D107">
        <v>1.1994880000000001</v>
      </c>
      <c r="E107">
        <v>1.2069030000000001</v>
      </c>
      <c r="F107">
        <v>1.1657839999999999</v>
      </c>
      <c r="G107">
        <v>-7.4152000000000003E-3</v>
      </c>
      <c r="H107">
        <v>87.744</v>
      </c>
      <c r="I107">
        <v>-2.9187999999999999E-2</v>
      </c>
      <c r="J107">
        <v>-1.6324399999999999E-2</v>
      </c>
      <c r="K107">
        <v>-7.4152000000000003E-3</v>
      </c>
      <c r="L107">
        <v>1.4940999999999999E-3</v>
      </c>
      <c r="M107">
        <v>1.43576E-2</v>
      </c>
      <c r="N107">
        <v>1.6989400000000002E-2</v>
      </c>
      <c r="O107">
        <v>1170</v>
      </c>
      <c r="P107">
        <v>11488</v>
      </c>
    </row>
    <row r="108" spans="1:16">
      <c r="A108" s="53" t="s">
        <v>49</v>
      </c>
      <c r="B108" s="53">
        <v>40010</v>
      </c>
      <c r="C108" s="57">
        <v>11</v>
      </c>
      <c r="D108">
        <v>1.3744019999999999</v>
      </c>
      <c r="E108">
        <v>1.3816949999999999</v>
      </c>
      <c r="F108">
        <v>1.3522940000000001</v>
      </c>
      <c r="G108">
        <v>-7.2927000000000001E-3</v>
      </c>
      <c r="H108">
        <v>90.541799999999995</v>
      </c>
      <c r="I108">
        <v>-2.9061099999999999E-2</v>
      </c>
      <c r="J108">
        <v>-1.6200200000000001E-2</v>
      </c>
      <c r="K108">
        <v>-7.2927000000000001E-3</v>
      </c>
      <c r="L108">
        <v>1.6146999999999999E-3</v>
      </c>
      <c r="M108">
        <v>1.44756E-2</v>
      </c>
      <c r="N108">
        <v>1.6985900000000002E-2</v>
      </c>
      <c r="O108">
        <v>1172</v>
      </c>
      <c r="P108">
        <v>11488</v>
      </c>
    </row>
    <row r="109" spans="1:16">
      <c r="A109" s="53" t="s">
        <v>49</v>
      </c>
      <c r="B109" s="53">
        <v>40010</v>
      </c>
      <c r="C109" s="57">
        <v>12</v>
      </c>
      <c r="D109">
        <v>1.583658</v>
      </c>
      <c r="E109">
        <v>1.575275</v>
      </c>
      <c r="F109">
        <v>1.5873919999999999</v>
      </c>
      <c r="G109">
        <v>8.3821999999999994E-3</v>
      </c>
      <c r="H109">
        <v>93.251900000000006</v>
      </c>
      <c r="I109">
        <v>-1.34044E-2</v>
      </c>
      <c r="J109">
        <v>-5.3269999999999999E-4</v>
      </c>
      <c r="K109">
        <v>8.3821999999999994E-3</v>
      </c>
      <c r="L109">
        <v>1.7297099999999999E-2</v>
      </c>
      <c r="M109">
        <v>3.0168799999999999E-2</v>
      </c>
      <c r="N109">
        <v>1.70002E-2</v>
      </c>
      <c r="O109">
        <v>1171</v>
      </c>
      <c r="P109">
        <v>11488</v>
      </c>
    </row>
    <row r="110" spans="1:16">
      <c r="A110" s="53" t="s">
        <v>49</v>
      </c>
      <c r="B110" s="53">
        <v>40010</v>
      </c>
      <c r="C110" s="57">
        <v>13</v>
      </c>
      <c r="D110">
        <v>1.8323830000000001</v>
      </c>
      <c r="E110">
        <v>1.8130679999999999</v>
      </c>
      <c r="F110">
        <v>1.7894939999999999</v>
      </c>
      <c r="G110">
        <v>1.9314399999999999E-2</v>
      </c>
      <c r="H110">
        <v>96.450500000000005</v>
      </c>
      <c r="I110">
        <v>-2.4539000000000002E-3</v>
      </c>
      <c r="J110">
        <v>1.0407E-2</v>
      </c>
      <c r="K110">
        <v>1.9314399999999999E-2</v>
      </c>
      <c r="L110">
        <v>2.8221799999999998E-2</v>
      </c>
      <c r="M110">
        <v>4.10827E-2</v>
      </c>
      <c r="N110">
        <v>1.6985900000000002E-2</v>
      </c>
      <c r="O110">
        <v>1172</v>
      </c>
      <c r="P110">
        <v>11488</v>
      </c>
    </row>
    <row r="111" spans="1:16">
      <c r="A111" s="53" t="s">
        <v>49</v>
      </c>
      <c r="B111" s="53">
        <v>40010</v>
      </c>
      <c r="C111" s="57">
        <v>14</v>
      </c>
      <c r="D111">
        <v>2.0475780000000001</v>
      </c>
      <c r="E111">
        <v>1.9872939999999999</v>
      </c>
      <c r="F111">
        <v>1.9501539999999999</v>
      </c>
      <c r="G111">
        <v>6.0284699999999997E-2</v>
      </c>
      <c r="H111">
        <v>98.419700000000006</v>
      </c>
      <c r="I111">
        <v>3.85181E-2</v>
      </c>
      <c r="J111">
        <v>5.1378E-2</v>
      </c>
      <c r="K111">
        <v>6.0284699999999997E-2</v>
      </c>
      <c r="L111">
        <v>6.91914E-2</v>
      </c>
      <c r="M111">
        <v>8.2051299999999994E-2</v>
      </c>
      <c r="N111">
        <v>1.6984599999999999E-2</v>
      </c>
      <c r="O111">
        <v>1171</v>
      </c>
      <c r="P111">
        <v>11488</v>
      </c>
    </row>
    <row r="112" spans="1:16">
      <c r="A112" s="53" t="s">
        <v>49</v>
      </c>
      <c r="B112" s="53">
        <v>40010</v>
      </c>
      <c r="C112" s="57">
        <v>15</v>
      </c>
      <c r="D112">
        <v>2.2665999999999999</v>
      </c>
      <c r="E112">
        <v>1.9631559999999999</v>
      </c>
      <c r="F112">
        <v>1.89924</v>
      </c>
      <c r="G112">
        <v>0.30344369999999998</v>
      </c>
      <c r="H112">
        <v>100.5</v>
      </c>
      <c r="I112">
        <v>0.28167540000000002</v>
      </c>
      <c r="J112">
        <v>0.29453629999999997</v>
      </c>
      <c r="K112">
        <v>0.30344369999999998</v>
      </c>
      <c r="L112">
        <v>0.31235109999999999</v>
      </c>
      <c r="M112">
        <v>0.325212</v>
      </c>
      <c r="N112">
        <v>1.6985900000000002E-2</v>
      </c>
      <c r="O112">
        <v>1172</v>
      </c>
      <c r="P112">
        <v>11488</v>
      </c>
    </row>
    <row r="113" spans="1:16">
      <c r="A113" s="53" t="s">
        <v>49</v>
      </c>
      <c r="B113" s="53">
        <v>40010</v>
      </c>
      <c r="C113" s="57">
        <v>16</v>
      </c>
      <c r="D113">
        <v>2.4570590000000001</v>
      </c>
      <c r="E113">
        <v>2.0933419999999998</v>
      </c>
      <c r="F113">
        <v>2.0778780000000001</v>
      </c>
      <c r="G113">
        <v>0.36371759999999997</v>
      </c>
      <c r="H113">
        <v>101.18600000000001</v>
      </c>
      <c r="I113">
        <v>0.34192410000000001</v>
      </c>
      <c r="J113">
        <v>0.3547999</v>
      </c>
      <c r="K113">
        <v>0.36371759999999997</v>
      </c>
      <c r="L113">
        <v>0.3726352</v>
      </c>
      <c r="M113">
        <v>0.38551099999999999</v>
      </c>
      <c r="N113">
        <v>1.70055E-2</v>
      </c>
      <c r="O113">
        <v>1170</v>
      </c>
      <c r="P113">
        <v>11488</v>
      </c>
    </row>
    <row r="114" spans="1:16">
      <c r="A114" s="53" t="s">
        <v>49</v>
      </c>
      <c r="B114" s="53">
        <v>40010</v>
      </c>
      <c r="C114" s="57">
        <v>17</v>
      </c>
      <c r="D114">
        <v>2.6443270000000001</v>
      </c>
      <c r="E114">
        <v>2.258521</v>
      </c>
      <c r="F114">
        <v>2.2403810000000002</v>
      </c>
      <c r="G114">
        <v>0.3858066</v>
      </c>
      <c r="H114">
        <v>102.517</v>
      </c>
      <c r="I114">
        <v>0.36387370000000002</v>
      </c>
      <c r="J114">
        <v>0.37683179999999999</v>
      </c>
      <c r="K114">
        <v>0.3858066</v>
      </c>
      <c r="L114">
        <v>0.3947813</v>
      </c>
      <c r="M114">
        <v>0.40773939999999997</v>
      </c>
      <c r="N114">
        <v>1.7114299999999999E-2</v>
      </c>
      <c r="O114">
        <v>1160</v>
      </c>
      <c r="P114">
        <v>11488</v>
      </c>
    </row>
    <row r="115" spans="1:16">
      <c r="A115" s="53" t="s">
        <v>49</v>
      </c>
      <c r="B115" s="53">
        <v>40010</v>
      </c>
      <c r="C115" s="57">
        <v>18</v>
      </c>
      <c r="D115">
        <v>2.7416550000000002</v>
      </c>
      <c r="E115">
        <v>2.3522669999999999</v>
      </c>
      <c r="F115">
        <v>2.3133910000000002</v>
      </c>
      <c r="G115">
        <v>0.38938810000000001</v>
      </c>
      <c r="H115">
        <v>102.842</v>
      </c>
      <c r="I115">
        <v>0.3674924</v>
      </c>
      <c r="J115">
        <v>0.3804285</v>
      </c>
      <c r="K115">
        <v>0.38938810000000001</v>
      </c>
      <c r="L115">
        <v>0.39834760000000002</v>
      </c>
      <c r="M115">
        <v>0.41128379999999998</v>
      </c>
      <c r="N115">
        <v>1.7085300000000001E-2</v>
      </c>
      <c r="O115">
        <v>1162</v>
      </c>
      <c r="P115">
        <v>11488</v>
      </c>
    </row>
    <row r="116" spans="1:16">
      <c r="A116" s="53" t="s">
        <v>49</v>
      </c>
      <c r="B116" s="53">
        <v>40010</v>
      </c>
      <c r="C116" s="57">
        <v>19</v>
      </c>
      <c r="D116">
        <v>2.754534</v>
      </c>
      <c r="E116">
        <v>2.358784</v>
      </c>
      <c r="F116">
        <v>2.350778</v>
      </c>
      <c r="G116">
        <v>0.39574930000000003</v>
      </c>
      <c r="H116">
        <v>102.51900000000001</v>
      </c>
      <c r="I116">
        <v>0.37385360000000001</v>
      </c>
      <c r="J116">
        <v>0.38678980000000002</v>
      </c>
      <c r="K116">
        <v>0.39574930000000003</v>
      </c>
      <c r="L116">
        <v>0.40470889999999998</v>
      </c>
      <c r="M116">
        <v>0.41764499999999999</v>
      </c>
      <c r="N116">
        <v>1.7085300000000001E-2</v>
      </c>
      <c r="O116">
        <v>1162</v>
      </c>
      <c r="P116">
        <v>11488</v>
      </c>
    </row>
    <row r="117" spans="1:16">
      <c r="A117" s="53" t="s">
        <v>49</v>
      </c>
      <c r="B117" s="53">
        <v>40010</v>
      </c>
      <c r="C117" s="57">
        <v>20</v>
      </c>
      <c r="D117">
        <v>2.6356280000000001</v>
      </c>
      <c r="E117">
        <v>2.599008</v>
      </c>
      <c r="F117">
        <v>2.6216189999999999</v>
      </c>
      <c r="G117">
        <v>3.6619899999999997E-2</v>
      </c>
      <c r="H117">
        <v>99.985399999999998</v>
      </c>
      <c r="I117">
        <v>1.4708000000000001E-2</v>
      </c>
      <c r="J117">
        <v>2.76537E-2</v>
      </c>
      <c r="K117">
        <v>3.6619899999999997E-2</v>
      </c>
      <c r="L117">
        <v>4.5586099999999997E-2</v>
      </c>
      <c r="M117">
        <v>5.8531800000000002E-2</v>
      </c>
      <c r="N117">
        <v>1.7097899999999999E-2</v>
      </c>
      <c r="O117">
        <v>1161</v>
      </c>
      <c r="P117">
        <v>11488</v>
      </c>
    </row>
    <row r="118" spans="1:16">
      <c r="A118" s="53" t="s">
        <v>49</v>
      </c>
      <c r="B118" s="53">
        <v>40010</v>
      </c>
      <c r="C118" s="57">
        <v>21</v>
      </c>
      <c r="D118">
        <v>2.4708890000000001</v>
      </c>
      <c r="E118">
        <v>2.570951</v>
      </c>
      <c r="F118">
        <v>2.5980059999999998</v>
      </c>
      <c r="G118">
        <v>-0.1000619</v>
      </c>
      <c r="H118">
        <v>96.696399999999997</v>
      </c>
      <c r="I118">
        <v>-0.12196510000000001</v>
      </c>
      <c r="J118">
        <v>-0.1090245</v>
      </c>
      <c r="K118">
        <v>-0.1000619</v>
      </c>
      <c r="L118">
        <v>-9.1099299999999994E-2</v>
      </c>
      <c r="M118">
        <v>-7.8158699999999998E-2</v>
      </c>
      <c r="N118">
        <v>1.7091200000000001E-2</v>
      </c>
      <c r="O118">
        <v>1161</v>
      </c>
      <c r="P118">
        <v>11488</v>
      </c>
    </row>
    <row r="119" spans="1:16">
      <c r="A119" s="53" t="s">
        <v>49</v>
      </c>
      <c r="B119" s="53">
        <v>40010</v>
      </c>
      <c r="C119" s="57">
        <v>22</v>
      </c>
      <c r="D119">
        <v>2.3415309999999998</v>
      </c>
      <c r="E119">
        <v>2.408239</v>
      </c>
      <c r="F119">
        <v>2.477598</v>
      </c>
      <c r="G119">
        <v>-6.6708299999999998E-2</v>
      </c>
      <c r="H119">
        <v>92.978099999999998</v>
      </c>
      <c r="I119">
        <v>-8.8604000000000002E-2</v>
      </c>
      <c r="J119">
        <v>-7.5667899999999996E-2</v>
      </c>
      <c r="K119">
        <v>-6.6708299999999998E-2</v>
      </c>
      <c r="L119">
        <v>-5.7748800000000003E-2</v>
      </c>
      <c r="M119">
        <v>-4.4812600000000001E-2</v>
      </c>
      <c r="N119">
        <v>1.7085300000000001E-2</v>
      </c>
      <c r="O119">
        <v>1162</v>
      </c>
      <c r="P119">
        <v>11488</v>
      </c>
    </row>
    <row r="120" spans="1:16">
      <c r="A120" s="53" t="s">
        <v>49</v>
      </c>
      <c r="B120" s="53">
        <v>40010</v>
      </c>
      <c r="C120" s="57">
        <v>23</v>
      </c>
      <c r="D120">
        <v>2.0301770000000001</v>
      </c>
      <c r="E120">
        <v>2.0588410000000001</v>
      </c>
      <c r="F120">
        <v>2.1050409999999999</v>
      </c>
      <c r="G120">
        <v>-2.8664599999999998E-2</v>
      </c>
      <c r="H120">
        <v>89.95</v>
      </c>
      <c r="I120">
        <v>-5.0609800000000003E-2</v>
      </c>
      <c r="J120">
        <v>-3.7644400000000001E-2</v>
      </c>
      <c r="K120">
        <v>-2.8664599999999998E-2</v>
      </c>
      <c r="L120">
        <v>-1.9684799999999999E-2</v>
      </c>
      <c r="M120">
        <v>-6.7194000000000004E-3</v>
      </c>
      <c r="N120">
        <v>1.7123900000000001E-2</v>
      </c>
      <c r="O120">
        <v>1159</v>
      </c>
      <c r="P120">
        <v>11488</v>
      </c>
    </row>
    <row r="121" spans="1:16">
      <c r="A121" s="53" t="s">
        <v>49</v>
      </c>
      <c r="B121" s="53">
        <v>40010</v>
      </c>
      <c r="C121" s="57">
        <v>24</v>
      </c>
      <c r="D121">
        <v>1.672156</v>
      </c>
      <c r="E121">
        <v>1.6869259999999999</v>
      </c>
      <c r="F121">
        <v>1.76051</v>
      </c>
      <c r="G121">
        <v>-1.4769300000000001E-2</v>
      </c>
      <c r="H121">
        <v>86.4345</v>
      </c>
      <c r="I121">
        <v>-3.6691399999999999E-2</v>
      </c>
      <c r="J121">
        <v>-2.3739699999999999E-2</v>
      </c>
      <c r="K121">
        <v>-1.4769300000000001E-2</v>
      </c>
      <c r="L121">
        <v>-5.7990000000000003E-3</v>
      </c>
      <c r="M121">
        <v>7.1528E-3</v>
      </c>
      <c r="N121">
        <v>1.71059E-2</v>
      </c>
      <c r="O121">
        <v>1160</v>
      </c>
      <c r="P121">
        <v>11488</v>
      </c>
    </row>
    <row r="122" spans="1:16">
      <c r="A122" s="53" t="s">
        <v>49</v>
      </c>
      <c r="B122" s="53">
        <v>40015</v>
      </c>
      <c r="C122" s="57">
        <v>1</v>
      </c>
      <c r="D122">
        <v>1.291725</v>
      </c>
      <c r="E122">
        <v>1.2874080000000001</v>
      </c>
      <c r="F122">
        <v>1.3899459999999999</v>
      </c>
      <c r="G122">
        <v>4.3172999999999996E-3</v>
      </c>
      <c r="H122">
        <v>81.239500000000007</v>
      </c>
      <c r="I122">
        <v>-1.7326500000000002E-2</v>
      </c>
      <c r="J122">
        <v>-4.5392000000000002E-3</v>
      </c>
      <c r="K122">
        <v>4.3172999999999996E-3</v>
      </c>
      <c r="L122">
        <v>1.3173799999999999E-2</v>
      </c>
      <c r="M122">
        <v>2.5961100000000001E-2</v>
      </c>
      <c r="N122">
        <v>1.68887E-2</v>
      </c>
      <c r="O122">
        <v>1188</v>
      </c>
      <c r="P122">
        <v>11558</v>
      </c>
    </row>
    <row r="123" spans="1:16">
      <c r="A123" s="53" t="s">
        <v>49</v>
      </c>
      <c r="B123" s="53">
        <v>40015</v>
      </c>
      <c r="C123" s="57">
        <v>2</v>
      </c>
      <c r="D123">
        <v>1.135999</v>
      </c>
      <c r="E123">
        <v>1.13887</v>
      </c>
      <c r="F123">
        <v>1.169538</v>
      </c>
      <c r="G123">
        <v>-2.8708000000000002E-3</v>
      </c>
      <c r="H123">
        <v>80.591700000000003</v>
      </c>
      <c r="I123">
        <v>-2.4499E-2</v>
      </c>
      <c r="J123">
        <v>-1.1720899999999999E-2</v>
      </c>
      <c r="K123">
        <v>-2.8708000000000002E-3</v>
      </c>
      <c r="L123">
        <v>5.9792999999999999E-3</v>
      </c>
      <c r="M123">
        <v>1.87574E-2</v>
      </c>
      <c r="N123">
        <v>1.6876599999999999E-2</v>
      </c>
      <c r="O123">
        <v>1189</v>
      </c>
      <c r="P123">
        <v>11558</v>
      </c>
    </row>
    <row r="124" spans="1:16">
      <c r="A124" s="53" t="s">
        <v>49</v>
      </c>
      <c r="B124" s="53">
        <v>40015</v>
      </c>
      <c r="C124" s="57">
        <v>3</v>
      </c>
      <c r="D124">
        <v>0.99755329999999998</v>
      </c>
      <c r="E124">
        <v>0.99174329999999999</v>
      </c>
      <c r="F124">
        <v>1.0251479999999999</v>
      </c>
      <c r="G124">
        <v>5.8100000000000001E-3</v>
      </c>
      <c r="H124">
        <v>77.821100000000001</v>
      </c>
      <c r="I124">
        <v>-1.5828600000000002E-2</v>
      </c>
      <c r="J124">
        <v>-3.0442999999999998E-3</v>
      </c>
      <c r="K124">
        <v>5.8100000000000001E-3</v>
      </c>
      <c r="L124">
        <v>1.4664399999999999E-2</v>
      </c>
      <c r="M124">
        <v>2.7448699999999999E-2</v>
      </c>
      <c r="N124">
        <v>1.6884699999999999E-2</v>
      </c>
      <c r="O124">
        <v>1188</v>
      </c>
      <c r="P124">
        <v>11558</v>
      </c>
    </row>
    <row r="125" spans="1:16">
      <c r="A125" s="53" t="s">
        <v>49</v>
      </c>
      <c r="B125" s="53">
        <v>40015</v>
      </c>
      <c r="C125" s="57">
        <v>4</v>
      </c>
      <c r="D125">
        <v>0.89644729999999995</v>
      </c>
      <c r="E125">
        <v>0.8903046</v>
      </c>
      <c r="F125">
        <v>0.90937970000000001</v>
      </c>
      <c r="G125">
        <v>6.1427000000000001E-3</v>
      </c>
      <c r="H125">
        <v>75.493300000000005</v>
      </c>
      <c r="I125">
        <v>-1.5485499999999999E-2</v>
      </c>
      <c r="J125">
        <v>-2.7074E-3</v>
      </c>
      <c r="K125">
        <v>6.1427000000000001E-3</v>
      </c>
      <c r="L125">
        <v>1.4992800000000001E-2</v>
      </c>
      <c r="M125">
        <v>2.7770900000000001E-2</v>
      </c>
      <c r="N125">
        <v>1.6876599999999999E-2</v>
      </c>
      <c r="O125">
        <v>1189</v>
      </c>
      <c r="P125">
        <v>11558</v>
      </c>
    </row>
    <row r="126" spans="1:16">
      <c r="A126" s="53" t="s">
        <v>49</v>
      </c>
      <c r="B126" s="53">
        <v>40015</v>
      </c>
      <c r="C126" s="57">
        <v>5</v>
      </c>
      <c r="D126">
        <v>0.84015709999999999</v>
      </c>
      <c r="E126">
        <v>0.8369702</v>
      </c>
      <c r="F126">
        <v>0.85517620000000005</v>
      </c>
      <c r="G126">
        <v>3.1868999999999999E-3</v>
      </c>
      <c r="H126">
        <v>74.132800000000003</v>
      </c>
      <c r="I126">
        <v>-1.84549E-2</v>
      </c>
      <c r="J126">
        <v>-5.6687999999999999E-3</v>
      </c>
      <c r="K126">
        <v>3.1868999999999999E-3</v>
      </c>
      <c r="L126">
        <v>1.2042499999999999E-2</v>
      </c>
      <c r="M126">
        <v>2.4828599999999999E-2</v>
      </c>
      <c r="N126">
        <v>1.6887200000000002E-2</v>
      </c>
      <c r="O126">
        <v>1186</v>
      </c>
      <c r="P126">
        <v>11558</v>
      </c>
    </row>
    <row r="127" spans="1:16">
      <c r="A127" s="53" t="s">
        <v>49</v>
      </c>
      <c r="B127" s="53">
        <v>40015</v>
      </c>
      <c r="C127" s="57">
        <v>6</v>
      </c>
      <c r="D127">
        <v>0.80462080000000002</v>
      </c>
      <c r="E127">
        <v>0.80190150000000004</v>
      </c>
      <c r="F127">
        <v>0.80371700000000001</v>
      </c>
      <c r="G127">
        <v>2.7193E-3</v>
      </c>
      <c r="H127">
        <v>72.263900000000007</v>
      </c>
      <c r="I127">
        <v>-1.8919600000000002E-2</v>
      </c>
      <c r="J127">
        <v>-6.1352000000000004E-3</v>
      </c>
      <c r="K127">
        <v>2.7193E-3</v>
      </c>
      <c r="L127">
        <v>1.15738E-2</v>
      </c>
      <c r="M127">
        <v>2.4358299999999999E-2</v>
      </c>
      <c r="N127">
        <v>1.6885000000000001E-2</v>
      </c>
      <c r="O127">
        <v>1188</v>
      </c>
      <c r="P127">
        <v>11558</v>
      </c>
    </row>
    <row r="128" spans="1:16">
      <c r="A128" s="53" t="s">
        <v>49</v>
      </c>
      <c r="B128" s="53">
        <v>40015</v>
      </c>
      <c r="C128" s="57">
        <v>7</v>
      </c>
      <c r="D128">
        <v>0.83211690000000005</v>
      </c>
      <c r="E128">
        <v>0.83986970000000005</v>
      </c>
      <c r="F128">
        <v>0.8663786</v>
      </c>
      <c r="G128">
        <v>-7.7527999999999998E-3</v>
      </c>
      <c r="H128">
        <v>72.171300000000002</v>
      </c>
      <c r="I128">
        <v>-2.9391799999999999E-2</v>
      </c>
      <c r="J128">
        <v>-1.6607299999999998E-2</v>
      </c>
      <c r="K128">
        <v>-7.7527999999999998E-3</v>
      </c>
      <c r="L128">
        <v>1.1016999999999999E-3</v>
      </c>
      <c r="M128">
        <v>1.38861E-2</v>
      </c>
      <c r="N128">
        <v>1.6885000000000001E-2</v>
      </c>
      <c r="O128">
        <v>1188</v>
      </c>
      <c r="P128">
        <v>11558</v>
      </c>
    </row>
    <row r="129" spans="1:16">
      <c r="A129" s="53" t="s">
        <v>49</v>
      </c>
      <c r="B129" s="53">
        <v>40015</v>
      </c>
      <c r="C129" s="57">
        <v>8</v>
      </c>
      <c r="D129">
        <v>0.89099130000000004</v>
      </c>
      <c r="E129">
        <v>0.89477030000000002</v>
      </c>
      <c r="F129">
        <v>0.91388460000000005</v>
      </c>
      <c r="G129">
        <v>-3.7789999999999998E-3</v>
      </c>
      <c r="H129">
        <v>75.552599999999998</v>
      </c>
      <c r="I129">
        <v>-2.5418E-2</v>
      </c>
      <c r="J129">
        <v>-1.2633500000000001E-2</v>
      </c>
      <c r="K129">
        <v>-3.7789999999999998E-3</v>
      </c>
      <c r="L129">
        <v>5.0755000000000002E-3</v>
      </c>
      <c r="M129">
        <v>1.7860000000000001E-2</v>
      </c>
      <c r="N129">
        <v>1.6885000000000001E-2</v>
      </c>
      <c r="O129">
        <v>1188</v>
      </c>
      <c r="P129">
        <v>11558</v>
      </c>
    </row>
    <row r="130" spans="1:16">
      <c r="A130" s="53" t="s">
        <v>49</v>
      </c>
      <c r="B130" s="53">
        <v>40015</v>
      </c>
      <c r="C130" s="57">
        <v>9</v>
      </c>
      <c r="D130">
        <v>0.97432050000000003</v>
      </c>
      <c r="E130">
        <v>0.97479280000000001</v>
      </c>
      <c r="F130">
        <v>0.99901819999999997</v>
      </c>
      <c r="G130">
        <v>-4.7239999999999999E-4</v>
      </c>
      <c r="H130">
        <v>80.389799999999994</v>
      </c>
      <c r="I130">
        <v>-2.2128800000000001E-2</v>
      </c>
      <c r="J130">
        <v>-9.3340000000000003E-3</v>
      </c>
      <c r="K130">
        <v>-4.7239999999999999E-4</v>
      </c>
      <c r="L130">
        <v>8.3893000000000006E-3</v>
      </c>
      <c r="M130">
        <v>2.1184100000000001E-2</v>
      </c>
      <c r="N130">
        <v>1.68986E-2</v>
      </c>
      <c r="O130">
        <v>1184</v>
      </c>
      <c r="P130">
        <v>11558</v>
      </c>
    </row>
    <row r="131" spans="1:16">
      <c r="A131" s="53" t="s">
        <v>49</v>
      </c>
      <c r="B131" s="53">
        <v>40015</v>
      </c>
      <c r="C131" s="57">
        <v>10</v>
      </c>
      <c r="D131">
        <v>1.1065750000000001</v>
      </c>
      <c r="E131">
        <v>1.0934029999999999</v>
      </c>
      <c r="F131">
        <v>1.1148720000000001</v>
      </c>
      <c r="G131">
        <v>1.31725E-2</v>
      </c>
      <c r="H131">
        <v>84.344300000000004</v>
      </c>
      <c r="I131">
        <v>-8.4925E-3</v>
      </c>
      <c r="J131">
        <v>4.3073E-3</v>
      </c>
      <c r="K131">
        <v>1.31725E-2</v>
      </c>
      <c r="L131">
        <v>2.20377E-2</v>
      </c>
      <c r="M131">
        <v>3.48375E-2</v>
      </c>
      <c r="N131">
        <v>1.6905300000000002E-2</v>
      </c>
      <c r="O131">
        <v>1185</v>
      </c>
      <c r="P131">
        <v>11558</v>
      </c>
    </row>
    <row r="132" spans="1:16">
      <c r="A132" s="53" t="s">
        <v>49</v>
      </c>
      <c r="B132" s="53">
        <v>40015</v>
      </c>
      <c r="C132" s="57">
        <v>11</v>
      </c>
      <c r="D132">
        <v>1.2583150000000001</v>
      </c>
      <c r="E132">
        <v>1.2500819999999999</v>
      </c>
      <c r="F132">
        <v>1.266783</v>
      </c>
      <c r="G132">
        <v>8.2328000000000002E-3</v>
      </c>
      <c r="H132">
        <v>87.679100000000005</v>
      </c>
      <c r="I132">
        <v>-1.3435900000000001E-2</v>
      </c>
      <c r="J132">
        <v>-6.3380000000000001E-4</v>
      </c>
      <c r="K132">
        <v>8.2328000000000002E-3</v>
      </c>
      <c r="L132">
        <v>1.70995E-2</v>
      </c>
      <c r="M132">
        <v>2.9901500000000001E-2</v>
      </c>
      <c r="N132">
        <v>1.6908200000000002E-2</v>
      </c>
      <c r="O132">
        <v>1184</v>
      </c>
      <c r="P132">
        <v>11558</v>
      </c>
    </row>
    <row r="133" spans="1:16">
      <c r="A133" s="53" t="s">
        <v>49</v>
      </c>
      <c r="B133" s="53">
        <v>40015</v>
      </c>
      <c r="C133" s="57">
        <v>12</v>
      </c>
      <c r="D133">
        <v>1.459012</v>
      </c>
      <c r="E133">
        <v>1.4498340000000001</v>
      </c>
      <c r="F133">
        <v>1.4767600000000001</v>
      </c>
      <c r="G133">
        <v>9.1772999999999993E-3</v>
      </c>
      <c r="H133">
        <v>91.439700000000002</v>
      </c>
      <c r="I133">
        <v>-1.2486199999999999E-2</v>
      </c>
      <c r="J133">
        <v>3.1280000000000001E-4</v>
      </c>
      <c r="K133">
        <v>9.1772999999999993E-3</v>
      </c>
      <c r="L133">
        <v>1.80419E-2</v>
      </c>
      <c r="M133">
        <v>3.0840900000000001E-2</v>
      </c>
      <c r="N133">
        <v>1.6904200000000001E-2</v>
      </c>
      <c r="O133">
        <v>1186</v>
      </c>
      <c r="P133">
        <v>11558</v>
      </c>
    </row>
    <row r="134" spans="1:16">
      <c r="A134" s="53" t="s">
        <v>49</v>
      </c>
      <c r="B134" s="53">
        <v>40015</v>
      </c>
      <c r="C134" s="57">
        <v>13</v>
      </c>
      <c r="D134">
        <v>1.66334</v>
      </c>
      <c r="E134">
        <v>1.6422429999999999</v>
      </c>
      <c r="F134">
        <v>1.667359</v>
      </c>
      <c r="G134">
        <v>2.1097500000000002E-2</v>
      </c>
      <c r="H134">
        <v>93.811899999999994</v>
      </c>
      <c r="I134">
        <v>-5.8290000000000002E-4</v>
      </c>
      <c r="J134">
        <v>1.22261E-2</v>
      </c>
      <c r="K134">
        <v>2.1097500000000002E-2</v>
      </c>
      <c r="L134">
        <v>2.9968999999999999E-2</v>
      </c>
      <c r="M134">
        <v>4.2777999999999997E-2</v>
      </c>
      <c r="N134">
        <v>1.6917399999999999E-2</v>
      </c>
      <c r="O134">
        <v>1183</v>
      </c>
      <c r="P134">
        <v>11558</v>
      </c>
    </row>
    <row r="135" spans="1:16">
      <c r="A135" s="53" t="s">
        <v>49</v>
      </c>
      <c r="B135" s="53">
        <v>40015</v>
      </c>
      <c r="C135" s="57">
        <v>14</v>
      </c>
      <c r="D135">
        <v>1.8738980000000001</v>
      </c>
      <c r="E135">
        <v>1.819903</v>
      </c>
      <c r="F135">
        <v>1.783196</v>
      </c>
      <c r="G135">
        <v>5.3995000000000001E-2</v>
      </c>
      <c r="H135">
        <v>96.299800000000005</v>
      </c>
      <c r="I135">
        <v>3.2307500000000003E-2</v>
      </c>
      <c r="J135">
        <v>4.5120599999999997E-2</v>
      </c>
      <c r="K135">
        <v>5.3995000000000001E-2</v>
      </c>
      <c r="L135">
        <v>6.2869400000000006E-2</v>
      </c>
      <c r="M135">
        <v>7.5682600000000003E-2</v>
      </c>
      <c r="N135">
        <v>1.6922900000000001E-2</v>
      </c>
      <c r="O135">
        <v>1184</v>
      </c>
      <c r="P135">
        <v>11558</v>
      </c>
    </row>
    <row r="136" spans="1:16">
      <c r="A136" s="53" t="s">
        <v>49</v>
      </c>
      <c r="B136" s="53">
        <v>40015</v>
      </c>
      <c r="C136" s="57">
        <v>15</v>
      </c>
      <c r="D136">
        <v>2.0317150000000002</v>
      </c>
      <c r="E136">
        <v>1.778346</v>
      </c>
      <c r="F136">
        <v>1.717714</v>
      </c>
      <c r="G136">
        <v>0.25336959999999997</v>
      </c>
      <c r="H136">
        <v>97.447199999999995</v>
      </c>
      <c r="I136">
        <v>0.23170189999999999</v>
      </c>
      <c r="J136">
        <v>0.24450330000000001</v>
      </c>
      <c r="K136">
        <v>0.25336959999999997</v>
      </c>
      <c r="L136">
        <v>0.26223580000000002</v>
      </c>
      <c r="M136">
        <v>0.27503719999999998</v>
      </c>
      <c r="N136">
        <v>1.69074E-2</v>
      </c>
      <c r="O136">
        <v>1184</v>
      </c>
      <c r="P136">
        <v>11558</v>
      </c>
    </row>
    <row r="137" spans="1:16">
      <c r="A137" s="53" t="s">
        <v>49</v>
      </c>
      <c r="B137" s="53">
        <v>40015</v>
      </c>
      <c r="C137" s="57">
        <v>16</v>
      </c>
      <c r="D137">
        <v>2.2010480000000001</v>
      </c>
      <c r="E137">
        <v>1.9015949999999999</v>
      </c>
      <c r="F137">
        <v>1.8543879999999999</v>
      </c>
      <c r="G137">
        <v>0.29945339999999998</v>
      </c>
      <c r="H137">
        <v>97.726399999999998</v>
      </c>
      <c r="I137">
        <v>0.27779549999999997</v>
      </c>
      <c r="J137">
        <v>0.29059119999999999</v>
      </c>
      <c r="K137">
        <v>0.29945339999999998</v>
      </c>
      <c r="L137">
        <v>0.30831560000000002</v>
      </c>
      <c r="M137">
        <v>0.32111129999999999</v>
      </c>
      <c r="N137">
        <v>1.68997E-2</v>
      </c>
      <c r="O137">
        <v>1186</v>
      </c>
      <c r="P137">
        <v>11558</v>
      </c>
    </row>
    <row r="138" spans="1:16">
      <c r="A138" s="53" t="s">
        <v>49</v>
      </c>
      <c r="B138" s="53">
        <v>40015</v>
      </c>
      <c r="C138" s="57">
        <v>17</v>
      </c>
      <c r="D138">
        <v>2.360744</v>
      </c>
      <c r="E138">
        <v>2.077464</v>
      </c>
      <c r="F138">
        <v>2.0162819999999999</v>
      </c>
      <c r="G138">
        <v>0.28328009999999998</v>
      </c>
      <c r="H138">
        <v>98.4208</v>
      </c>
      <c r="I138">
        <v>0.26162649999999998</v>
      </c>
      <c r="J138">
        <v>0.27441969999999999</v>
      </c>
      <c r="K138">
        <v>0.28328009999999998</v>
      </c>
      <c r="L138">
        <v>0.29214059999999997</v>
      </c>
      <c r="M138">
        <v>0.30493369999999997</v>
      </c>
      <c r="N138">
        <v>1.6896399999999999E-2</v>
      </c>
      <c r="O138">
        <v>1187</v>
      </c>
      <c r="P138">
        <v>11558</v>
      </c>
    </row>
    <row r="139" spans="1:16">
      <c r="A139" s="53" t="s">
        <v>49</v>
      </c>
      <c r="B139" s="53">
        <v>40015</v>
      </c>
      <c r="C139" s="57">
        <v>18</v>
      </c>
      <c r="D139">
        <v>2.4466450000000002</v>
      </c>
      <c r="E139">
        <v>2.1611069999999999</v>
      </c>
      <c r="F139">
        <v>2.114957</v>
      </c>
      <c r="G139">
        <v>0.28553820000000002</v>
      </c>
      <c r="H139">
        <v>98.361999999999995</v>
      </c>
      <c r="I139">
        <v>0.2638992</v>
      </c>
      <c r="J139">
        <v>0.27668369999999998</v>
      </c>
      <c r="K139">
        <v>0.28553820000000002</v>
      </c>
      <c r="L139">
        <v>0.29439270000000001</v>
      </c>
      <c r="M139">
        <v>0.30717719999999998</v>
      </c>
      <c r="N139">
        <v>1.6885000000000001E-2</v>
      </c>
      <c r="O139">
        <v>1188</v>
      </c>
      <c r="P139">
        <v>11558</v>
      </c>
    </row>
    <row r="140" spans="1:16">
      <c r="A140" s="53" t="s">
        <v>49</v>
      </c>
      <c r="B140" s="53">
        <v>40015</v>
      </c>
      <c r="C140" s="57">
        <v>19</v>
      </c>
      <c r="D140">
        <v>2.432096</v>
      </c>
      <c r="E140">
        <v>2.169295</v>
      </c>
      <c r="F140">
        <v>2.145559</v>
      </c>
      <c r="G140">
        <v>0.2628009</v>
      </c>
      <c r="H140">
        <v>97.122799999999998</v>
      </c>
      <c r="I140">
        <v>0.24115929999999999</v>
      </c>
      <c r="J140">
        <v>0.25394539999999999</v>
      </c>
      <c r="K140">
        <v>0.2628009</v>
      </c>
      <c r="L140">
        <v>0.27165650000000002</v>
      </c>
      <c r="M140">
        <v>0.28444259999999999</v>
      </c>
      <c r="N140">
        <v>1.6887099999999999E-2</v>
      </c>
      <c r="O140">
        <v>1185</v>
      </c>
      <c r="P140">
        <v>11558</v>
      </c>
    </row>
    <row r="141" spans="1:16">
      <c r="A141" s="53" t="s">
        <v>49</v>
      </c>
      <c r="B141" s="53">
        <v>40015</v>
      </c>
      <c r="C141" s="57">
        <v>20</v>
      </c>
      <c r="D141">
        <v>2.3057759999999998</v>
      </c>
      <c r="E141">
        <v>2.3598050000000002</v>
      </c>
      <c r="F141">
        <v>2.3852959999999999</v>
      </c>
      <c r="G141">
        <v>-5.4028699999999999E-2</v>
      </c>
      <c r="H141">
        <v>94.245400000000004</v>
      </c>
      <c r="I141">
        <v>-7.5672799999999998E-2</v>
      </c>
      <c r="J141">
        <v>-6.2885300000000005E-2</v>
      </c>
      <c r="K141">
        <v>-5.4028699999999999E-2</v>
      </c>
      <c r="L141">
        <v>-4.5172200000000003E-2</v>
      </c>
      <c r="M141">
        <v>-3.2384700000000002E-2</v>
      </c>
      <c r="N141">
        <v>1.6888899999999998E-2</v>
      </c>
      <c r="O141">
        <v>1184</v>
      </c>
      <c r="P141">
        <v>11558</v>
      </c>
    </row>
    <row r="142" spans="1:16">
      <c r="A142" s="53" t="s">
        <v>49</v>
      </c>
      <c r="B142" s="53">
        <v>40015</v>
      </c>
      <c r="C142" s="57">
        <v>21</v>
      </c>
      <c r="D142">
        <v>2.1717819999999999</v>
      </c>
      <c r="E142">
        <v>2.3028309999999999</v>
      </c>
      <c r="F142">
        <v>2.2939449999999999</v>
      </c>
      <c r="G142">
        <v>-0.13104940000000001</v>
      </c>
      <c r="H142">
        <v>90.835700000000003</v>
      </c>
      <c r="I142">
        <v>-0.15269730000000001</v>
      </c>
      <c r="J142">
        <v>-0.13990749999999999</v>
      </c>
      <c r="K142">
        <v>-0.13104940000000001</v>
      </c>
      <c r="L142">
        <v>-0.1221913</v>
      </c>
      <c r="M142">
        <v>-0.1094015</v>
      </c>
      <c r="N142">
        <v>1.6891900000000001E-2</v>
      </c>
      <c r="O142">
        <v>1187</v>
      </c>
      <c r="P142">
        <v>11558</v>
      </c>
    </row>
    <row r="143" spans="1:16">
      <c r="A143" s="53" t="s">
        <v>49</v>
      </c>
      <c r="B143" s="53">
        <v>40015</v>
      </c>
      <c r="C143" s="57">
        <v>22</v>
      </c>
      <c r="D143">
        <v>2.097016</v>
      </c>
      <c r="E143">
        <v>2.199058</v>
      </c>
      <c r="F143">
        <v>2.1765789999999998</v>
      </c>
      <c r="G143">
        <v>-0.10204240000000001</v>
      </c>
      <c r="H143">
        <v>88.492800000000003</v>
      </c>
      <c r="I143">
        <v>-0.1236806</v>
      </c>
      <c r="J143">
        <v>-0.1108966</v>
      </c>
      <c r="K143">
        <v>-0.10204240000000001</v>
      </c>
      <c r="L143">
        <v>-9.3188300000000002E-2</v>
      </c>
      <c r="M143">
        <v>-8.0404299999999998E-2</v>
      </c>
      <c r="N143">
        <v>1.6884300000000001E-2</v>
      </c>
      <c r="O143">
        <v>1185</v>
      </c>
      <c r="P143">
        <v>11558</v>
      </c>
    </row>
    <row r="144" spans="1:16">
      <c r="A144" s="53" t="s">
        <v>49</v>
      </c>
      <c r="B144" s="53">
        <v>40015</v>
      </c>
      <c r="C144" s="57">
        <v>23</v>
      </c>
      <c r="D144">
        <v>1.8213250000000001</v>
      </c>
      <c r="E144">
        <v>1.8828130000000001</v>
      </c>
      <c r="F144">
        <v>1.8712880000000001</v>
      </c>
      <c r="G144">
        <v>-6.1487399999999998E-2</v>
      </c>
      <c r="H144">
        <v>85.944400000000002</v>
      </c>
      <c r="I144">
        <v>-8.31398E-2</v>
      </c>
      <c r="J144">
        <v>-7.0347400000000004E-2</v>
      </c>
      <c r="K144">
        <v>-6.1487399999999998E-2</v>
      </c>
      <c r="L144">
        <v>-5.2627500000000001E-2</v>
      </c>
      <c r="M144">
        <v>-3.9835099999999998E-2</v>
      </c>
      <c r="N144">
        <v>1.6895400000000001E-2</v>
      </c>
      <c r="O144">
        <v>1186</v>
      </c>
      <c r="P144">
        <v>11558</v>
      </c>
    </row>
    <row r="145" spans="1:16">
      <c r="A145" s="53" t="s">
        <v>49</v>
      </c>
      <c r="B145" s="53">
        <v>40015</v>
      </c>
      <c r="C145" s="57">
        <v>24</v>
      </c>
      <c r="D145">
        <v>1.5139720000000001</v>
      </c>
      <c r="E145">
        <v>1.5312239999999999</v>
      </c>
      <c r="F145">
        <v>1.5266980000000001</v>
      </c>
      <c r="G145">
        <v>-1.72526E-2</v>
      </c>
      <c r="H145">
        <v>82.773799999999994</v>
      </c>
      <c r="I145">
        <v>-3.89095E-2</v>
      </c>
      <c r="J145">
        <v>-2.6114399999999999E-2</v>
      </c>
      <c r="K145">
        <v>-1.72526E-2</v>
      </c>
      <c r="L145">
        <v>-8.3906999999999992E-3</v>
      </c>
      <c r="M145">
        <v>4.4042999999999999E-3</v>
      </c>
      <c r="N145">
        <v>1.6899000000000001E-2</v>
      </c>
      <c r="O145">
        <v>1187</v>
      </c>
      <c r="P145">
        <v>11558</v>
      </c>
    </row>
    <row r="146" spans="1:16">
      <c r="A146" s="53" t="s">
        <v>49</v>
      </c>
      <c r="B146" s="53">
        <v>40021</v>
      </c>
      <c r="C146" s="57">
        <v>1</v>
      </c>
      <c r="D146">
        <v>1.319655</v>
      </c>
      <c r="E146">
        <v>1.3186690000000001</v>
      </c>
      <c r="F146">
        <v>1.269204</v>
      </c>
      <c r="G146">
        <v>9.8609999999999995E-4</v>
      </c>
      <c r="H146">
        <v>81.955299999999994</v>
      </c>
      <c r="I146">
        <v>-1.9816799999999999E-2</v>
      </c>
      <c r="J146">
        <v>-7.5262999999999997E-3</v>
      </c>
      <c r="K146">
        <v>9.8609999999999995E-4</v>
      </c>
      <c r="L146">
        <v>9.4985E-3</v>
      </c>
      <c r="M146">
        <v>2.1788999999999999E-2</v>
      </c>
      <c r="N146">
        <v>1.62326E-2</v>
      </c>
      <c r="O146">
        <v>1276</v>
      </c>
      <c r="P146">
        <v>12299</v>
      </c>
    </row>
    <row r="147" spans="1:16">
      <c r="A147" s="53" t="s">
        <v>49</v>
      </c>
      <c r="B147" s="53">
        <v>40021</v>
      </c>
      <c r="C147" s="57">
        <v>2</v>
      </c>
      <c r="D147">
        <v>1.146134</v>
      </c>
      <c r="E147">
        <v>1.140531</v>
      </c>
      <c r="F147">
        <v>1.1176569999999999</v>
      </c>
      <c r="G147">
        <v>5.6024999999999998E-3</v>
      </c>
      <c r="H147">
        <v>80.456100000000006</v>
      </c>
      <c r="I147">
        <v>-1.5228999999999999E-2</v>
      </c>
      <c r="J147">
        <v>-2.9215999999999999E-3</v>
      </c>
      <c r="K147">
        <v>5.6024999999999998E-3</v>
      </c>
      <c r="L147">
        <v>1.41266E-2</v>
      </c>
      <c r="M147">
        <v>2.6433999999999999E-2</v>
      </c>
      <c r="N147">
        <v>1.6254899999999999E-2</v>
      </c>
      <c r="O147">
        <v>1275</v>
      </c>
      <c r="P147">
        <v>12299</v>
      </c>
    </row>
    <row r="148" spans="1:16">
      <c r="A148" s="53" t="s">
        <v>49</v>
      </c>
      <c r="B148" s="53">
        <v>40021</v>
      </c>
      <c r="C148" s="57">
        <v>3</v>
      </c>
      <c r="D148">
        <v>1.010386</v>
      </c>
      <c r="E148">
        <v>1.002793</v>
      </c>
      <c r="F148">
        <v>0.99597749999999996</v>
      </c>
      <c r="G148">
        <v>7.5927E-3</v>
      </c>
      <c r="H148">
        <v>78.225300000000004</v>
      </c>
      <c r="I148">
        <v>-1.3249800000000001E-2</v>
      </c>
      <c r="J148">
        <v>-9.3590000000000003E-4</v>
      </c>
      <c r="K148">
        <v>7.5927E-3</v>
      </c>
      <c r="L148">
        <v>1.6121199999999999E-2</v>
      </c>
      <c r="M148">
        <v>2.8435100000000001E-2</v>
      </c>
      <c r="N148">
        <v>1.62635E-2</v>
      </c>
      <c r="O148">
        <v>1274</v>
      </c>
      <c r="P148">
        <v>12299</v>
      </c>
    </row>
    <row r="149" spans="1:16">
      <c r="A149" s="53" t="s">
        <v>49</v>
      </c>
      <c r="B149" s="53">
        <v>40021</v>
      </c>
      <c r="C149" s="57">
        <v>4</v>
      </c>
      <c r="D149">
        <v>0.91237979999999996</v>
      </c>
      <c r="E149">
        <v>0.91289140000000002</v>
      </c>
      <c r="F149">
        <v>0.91822899999999996</v>
      </c>
      <c r="G149">
        <v>-5.1159999999999997E-4</v>
      </c>
      <c r="H149">
        <v>76.576800000000006</v>
      </c>
      <c r="I149">
        <v>-2.1331200000000002E-2</v>
      </c>
      <c r="J149">
        <v>-9.0308000000000003E-3</v>
      </c>
      <c r="K149">
        <v>-5.1159999999999997E-4</v>
      </c>
      <c r="L149">
        <v>8.0076000000000001E-3</v>
      </c>
      <c r="M149">
        <v>2.0308E-2</v>
      </c>
      <c r="N149">
        <v>1.6245599999999999E-2</v>
      </c>
      <c r="O149">
        <v>1276</v>
      </c>
      <c r="P149">
        <v>12299</v>
      </c>
    </row>
    <row r="150" spans="1:16">
      <c r="A150" s="53" t="s">
        <v>49</v>
      </c>
      <c r="B150" s="53">
        <v>40021</v>
      </c>
      <c r="C150" s="57">
        <v>5</v>
      </c>
      <c r="D150">
        <v>0.86171229999999999</v>
      </c>
      <c r="E150">
        <v>0.86514069999999998</v>
      </c>
      <c r="F150">
        <v>0.84897599999999995</v>
      </c>
      <c r="G150">
        <v>-3.4283999999999999E-3</v>
      </c>
      <c r="H150">
        <v>75.896699999999996</v>
      </c>
      <c r="I150">
        <v>-2.42624E-2</v>
      </c>
      <c r="J150">
        <v>-1.1953500000000001E-2</v>
      </c>
      <c r="K150">
        <v>-3.4283999999999999E-3</v>
      </c>
      <c r="L150">
        <v>5.0967E-3</v>
      </c>
      <c r="M150">
        <v>1.74056E-2</v>
      </c>
      <c r="N150">
        <v>1.6256799999999998E-2</v>
      </c>
      <c r="O150">
        <v>1273</v>
      </c>
      <c r="P150">
        <v>12299</v>
      </c>
    </row>
    <row r="151" spans="1:16">
      <c r="A151" s="53" t="s">
        <v>49</v>
      </c>
      <c r="B151" s="53">
        <v>40021</v>
      </c>
      <c r="C151" s="57">
        <v>6</v>
      </c>
      <c r="D151">
        <v>0.82165549999999998</v>
      </c>
      <c r="E151">
        <v>0.82475080000000001</v>
      </c>
      <c r="F151">
        <v>0.80890169999999995</v>
      </c>
      <c r="G151">
        <v>-3.0953999999999999E-3</v>
      </c>
      <c r="H151">
        <v>74.175200000000004</v>
      </c>
      <c r="I151">
        <v>-2.3914999999999999E-2</v>
      </c>
      <c r="J151">
        <v>-1.1614599999999999E-2</v>
      </c>
      <c r="K151">
        <v>-3.0953999999999999E-3</v>
      </c>
      <c r="L151">
        <v>5.4238000000000003E-3</v>
      </c>
      <c r="M151">
        <v>1.7724199999999999E-2</v>
      </c>
      <c r="N151">
        <v>1.6245599999999999E-2</v>
      </c>
      <c r="O151">
        <v>1276</v>
      </c>
      <c r="P151">
        <v>12299</v>
      </c>
    </row>
    <row r="152" spans="1:16">
      <c r="A152" s="53" t="s">
        <v>49</v>
      </c>
      <c r="B152" s="53">
        <v>40021</v>
      </c>
      <c r="C152" s="57">
        <v>7</v>
      </c>
      <c r="D152">
        <v>0.84393180000000001</v>
      </c>
      <c r="E152">
        <v>0.85977360000000003</v>
      </c>
      <c r="F152">
        <v>0.83746710000000002</v>
      </c>
      <c r="G152">
        <v>-1.58418E-2</v>
      </c>
      <c r="H152">
        <v>73.624200000000002</v>
      </c>
      <c r="I152">
        <v>-3.6661399999999997E-2</v>
      </c>
      <c r="J152">
        <v>-2.4361000000000001E-2</v>
      </c>
      <c r="K152">
        <v>-1.58418E-2</v>
      </c>
      <c r="L152">
        <v>-7.3226000000000003E-3</v>
      </c>
      <c r="M152">
        <v>4.9776999999999998E-3</v>
      </c>
      <c r="N152">
        <v>1.6245599999999999E-2</v>
      </c>
      <c r="O152">
        <v>1276</v>
      </c>
      <c r="P152">
        <v>12299</v>
      </c>
    </row>
    <row r="153" spans="1:16">
      <c r="A153" s="53" t="s">
        <v>49</v>
      </c>
      <c r="B153" s="53">
        <v>40021</v>
      </c>
      <c r="C153" s="57">
        <v>8</v>
      </c>
      <c r="D153">
        <v>0.90014209999999995</v>
      </c>
      <c r="E153">
        <v>0.90929959999999999</v>
      </c>
      <c r="F153">
        <v>0.90695099999999995</v>
      </c>
      <c r="G153">
        <v>-9.1575000000000007E-3</v>
      </c>
      <c r="H153">
        <v>75.6892</v>
      </c>
      <c r="I153">
        <v>-2.9987099999999999E-2</v>
      </c>
      <c r="J153">
        <v>-1.76808E-2</v>
      </c>
      <c r="K153">
        <v>-9.1575000000000007E-3</v>
      </c>
      <c r="L153">
        <v>-6.3429999999999997E-4</v>
      </c>
      <c r="M153">
        <v>1.1672E-2</v>
      </c>
      <c r="N153">
        <v>1.6253400000000001E-2</v>
      </c>
      <c r="O153">
        <v>1274</v>
      </c>
      <c r="P153">
        <v>12299</v>
      </c>
    </row>
    <row r="154" spans="1:16">
      <c r="A154" s="53" t="s">
        <v>49</v>
      </c>
      <c r="B154" s="53">
        <v>40021</v>
      </c>
      <c r="C154" s="57">
        <v>9</v>
      </c>
      <c r="D154">
        <v>0.9917262</v>
      </c>
      <c r="E154">
        <v>0.98515399999999997</v>
      </c>
      <c r="F154">
        <v>0.9914792</v>
      </c>
      <c r="G154">
        <v>6.5721E-3</v>
      </c>
      <c r="H154">
        <v>80.060400000000001</v>
      </c>
      <c r="I154">
        <v>-1.42392E-2</v>
      </c>
      <c r="J154">
        <v>-1.9437E-3</v>
      </c>
      <c r="K154">
        <v>6.5721E-3</v>
      </c>
      <c r="L154">
        <v>1.5088000000000001E-2</v>
      </c>
      <c r="M154">
        <v>2.7383500000000002E-2</v>
      </c>
      <c r="N154">
        <v>1.6239199999999999E-2</v>
      </c>
      <c r="O154">
        <v>1274</v>
      </c>
      <c r="P154">
        <v>12299</v>
      </c>
    </row>
    <row r="155" spans="1:16">
      <c r="A155" s="53" t="s">
        <v>49</v>
      </c>
      <c r="B155" s="53">
        <v>40021</v>
      </c>
      <c r="C155" s="57">
        <v>10</v>
      </c>
      <c r="D155">
        <v>1.13453</v>
      </c>
      <c r="E155">
        <v>1.1131230000000001</v>
      </c>
      <c r="F155">
        <v>1.1232979999999999</v>
      </c>
      <c r="G155">
        <v>2.14068E-2</v>
      </c>
      <c r="H155">
        <v>84.385000000000005</v>
      </c>
      <c r="I155">
        <v>5.6139999999999998E-4</v>
      </c>
      <c r="J155">
        <v>1.2877E-2</v>
      </c>
      <c r="K155">
        <v>2.14068E-2</v>
      </c>
      <c r="L155">
        <v>2.9936500000000001E-2</v>
      </c>
      <c r="M155">
        <v>4.2252100000000001E-2</v>
      </c>
      <c r="N155">
        <v>1.6265700000000001E-2</v>
      </c>
      <c r="O155">
        <v>1274</v>
      </c>
      <c r="P155">
        <v>12299</v>
      </c>
    </row>
    <row r="156" spans="1:16">
      <c r="A156" s="53" t="s">
        <v>49</v>
      </c>
      <c r="B156" s="53">
        <v>40021</v>
      </c>
      <c r="C156" s="57">
        <v>11</v>
      </c>
      <c r="D156">
        <v>1.2992010000000001</v>
      </c>
      <c r="E156">
        <v>1.285615</v>
      </c>
      <c r="F156">
        <v>1.3330219999999999</v>
      </c>
      <c r="G156">
        <v>1.3586000000000001E-2</v>
      </c>
      <c r="H156">
        <v>88.010300000000001</v>
      </c>
      <c r="I156">
        <v>-7.3042999999999997E-3</v>
      </c>
      <c r="J156">
        <v>5.0378999999999997E-3</v>
      </c>
      <c r="K156">
        <v>1.3586000000000001E-2</v>
      </c>
      <c r="L156">
        <v>2.21342E-2</v>
      </c>
      <c r="M156">
        <v>3.4476399999999997E-2</v>
      </c>
      <c r="N156">
        <v>1.6300800000000001E-2</v>
      </c>
      <c r="O156">
        <v>1267</v>
      </c>
      <c r="P156">
        <v>12299</v>
      </c>
    </row>
    <row r="157" spans="1:16">
      <c r="A157" s="53" t="s">
        <v>49</v>
      </c>
      <c r="B157" s="53">
        <v>40021</v>
      </c>
      <c r="C157" s="57">
        <v>12</v>
      </c>
      <c r="D157">
        <v>1.51427</v>
      </c>
      <c r="E157">
        <v>1.504111</v>
      </c>
      <c r="F157">
        <v>1.5667450000000001</v>
      </c>
      <c r="G157">
        <v>1.01583E-2</v>
      </c>
      <c r="H157">
        <v>92.058899999999994</v>
      </c>
      <c r="I157">
        <v>-1.06853E-2</v>
      </c>
      <c r="J157">
        <v>1.6291999999999999E-3</v>
      </c>
      <c r="K157">
        <v>1.01583E-2</v>
      </c>
      <c r="L157">
        <v>1.86874E-2</v>
      </c>
      <c r="M157">
        <v>3.1001899999999999E-2</v>
      </c>
      <c r="N157">
        <v>1.6264399999999998E-2</v>
      </c>
      <c r="O157">
        <v>1274</v>
      </c>
      <c r="P157">
        <v>12299</v>
      </c>
    </row>
    <row r="158" spans="1:16">
      <c r="A158" s="53" t="s">
        <v>49</v>
      </c>
      <c r="B158" s="53">
        <v>40021</v>
      </c>
      <c r="C158" s="57">
        <v>13</v>
      </c>
      <c r="D158">
        <v>1.7354769999999999</v>
      </c>
      <c r="E158">
        <v>1.716302</v>
      </c>
      <c r="F158">
        <v>1.760122</v>
      </c>
      <c r="G158">
        <v>1.9175299999999999E-2</v>
      </c>
      <c r="H158">
        <v>94.966999999999999</v>
      </c>
      <c r="I158">
        <v>-1.6609999999999999E-3</v>
      </c>
      <c r="J158">
        <v>1.0649199999999999E-2</v>
      </c>
      <c r="K158">
        <v>1.9175299999999999E-2</v>
      </c>
      <c r="L158">
        <v>2.7701300000000002E-2</v>
      </c>
      <c r="M158">
        <v>4.0011600000000001E-2</v>
      </c>
      <c r="N158">
        <v>1.6258700000000001E-2</v>
      </c>
      <c r="O158">
        <v>1274</v>
      </c>
      <c r="P158">
        <v>12299</v>
      </c>
    </row>
    <row r="159" spans="1:16">
      <c r="A159" s="53" t="s">
        <v>49</v>
      </c>
      <c r="B159" s="53">
        <v>40021</v>
      </c>
      <c r="C159" s="57">
        <v>14</v>
      </c>
      <c r="D159">
        <v>1.9543459999999999</v>
      </c>
      <c r="E159">
        <v>1.8970089999999999</v>
      </c>
      <c r="F159">
        <v>1.9321349999999999</v>
      </c>
      <c r="G159">
        <v>5.7336699999999997E-2</v>
      </c>
      <c r="H159">
        <v>97.331000000000003</v>
      </c>
      <c r="I159">
        <v>3.6432600000000002E-2</v>
      </c>
      <c r="J159">
        <v>4.8782899999999997E-2</v>
      </c>
      <c r="K159">
        <v>5.7336699999999997E-2</v>
      </c>
      <c r="L159">
        <v>6.5890500000000005E-2</v>
      </c>
      <c r="M159">
        <v>7.8240799999999999E-2</v>
      </c>
      <c r="N159">
        <v>1.63115E-2</v>
      </c>
      <c r="O159">
        <v>1269</v>
      </c>
      <c r="P159">
        <v>12299</v>
      </c>
    </row>
    <row r="160" spans="1:16">
      <c r="A160" s="53" t="s">
        <v>49</v>
      </c>
      <c r="B160" s="53">
        <v>40021</v>
      </c>
      <c r="C160" s="57">
        <v>15</v>
      </c>
      <c r="D160">
        <v>2.1674690000000001</v>
      </c>
      <c r="E160">
        <v>1.8759589999999999</v>
      </c>
      <c r="F160">
        <v>1.8705149999999999</v>
      </c>
      <c r="G160">
        <v>0.29151070000000001</v>
      </c>
      <c r="H160">
        <v>99.590199999999996</v>
      </c>
      <c r="I160">
        <v>0.27063310000000002</v>
      </c>
      <c r="J160">
        <v>0.28296769999999999</v>
      </c>
      <c r="K160">
        <v>0.29151070000000001</v>
      </c>
      <c r="L160">
        <v>0.30005369999999998</v>
      </c>
      <c r="M160">
        <v>0.31238830000000001</v>
      </c>
      <c r="N160">
        <v>1.6290900000000001E-2</v>
      </c>
      <c r="O160">
        <v>1270</v>
      </c>
      <c r="P160">
        <v>12299</v>
      </c>
    </row>
    <row r="161" spans="1:16">
      <c r="A161" s="53" t="s">
        <v>49</v>
      </c>
      <c r="B161" s="53">
        <v>40021</v>
      </c>
      <c r="C161" s="57">
        <v>16</v>
      </c>
      <c r="D161">
        <v>2.3746800000000001</v>
      </c>
      <c r="E161">
        <v>2.0113029999999998</v>
      </c>
      <c r="F161">
        <v>2.0309650000000001</v>
      </c>
      <c r="G161">
        <v>0.36337659999999999</v>
      </c>
      <c r="H161">
        <v>101.04300000000001</v>
      </c>
      <c r="I161">
        <v>0.34252189999999999</v>
      </c>
      <c r="J161">
        <v>0.35484300000000002</v>
      </c>
      <c r="K161">
        <v>0.36337659999999999</v>
      </c>
      <c r="L161">
        <v>0.37191020000000002</v>
      </c>
      <c r="M161">
        <v>0.3842313</v>
      </c>
      <c r="N161">
        <v>1.6272999999999999E-2</v>
      </c>
      <c r="O161">
        <v>1269</v>
      </c>
      <c r="P161">
        <v>12299</v>
      </c>
    </row>
    <row r="162" spans="1:16">
      <c r="A162" s="53" t="s">
        <v>49</v>
      </c>
      <c r="B162" s="53">
        <v>40021</v>
      </c>
      <c r="C162" s="57">
        <v>17</v>
      </c>
      <c r="D162">
        <v>2.539793</v>
      </c>
      <c r="E162">
        <v>2.164625</v>
      </c>
      <c r="F162">
        <v>2.198426</v>
      </c>
      <c r="G162">
        <v>0.3751678</v>
      </c>
      <c r="H162">
        <v>101.788</v>
      </c>
      <c r="I162">
        <v>0.3542843</v>
      </c>
      <c r="J162">
        <v>0.36662250000000002</v>
      </c>
      <c r="K162">
        <v>0.3751678</v>
      </c>
      <c r="L162">
        <v>0.38371319999999998</v>
      </c>
      <c r="M162">
        <v>0.3960513</v>
      </c>
      <c r="N162">
        <v>1.6295500000000001E-2</v>
      </c>
      <c r="O162">
        <v>1269</v>
      </c>
      <c r="P162">
        <v>12299</v>
      </c>
    </row>
    <row r="163" spans="1:16">
      <c r="A163" s="53" t="s">
        <v>49</v>
      </c>
      <c r="B163" s="53">
        <v>40021</v>
      </c>
      <c r="C163" s="57">
        <v>18</v>
      </c>
      <c r="D163">
        <v>2.6344650000000001</v>
      </c>
      <c r="E163">
        <v>2.262966</v>
      </c>
      <c r="F163">
        <v>2.3079000000000001</v>
      </c>
      <c r="G163">
        <v>0.37149860000000001</v>
      </c>
      <c r="H163">
        <v>101.40300000000001</v>
      </c>
      <c r="I163">
        <v>0.35062219999999999</v>
      </c>
      <c r="J163">
        <v>0.3629561</v>
      </c>
      <c r="K163">
        <v>0.37149860000000001</v>
      </c>
      <c r="L163">
        <v>0.38004100000000002</v>
      </c>
      <c r="M163">
        <v>0.39237499999999997</v>
      </c>
      <c r="N163">
        <v>1.62899E-2</v>
      </c>
      <c r="O163">
        <v>1271</v>
      </c>
      <c r="P163">
        <v>12299</v>
      </c>
    </row>
    <row r="164" spans="1:16">
      <c r="A164" s="53" t="s">
        <v>49</v>
      </c>
      <c r="B164" s="53">
        <v>40021</v>
      </c>
      <c r="C164" s="57">
        <v>19</v>
      </c>
      <c r="D164">
        <v>2.619764</v>
      </c>
      <c r="E164">
        <v>2.2814930000000002</v>
      </c>
      <c r="F164">
        <v>2.3529650000000002</v>
      </c>
      <c r="G164">
        <v>0.33827109999999999</v>
      </c>
      <c r="H164">
        <v>100.14700000000001</v>
      </c>
      <c r="I164">
        <v>0.31742399999999998</v>
      </c>
      <c r="J164">
        <v>0.3297407</v>
      </c>
      <c r="K164">
        <v>0.33827109999999999</v>
      </c>
      <c r="L164">
        <v>0.34680159999999999</v>
      </c>
      <c r="M164">
        <v>0.3591183</v>
      </c>
      <c r="N164">
        <v>1.62671E-2</v>
      </c>
      <c r="O164">
        <v>1273</v>
      </c>
      <c r="P164">
        <v>12299</v>
      </c>
    </row>
    <row r="165" spans="1:16">
      <c r="A165" s="53" t="s">
        <v>49</v>
      </c>
      <c r="B165" s="53">
        <v>40021</v>
      </c>
      <c r="C165" s="57">
        <v>20</v>
      </c>
      <c r="D165">
        <v>2.4926569999999999</v>
      </c>
      <c r="E165">
        <v>2.5077020000000001</v>
      </c>
      <c r="F165">
        <v>2.5811289999999998</v>
      </c>
      <c r="G165">
        <v>-1.5044699999999999E-2</v>
      </c>
      <c r="H165">
        <v>97.535300000000007</v>
      </c>
      <c r="I165">
        <v>-3.5890999999999999E-2</v>
      </c>
      <c r="J165">
        <v>-2.35748E-2</v>
      </c>
      <c r="K165">
        <v>-1.5044699999999999E-2</v>
      </c>
      <c r="L165">
        <v>-6.5145000000000003E-3</v>
      </c>
      <c r="M165">
        <v>5.8016999999999999E-3</v>
      </c>
      <c r="N165">
        <v>1.62665E-2</v>
      </c>
      <c r="O165">
        <v>1273</v>
      </c>
      <c r="P165">
        <v>12299</v>
      </c>
    </row>
    <row r="166" spans="1:16">
      <c r="A166" s="53" t="s">
        <v>49</v>
      </c>
      <c r="B166" s="53">
        <v>40021</v>
      </c>
      <c r="C166" s="57">
        <v>21</v>
      </c>
      <c r="D166">
        <v>2.3572839999999999</v>
      </c>
      <c r="E166">
        <v>2.4591889999999998</v>
      </c>
      <c r="F166">
        <v>2.5405500000000001</v>
      </c>
      <c r="G166">
        <v>-0.10190490000000001</v>
      </c>
      <c r="H166">
        <v>93.939800000000005</v>
      </c>
      <c r="I166">
        <v>-0.1227617</v>
      </c>
      <c r="J166">
        <v>-0.1104393</v>
      </c>
      <c r="K166">
        <v>-0.10190490000000001</v>
      </c>
      <c r="L166">
        <v>-9.3370400000000006E-2</v>
      </c>
      <c r="M166">
        <v>-8.1047999999999995E-2</v>
      </c>
      <c r="N166">
        <v>1.62747E-2</v>
      </c>
      <c r="O166">
        <v>1270</v>
      </c>
      <c r="P166">
        <v>12299</v>
      </c>
    </row>
    <row r="167" spans="1:16">
      <c r="A167" s="53" t="s">
        <v>49</v>
      </c>
      <c r="B167" s="53">
        <v>40021</v>
      </c>
      <c r="C167" s="57">
        <v>22</v>
      </c>
      <c r="D167">
        <v>2.2434150000000002</v>
      </c>
      <c r="E167">
        <v>2.3062330000000002</v>
      </c>
      <c r="F167">
        <v>2.3579279999999998</v>
      </c>
      <c r="G167">
        <v>-6.2817799999999993E-2</v>
      </c>
      <c r="H167">
        <v>91.403700000000001</v>
      </c>
      <c r="I167">
        <v>-8.3682800000000002E-2</v>
      </c>
      <c r="J167">
        <v>-7.1355600000000005E-2</v>
      </c>
      <c r="K167">
        <v>-6.2817799999999993E-2</v>
      </c>
      <c r="L167">
        <v>-5.4280000000000002E-2</v>
      </c>
      <c r="M167">
        <v>-4.1952799999999998E-2</v>
      </c>
      <c r="N167">
        <v>1.62811E-2</v>
      </c>
      <c r="O167">
        <v>1272</v>
      </c>
      <c r="P167">
        <v>12299</v>
      </c>
    </row>
    <row r="168" spans="1:16">
      <c r="A168" s="53" t="s">
        <v>49</v>
      </c>
      <c r="B168" s="53">
        <v>40021</v>
      </c>
      <c r="C168" s="57">
        <v>23</v>
      </c>
      <c r="D168">
        <v>1.935683</v>
      </c>
      <c r="E168">
        <v>1.9726539999999999</v>
      </c>
      <c r="F168">
        <v>2.019199</v>
      </c>
      <c r="G168">
        <v>-3.6970999999999997E-2</v>
      </c>
      <c r="H168">
        <v>88.377099999999999</v>
      </c>
      <c r="I168">
        <v>-5.7825500000000002E-2</v>
      </c>
      <c r="J168">
        <v>-4.5504500000000003E-2</v>
      </c>
      <c r="K168">
        <v>-3.6970999999999997E-2</v>
      </c>
      <c r="L168">
        <v>-2.8437500000000001E-2</v>
      </c>
      <c r="M168">
        <v>-1.6116399999999999E-2</v>
      </c>
      <c r="N168">
        <v>1.62729E-2</v>
      </c>
      <c r="O168">
        <v>1273</v>
      </c>
      <c r="P168">
        <v>12299</v>
      </c>
    </row>
    <row r="169" spans="1:16">
      <c r="A169" s="53" t="s">
        <v>49</v>
      </c>
      <c r="B169" s="53">
        <v>40021</v>
      </c>
      <c r="C169" s="57">
        <v>24</v>
      </c>
      <c r="D169">
        <v>1.5932310000000001</v>
      </c>
      <c r="E169">
        <v>1.6038650000000001</v>
      </c>
      <c r="F169">
        <v>1.621543</v>
      </c>
      <c r="G169">
        <v>-1.0633800000000001E-2</v>
      </c>
      <c r="H169">
        <v>84.9559</v>
      </c>
      <c r="I169">
        <v>-3.1506100000000002E-2</v>
      </c>
      <c r="J169">
        <v>-1.91746E-2</v>
      </c>
      <c r="K169">
        <v>-1.0633800000000001E-2</v>
      </c>
      <c r="L169">
        <v>-2.0931000000000001E-3</v>
      </c>
      <c r="M169">
        <v>1.02384E-2</v>
      </c>
      <c r="N169">
        <v>1.6286700000000001E-2</v>
      </c>
      <c r="O169">
        <v>1271</v>
      </c>
      <c r="P169">
        <v>12299</v>
      </c>
    </row>
    <row r="170" spans="1:16">
      <c r="A170" s="53" t="s">
        <v>49</v>
      </c>
      <c r="B170" s="53">
        <v>40035</v>
      </c>
      <c r="C170" s="57">
        <v>1</v>
      </c>
      <c r="D170">
        <v>1.0735980000000001</v>
      </c>
      <c r="E170">
        <v>1.0545009999999999</v>
      </c>
      <c r="F170">
        <v>1.0165679999999999</v>
      </c>
      <c r="G170">
        <v>1.90969E-2</v>
      </c>
      <c r="H170">
        <v>78.477699999999999</v>
      </c>
      <c r="I170">
        <v>1.1494000000000001E-3</v>
      </c>
      <c r="J170">
        <v>1.17529E-2</v>
      </c>
      <c r="K170">
        <v>1.90969E-2</v>
      </c>
      <c r="L170">
        <v>2.64408E-2</v>
      </c>
      <c r="M170">
        <v>3.7044300000000002E-2</v>
      </c>
      <c r="N170">
        <v>1.40045E-2</v>
      </c>
      <c r="O170">
        <v>1683</v>
      </c>
      <c r="P170">
        <v>16741</v>
      </c>
    </row>
    <row r="171" spans="1:16">
      <c r="A171" s="53" t="s">
        <v>49</v>
      </c>
      <c r="B171" s="53">
        <v>40035</v>
      </c>
      <c r="C171" s="57">
        <v>2</v>
      </c>
      <c r="D171">
        <v>0.91606699999999996</v>
      </c>
      <c r="E171">
        <v>0.89835880000000001</v>
      </c>
      <c r="F171">
        <v>0.86836310000000005</v>
      </c>
      <c r="G171">
        <v>1.77082E-2</v>
      </c>
      <c r="H171">
        <v>76.671400000000006</v>
      </c>
      <c r="I171">
        <v>-2.4159999999999999E-4</v>
      </c>
      <c r="J171">
        <v>1.0363300000000001E-2</v>
      </c>
      <c r="K171">
        <v>1.77082E-2</v>
      </c>
      <c r="L171">
        <v>2.5053099999999998E-2</v>
      </c>
      <c r="M171">
        <v>3.5658000000000002E-2</v>
      </c>
      <c r="N171">
        <v>1.4006299999999999E-2</v>
      </c>
      <c r="O171">
        <v>1683</v>
      </c>
      <c r="P171">
        <v>16741</v>
      </c>
    </row>
    <row r="172" spans="1:16">
      <c r="A172" s="53" t="s">
        <v>49</v>
      </c>
      <c r="B172" s="53">
        <v>40035</v>
      </c>
      <c r="C172" s="57">
        <v>3</v>
      </c>
      <c r="D172">
        <v>0.79902819999999997</v>
      </c>
      <c r="E172">
        <v>0.78537120000000005</v>
      </c>
      <c r="F172">
        <v>0.76374070000000005</v>
      </c>
      <c r="G172">
        <v>1.36569E-2</v>
      </c>
      <c r="H172">
        <v>74.261300000000006</v>
      </c>
      <c r="I172">
        <v>-4.2972000000000002E-3</v>
      </c>
      <c r="J172">
        <v>6.3102000000000002E-3</v>
      </c>
      <c r="K172">
        <v>1.36569E-2</v>
      </c>
      <c r="L172">
        <v>2.1003600000000001E-2</v>
      </c>
      <c r="M172">
        <v>3.1611100000000003E-2</v>
      </c>
      <c r="N172">
        <v>1.40097E-2</v>
      </c>
      <c r="O172">
        <v>1680</v>
      </c>
      <c r="P172">
        <v>16741</v>
      </c>
    </row>
    <row r="173" spans="1:16">
      <c r="A173" s="53" t="s">
        <v>49</v>
      </c>
      <c r="B173" s="53">
        <v>40035</v>
      </c>
      <c r="C173" s="57">
        <v>4</v>
      </c>
      <c r="D173">
        <v>0.73067749999999998</v>
      </c>
      <c r="E173">
        <v>0.7255836</v>
      </c>
      <c r="F173">
        <v>0.68776890000000002</v>
      </c>
      <c r="G173">
        <v>5.0939000000000002E-3</v>
      </c>
      <c r="H173">
        <v>73.518500000000003</v>
      </c>
      <c r="I173">
        <v>-1.2867E-2</v>
      </c>
      <c r="J173">
        <v>-2.2555000000000001E-3</v>
      </c>
      <c r="K173">
        <v>5.0939000000000002E-3</v>
      </c>
      <c r="L173">
        <v>1.24434E-2</v>
      </c>
      <c r="M173">
        <v>2.30549E-2</v>
      </c>
      <c r="N173">
        <v>1.4015E-2</v>
      </c>
      <c r="O173">
        <v>1679</v>
      </c>
      <c r="P173">
        <v>16741</v>
      </c>
    </row>
    <row r="174" spans="1:16">
      <c r="A174" s="53" t="s">
        <v>49</v>
      </c>
      <c r="B174" s="53">
        <v>40035</v>
      </c>
      <c r="C174" s="57">
        <v>5</v>
      </c>
      <c r="D174">
        <v>0.68727899999999997</v>
      </c>
      <c r="E174">
        <v>0.68326220000000004</v>
      </c>
      <c r="F174">
        <v>0.66071800000000003</v>
      </c>
      <c r="G174">
        <v>4.0169000000000003E-3</v>
      </c>
      <c r="H174">
        <v>71.579300000000003</v>
      </c>
      <c r="I174">
        <v>-1.39244E-2</v>
      </c>
      <c r="J174">
        <v>-3.3245000000000002E-3</v>
      </c>
      <c r="K174">
        <v>4.0169000000000003E-3</v>
      </c>
      <c r="L174">
        <v>1.13583E-2</v>
      </c>
      <c r="M174">
        <v>2.1958100000000001E-2</v>
      </c>
      <c r="N174">
        <v>1.39997E-2</v>
      </c>
      <c r="O174">
        <v>1684</v>
      </c>
      <c r="P174">
        <v>16741</v>
      </c>
    </row>
    <row r="175" spans="1:16">
      <c r="A175" s="53" t="s">
        <v>49</v>
      </c>
      <c r="B175" s="53">
        <v>40035</v>
      </c>
      <c r="C175" s="57">
        <v>6</v>
      </c>
      <c r="D175">
        <v>0.68897399999999998</v>
      </c>
      <c r="E175">
        <v>0.68398999999999999</v>
      </c>
      <c r="F175">
        <v>0.66505250000000005</v>
      </c>
      <c r="G175">
        <v>4.9839999999999997E-3</v>
      </c>
      <c r="H175">
        <v>71.215699999999998</v>
      </c>
      <c r="I175">
        <v>-1.2955400000000001E-2</v>
      </c>
      <c r="J175">
        <v>-2.3567000000000002E-3</v>
      </c>
      <c r="K175">
        <v>4.9839999999999997E-3</v>
      </c>
      <c r="L175">
        <v>1.23246E-2</v>
      </c>
      <c r="M175">
        <v>2.2923300000000001E-2</v>
      </c>
      <c r="N175">
        <v>1.3998099999999999E-2</v>
      </c>
      <c r="O175">
        <v>1683</v>
      </c>
      <c r="P175">
        <v>16741</v>
      </c>
    </row>
    <row r="176" spans="1:16">
      <c r="A176" s="53" t="s">
        <v>49</v>
      </c>
      <c r="B176" s="53">
        <v>40035</v>
      </c>
      <c r="C176" s="57">
        <v>7</v>
      </c>
      <c r="D176">
        <v>0.72590639999999995</v>
      </c>
      <c r="E176">
        <v>0.73526670000000005</v>
      </c>
      <c r="F176">
        <v>0.70118000000000003</v>
      </c>
      <c r="G176">
        <v>-9.3603000000000002E-3</v>
      </c>
      <c r="H176">
        <v>71.258200000000002</v>
      </c>
      <c r="I176">
        <v>-2.7300600000000001E-2</v>
      </c>
      <c r="J176">
        <v>-1.6701299999999999E-2</v>
      </c>
      <c r="K176">
        <v>-9.3603000000000002E-3</v>
      </c>
      <c r="L176">
        <v>-2.0192999999999999E-3</v>
      </c>
      <c r="M176">
        <v>8.5800000000000008E-3</v>
      </c>
      <c r="N176">
        <v>1.39989E-2</v>
      </c>
      <c r="O176">
        <v>1683</v>
      </c>
      <c r="P176">
        <v>16741</v>
      </c>
    </row>
    <row r="177" spans="1:16">
      <c r="A177" s="53" t="s">
        <v>49</v>
      </c>
      <c r="B177" s="53">
        <v>40035</v>
      </c>
      <c r="C177" s="57">
        <v>8</v>
      </c>
      <c r="D177">
        <v>0.77383060000000004</v>
      </c>
      <c r="E177">
        <v>0.77603310000000003</v>
      </c>
      <c r="F177">
        <v>0.74309610000000004</v>
      </c>
      <c r="G177">
        <v>-2.2025E-3</v>
      </c>
      <c r="H177">
        <v>72.892799999999994</v>
      </c>
      <c r="I177">
        <v>-2.01736E-2</v>
      </c>
      <c r="J177">
        <v>-9.5562000000000008E-3</v>
      </c>
      <c r="K177">
        <v>-2.2025E-3</v>
      </c>
      <c r="L177">
        <v>5.1510999999999996E-3</v>
      </c>
      <c r="M177">
        <v>1.5768600000000001E-2</v>
      </c>
      <c r="N177">
        <v>1.40229E-2</v>
      </c>
      <c r="O177">
        <v>1679</v>
      </c>
      <c r="P177">
        <v>16741</v>
      </c>
    </row>
    <row r="178" spans="1:16">
      <c r="A178" s="53" t="s">
        <v>49</v>
      </c>
      <c r="B178" s="53">
        <v>40035</v>
      </c>
      <c r="C178" s="57">
        <v>9</v>
      </c>
      <c r="D178">
        <v>0.84370429999999996</v>
      </c>
      <c r="E178">
        <v>0.81862069999999998</v>
      </c>
      <c r="F178">
        <v>0.81797589999999998</v>
      </c>
      <c r="G178">
        <v>2.5083500000000002E-2</v>
      </c>
      <c r="H178">
        <v>77.175899999999999</v>
      </c>
      <c r="I178">
        <v>7.0340999999999997E-3</v>
      </c>
      <c r="J178">
        <v>1.7697899999999999E-2</v>
      </c>
      <c r="K178">
        <v>2.5083500000000002E-2</v>
      </c>
      <c r="L178">
        <v>3.2469199999999997E-2</v>
      </c>
      <c r="M178">
        <v>4.3132999999999998E-2</v>
      </c>
      <c r="N178">
        <v>1.4083999999999999E-2</v>
      </c>
      <c r="O178">
        <v>1666</v>
      </c>
      <c r="P178">
        <v>16741</v>
      </c>
    </row>
    <row r="179" spans="1:16">
      <c r="A179" s="53" t="s">
        <v>49</v>
      </c>
      <c r="B179" s="53">
        <v>40035</v>
      </c>
      <c r="C179" s="57">
        <v>10</v>
      </c>
      <c r="D179">
        <v>0.95048169999999998</v>
      </c>
      <c r="E179">
        <v>0.91704790000000003</v>
      </c>
      <c r="F179">
        <v>0.92217979999999999</v>
      </c>
      <c r="G179">
        <v>3.3433699999999997E-2</v>
      </c>
      <c r="H179">
        <v>81.601900000000001</v>
      </c>
      <c r="I179">
        <v>1.53691E-2</v>
      </c>
      <c r="J179">
        <v>2.60418E-2</v>
      </c>
      <c r="K179">
        <v>3.3433699999999997E-2</v>
      </c>
      <c r="L179">
        <v>4.0825699999999999E-2</v>
      </c>
      <c r="M179">
        <v>5.14984E-2</v>
      </c>
      <c r="N179">
        <v>1.40959E-2</v>
      </c>
      <c r="O179">
        <v>1664</v>
      </c>
      <c r="P179">
        <v>16741</v>
      </c>
    </row>
    <row r="180" spans="1:16">
      <c r="A180" s="53" t="s">
        <v>49</v>
      </c>
      <c r="B180" s="53">
        <v>40035</v>
      </c>
      <c r="C180" s="57">
        <v>11</v>
      </c>
      <c r="D180">
        <v>1.087224</v>
      </c>
      <c r="E180">
        <v>1.0418750000000001</v>
      </c>
      <c r="F180">
        <v>1.0624279999999999</v>
      </c>
      <c r="G180">
        <v>4.5348399999999997E-2</v>
      </c>
      <c r="H180">
        <v>85.604699999999994</v>
      </c>
      <c r="I180">
        <v>2.72962E-2</v>
      </c>
      <c r="J180">
        <v>3.7961599999999998E-2</v>
      </c>
      <c r="K180">
        <v>4.5348399999999997E-2</v>
      </c>
      <c r="L180">
        <v>5.2735200000000003E-2</v>
      </c>
      <c r="M180">
        <v>6.3400600000000001E-2</v>
      </c>
      <c r="N180">
        <v>1.40862E-2</v>
      </c>
      <c r="O180">
        <v>1666</v>
      </c>
      <c r="P180">
        <v>16741</v>
      </c>
    </row>
    <row r="181" spans="1:16">
      <c r="A181" s="53" t="s">
        <v>49</v>
      </c>
      <c r="B181" s="53">
        <v>40035</v>
      </c>
      <c r="C181" s="57">
        <v>12</v>
      </c>
      <c r="D181">
        <v>1.251717</v>
      </c>
      <c r="E181">
        <v>1.1962600000000001</v>
      </c>
      <c r="F181">
        <v>1.2339739999999999</v>
      </c>
      <c r="G181">
        <v>5.5457600000000003E-2</v>
      </c>
      <c r="H181">
        <v>89.455500000000001</v>
      </c>
      <c r="I181">
        <v>3.7393000000000003E-2</v>
      </c>
      <c r="J181">
        <v>4.8065700000000003E-2</v>
      </c>
      <c r="K181">
        <v>5.5457600000000003E-2</v>
      </c>
      <c r="L181">
        <v>6.2849500000000003E-2</v>
      </c>
      <c r="M181">
        <v>7.3522199999999996E-2</v>
      </c>
      <c r="N181">
        <v>1.40959E-2</v>
      </c>
      <c r="O181">
        <v>1664</v>
      </c>
      <c r="P181">
        <v>16741</v>
      </c>
    </row>
    <row r="182" spans="1:16">
      <c r="A182" s="53" t="s">
        <v>49</v>
      </c>
      <c r="B182" s="53">
        <v>40035</v>
      </c>
      <c r="C182" s="57">
        <v>13</v>
      </c>
      <c r="D182">
        <v>1.448542</v>
      </c>
      <c r="E182">
        <v>1.40055</v>
      </c>
      <c r="F182">
        <v>1.4332849999999999</v>
      </c>
      <c r="G182">
        <v>4.7992300000000002E-2</v>
      </c>
      <c r="H182">
        <v>92.715500000000006</v>
      </c>
      <c r="I182">
        <v>2.9951200000000001E-2</v>
      </c>
      <c r="J182">
        <v>4.0610100000000003E-2</v>
      </c>
      <c r="K182">
        <v>4.7992300000000002E-2</v>
      </c>
      <c r="L182">
        <v>5.5374600000000003E-2</v>
      </c>
      <c r="M182">
        <v>6.6033499999999995E-2</v>
      </c>
      <c r="N182">
        <v>1.4077599999999999E-2</v>
      </c>
      <c r="O182">
        <v>1666</v>
      </c>
      <c r="P182">
        <v>16741</v>
      </c>
    </row>
    <row r="183" spans="1:16">
      <c r="A183" s="53" t="s">
        <v>49</v>
      </c>
      <c r="B183" s="53">
        <v>40035</v>
      </c>
      <c r="C183" s="57">
        <v>14</v>
      </c>
      <c r="D183">
        <v>1.632128</v>
      </c>
      <c r="E183">
        <v>1.5387249999999999</v>
      </c>
      <c r="F183">
        <v>1.5770839999999999</v>
      </c>
      <c r="G183">
        <v>9.3402600000000002E-2</v>
      </c>
      <c r="H183">
        <v>94.600899999999996</v>
      </c>
      <c r="I183">
        <v>7.5351500000000002E-2</v>
      </c>
      <c r="J183">
        <v>8.6016200000000001E-2</v>
      </c>
      <c r="K183">
        <v>9.3402600000000002E-2</v>
      </c>
      <c r="L183">
        <v>0.100789</v>
      </c>
      <c r="M183">
        <v>0.11145380000000001</v>
      </c>
      <c r="N183">
        <v>1.40854E-2</v>
      </c>
      <c r="O183">
        <v>1665</v>
      </c>
      <c r="P183">
        <v>16741</v>
      </c>
    </row>
    <row r="184" spans="1:16">
      <c r="A184" s="53" t="s">
        <v>49</v>
      </c>
      <c r="B184" s="53">
        <v>40035</v>
      </c>
      <c r="C184" s="57">
        <v>15</v>
      </c>
      <c r="D184">
        <v>1.811078</v>
      </c>
      <c r="E184">
        <v>1.5177020000000001</v>
      </c>
      <c r="F184">
        <v>1.5541290000000001</v>
      </c>
      <c r="G184">
        <v>0.29337600000000003</v>
      </c>
      <c r="H184">
        <v>95.983199999999997</v>
      </c>
      <c r="I184">
        <v>0.27532410000000002</v>
      </c>
      <c r="J184">
        <v>0.2859893</v>
      </c>
      <c r="K184">
        <v>0.29337600000000003</v>
      </c>
      <c r="L184">
        <v>0.30076259999999999</v>
      </c>
      <c r="M184">
        <v>0.31142779999999998</v>
      </c>
      <c r="N184">
        <v>1.40859E-2</v>
      </c>
      <c r="O184">
        <v>1668</v>
      </c>
      <c r="P184">
        <v>16741</v>
      </c>
    </row>
    <row r="185" spans="1:16">
      <c r="A185" s="53" t="s">
        <v>49</v>
      </c>
      <c r="B185" s="53">
        <v>40035</v>
      </c>
      <c r="C185" s="57">
        <v>16</v>
      </c>
      <c r="D185">
        <v>2.0105840000000001</v>
      </c>
      <c r="E185">
        <v>1.666048</v>
      </c>
      <c r="F185">
        <v>1.6971830000000001</v>
      </c>
      <c r="G185">
        <v>0.34453519999999999</v>
      </c>
      <c r="H185">
        <v>96.974400000000003</v>
      </c>
      <c r="I185">
        <v>0.32646609999999998</v>
      </c>
      <c r="J185">
        <v>0.33714149999999998</v>
      </c>
      <c r="K185">
        <v>0.34453519999999999</v>
      </c>
      <c r="L185">
        <v>0.35192899999999999</v>
      </c>
      <c r="M185">
        <v>0.36260439999999999</v>
      </c>
      <c r="N185">
        <v>1.40994E-2</v>
      </c>
      <c r="O185">
        <v>1663</v>
      </c>
      <c r="P185">
        <v>16741</v>
      </c>
    </row>
    <row r="186" spans="1:16">
      <c r="A186" s="53" t="s">
        <v>49</v>
      </c>
      <c r="B186" s="53">
        <v>40035</v>
      </c>
      <c r="C186" s="57">
        <v>17</v>
      </c>
      <c r="D186">
        <v>2.1852580000000001</v>
      </c>
      <c r="E186">
        <v>1.840568</v>
      </c>
      <c r="F186">
        <v>1.836538</v>
      </c>
      <c r="G186">
        <v>0.34468979999999999</v>
      </c>
      <c r="H186">
        <v>97.602500000000006</v>
      </c>
      <c r="I186">
        <v>0.3267196</v>
      </c>
      <c r="J186">
        <v>0.33733659999999999</v>
      </c>
      <c r="K186">
        <v>0.34468979999999999</v>
      </c>
      <c r="L186">
        <v>0.3520431</v>
      </c>
      <c r="M186">
        <v>0.36266009999999999</v>
      </c>
      <c r="N186">
        <v>1.40222E-2</v>
      </c>
      <c r="O186">
        <v>1678</v>
      </c>
      <c r="P186">
        <v>16741</v>
      </c>
    </row>
    <row r="187" spans="1:16">
      <c r="A187" s="53" t="s">
        <v>49</v>
      </c>
      <c r="B187" s="53">
        <v>40035</v>
      </c>
      <c r="C187" s="57">
        <v>18</v>
      </c>
      <c r="D187">
        <v>2.2924349999999998</v>
      </c>
      <c r="E187">
        <v>1.9464399999999999</v>
      </c>
      <c r="F187">
        <v>1.939492</v>
      </c>
      <c r="G187">
        <v>0.3459951</v>
      </c>
      <c r="H187">
        <v>97.590599999999995</v>
      </c>
      <c r="I187">
        <v>0.3280537</v>
      </c>
      <c r="J187">
        <v>0.3386536</v>
      </c>
      <c r="K187">
        <v>0.3459951</v>
      </c>
      <c r="L187">
        <v>0.3533365</v>
      </c>
      <c r="M187">
        <v>0.36393639999999999</v>
      </c>
      <c r="N187">
        <v>1.39997E-2</v>
      </c>
      <c r="O187">
        <v>1683</v>
      </c>
      <c r="P187">
        <v>16741</v>
      </c>
    </row>
    <row r="188" spans="1:16">
      <c r="A188" s="53" t="s">
        <v>49</v>
      </c>
      <c r="B188" s="53">
        <v>40035</v>
      </c>
      <c r="C188" s="57">
        <v>19</v>
      </c>
      <c r="D188">
        <v>2.2651520000000001</v>
      </c>
      <c r="E188">
        <v>1.9483820000000001</v>
      </c>
      <c r="F188">
        <v>1.98339</v>
      </c>
      <c r="G188">
        <v>0.31676979999999999</v>
      </c>
      <c r="H188">
        <v>95.852599999999995</v>
      </c>
      <c r="I188">
        <v>0.29880099999999998</v>
      </c>
      <c r="J188">
        <v>0.3094172</v>
      </c>
      <c r="K188">
        <v>0.31676979999999999</v>
      </c>
      <c r="L188">
        <v>0.32412249999999998</v>
      </c>
      <c r="M188">
        <v>0.3347386</v>
      </c>
      <c r="N188">
        <v>1.40211E-2</v>
      </c>
      <c r="O188">
        <v>1679</v>
      </c>
      <c r="P188">
        <v>16741</v>
      </c>
    </row>
    <row r="189" spans="1:16">
      <c r="A189" s="53" t="s">
        <v>49</v>
      </c>
      <c r="B189" s="53">
        <v>40035</v>
      </c>
      <c r="C189" s="57">
        <v>20</v>
      </c>
      <c r="D189">
        <v>2.1390090000000002</v>
      </c>
      <c r="E189">
        <v>2.1570019999999999</v>
      </c>
      <c r="F189">
        <v>2.2178879999999999</v>
      </c>
      <c r="G189">
        <v>-1.79927E-2</v>
      </c>
      <c r="H189">
        <v>93.047300000000007</v>
      </c>
      <c r="I189">
        <v>-3.5956500000000002E-2</v>
      </c>
      <c r="J189">
        <v>-2.5343399999999999E-2</v>
      </c>
      <c r="K189">
        <v>-1.79927E-2</v>
      </c>
      <c r="L189">
        <v>-1.06421E-2</v>
      </c>
      <c r="M189">
        <v>-2.8900000000000001E-5</v>
      </c>
      <c r="N189">
        <v>1.40172E-2</v>
      </c>
      <c r="O189">
        <v>1681</v>
      </c>
      <c r="P189">
        <v>16741</v>
      </c>
    </row>
    <row r="190" spans="1:16">
      <c r="A190" s="53" t="s">
        <v>49</v>
      </c>
      <c r="B190" s="53">
        <v>40035</v>
      </c>
      <c r="C190" s="57">
        <v>21</v>
      </c>
      <c r="D190">
        <v>2.0182359999999999</v>
      </c>
      <c r="E190">
        <v>2.1546569999999998</v>
      </c>
      <c r="F190">
        <v>2.2316009999999999</v>
      </c>
      <c r="G190">
        <v>-0.1364214</v>
      </c>
      <c r="H190">
        <v>88.763499999999993</v>
      </c>
      <c r="I190">
        <v>-0.15438879999999999</v>
      </c>
      <c r="J190">
        <v>-0.1437735</v>
      </c>
      <c r="K190">
        <v>-0.1364214</v>
      </c>
      <c r="L190">
        <v>-0.1290693</v>
      </c>
      <c r="M190">
        <v>-0.11845410000000001</v>
      </c>
      <c r="N190">
        <v>1.4019999999999999E-2</v>
      </c>
      <c r="O190">
        <v>1681</v>
      </c>
      <c r="P190">
        <v>16741</v>
      </c>
    </row>
    <row r="191" spans="1:16">
      <c r="A191" s="53" t="s">
        <v>49</v>
      </c>
      <c r="B191" s="53">
        <v>40035</v>
      </c>
      <c r="C191" s="57">
        <v>22</v>
      </c>
      <c r="D191">
        <v>1.8680019999999999</v>
      </c>
      <c r="E191">
        <v>1.9544360000000001</v>
      </c>
      <c r="F191">
        <v>2.0234960000000002</v>
      </c>
      <c r="G191">
        <v>-8.6434499999999997E-2</v>
      </c>
      <c r="H191">
        <v>85.662300000000002</v>
      </c>
      <c r="I191">
        <v>-0.1044117</v>
      </c>
      <c r="J191">
        <v>-9.3790600000000002E-2</v>
      </c>
      <c r="K191">
        <v>-8.6434499999999997E-2</v>
      </c>
      <c r="L191">
        <v>-7.9078399999999993E-2</v>
      </c>
      <c r="M191">
        <v>-6.8457299999999999E-2</v>
      </c>
      <c r="N191">
        <v>1.4027700000000001E-2</v>
      </c>
      <c r="O191">
        <v>1679</v>
      </c>
      <c r="P191">
        <v>16741</v>
      </c>
    </row>
    <row r="192" spans="1:16">
      <c r="A192" s="53" t="s">
        <v>49</v>
      </c>
      <c r="B192" s="53">
        <v>40035</v>
      </c>
      <c r="C192" s="57">
        <v>23</v>
      </c>
      <c r="D192">
        <v>1.5807279999999999</v>
      </c>
      <c r="E192">
        <v>1.6125309999999999</v>
      </c>
      <c r="F192">
        <v>1.652266</v>
      </c>
      <c r="G192">
        <v>-3.18033E-2</v>
      </c>
      <c r="H192">
        <v>82.659599999999998</v>
      </c>
      <c r="I192">
        <v>-4.9761199999999998E-2</v>
      </c>
      <c r="J192">
        <v>-3.9151499999999999E-2</v>
      </c>
      <c r="K192">
        <v>-3.18033E-2</v>
      </c>
      <c r="L192">
        <v>-2.4455000000000001E-2</v>
      </c>
      <c r="M192">
        <v>-1.38453E-2</v>
      </c>
      <c r="N192">
        <v>1.4012699999999999E-2</v>
      </c>
      <c r="O192">
        <v>1682</v>
      </c>
      <c r="P192">
        <v>16741</v>
      </c>
    </row>
    <row r="193" spans="1:16">
      <c r="A193" s="53" t="s">
        <v>49</v>
      </c>
      <c r="B193" s="53">
        <v>40035</v>
      </c>
      <c r="C193" s="57">
        <v>24</v>
      </c>
      <c r="D193">
        <v>1.312751</v>
      </c>
      <c r="E193">
        <v>1.327502</v>
      </c>
      <c r="F193">
        <v>1.33423</v>
      </c>
      <c r="G193">
        <v>-1.47516E-2</v>
      </c>
      <c r="H193">
        <v>81.003</v>
      </c>
      <c r="I193">
        <v>-3.2720699999999998E-2</v>
      </c>
      <c r="J193">
        <v>-2.21044E-2</v>
      </c>
      <c r="K193">
        <v>-1.47516E-2</v>
      </c>
      <c r="L193">
        <v>-7.3987000000000002E-3</v>
      </c>
      <c r="M193">
        <v>3.2176000000000001E-3</v>
      </c>
      <c r="N193">
        <v>1.40214E-2</v>
      </c>
      <c r="O193">
        <v>1678</v>
      </c>
      <c r="P193">
        <v>16741</v>
      </c>
    </row>
    <row r="194" spans="1:16">
      <c r="A194" s="53" t="s">
        <v>49</v>
      </c>
      <c r="B194" s="53">
        <v>40036</v>
      </c>
      <c r="C194" s="57">
        <v>1</v>
      </c>
      <c r="D194">
        <v>1.0995710000000001</v>
      </c>
      <c r="E194">
        <v>1.0851170000000001</v>
      </c>
      <c r="F194">
        <v>1.095817</v>
      </c>
      <c r="G194">
        <v>1.44539E-2</v>
      </c>
      <c r="H194">
        <v>79.063599999999994</v>
      </c>
      <c r="I194">
        <v>-3.2953000000000001E-3</v>
      </c>
      <c r="J194">
        <v>7.1910999999999997E-3</v>
      </c>
      <c r="K194">
        <v>1.44539E-2</v>
      </c>
      <c r="L194">
        <v>2.1716699999999999E-2</v>
      </c>
      <c r="M194">
        <v>3.2203099999999998E-2</v>
      </c>
      <c r="N194">
        <v>1.3849800000000001E-2</v>
      </c>
      <c r="O194">
        <v>1721</v>
      </c>
      <c r="P194">
        <v>17177</v>
      </c>
    </row>
    <row r="195" spans="1:16">
      <c r="A195" s="53" t="s">
        <v>49</v>
      </c>
      <c r="B195" s="53">
        <v>40036</v>
      </c>
      <c r="C195" s="57">
        <v>2</v>
      </c>
      <c r="D195">
        <v>0.92228500000000002</v>
      </c>
      <c r="E195">
        <v>0.90147730000000004</v>
      </c>
      <c r="F195">
        <v>0.93181069999999999</v>
      </c>
      <c r="G195">
        <v>2.0807699999999998E-2</v>
      </c>
      <c r="H195">
        <v>76.517700000000005</v>
      </c>
      <c r="I195">
        <v>3.0904999999999999E-3</v>
      </c>
      <c r="J195">
        <v>1.3558000000000001E-2</v>
      </c>
      <c r="K195">
        <v>2.0807699999999998E-2</v>
      </c>
      <c r="L195">
        <v>2.80574E-2</v>
      </c>
      <c r="M195">
        <v>3.8524799999999998E-2</v>
      </c>
      <c r="N195">
        <v>1.38248E-2</v>
      </c>
      <c r="O195">
        <v>1725</v>
      </c>
      <c r="P195">
        <v>17177</v>
      </c>
    </row>
    <row r="196" spans="1:16">
      <c r="A196" s="53" t="s">
        <v>49</v>
      </c>
      <c r="B196" s="53">
        <v>40036</v>
      </c>
      <c r="C196" s="57">
        <v>3</v>
      </c>
      <c r="D196">
        <v>0.81468419999999997</v>
      </c>
      <c r="E196">
        <v>0.79975130000000005</v>
      </c>
      <c r="F196">
        <v>0.81263770000000002</v>
      </c>
      <c r="G196">
        <v>1.49328E-2</v>
      </c>
      <c r="H196">
        <v>74.778700000000001</v>
      </c>
      <c r="I196">
        <v>-2.8069000000000002E-3</v>
      </c>
      <c r="J196">
        <v>7.6739E-3</v>
      </c>
      <c r="K196">
        <v>1.49328E-2</v>
      </c>
      <c r="L196">
        <v>2.2191700000000002E-2</v>
      </c>
      <c r="M196">
        <v>3.26725E-2</v>
      </c>
      <c r="N196">
        <v>1.38423E-2</v>
      </c>
      <c r="O196">
        <v>1722</v>
      </c>
      <c r="P196">
        <v>17177</v>
      </c>
    </row>
    <row r="197" spans="1:16">
      <c r="A197" s="53" t="s">
        <v>49</v>
      </c>
      <c r="B197" s="53">
        <v>40036</v>
      </c>
      <c r="C197" s="57">
        <v>4</v>
      </c>
      <c r="D197">
        <v>0.7374889</v>
      </c>
      <c r="E197">
        <v>0.73713870000000004</v>
      </c>
      <c r="F197">
        <v>0.73723380000000005</v>
      </c>
      <c r="G197">
        <v>3.502E-4</v>
      </c>
      <c r="H197">
        <v>73.215100000000007</v>
      </c>
      <c r="I197">
        <v>-1.7356699999999999E-2</v>
      </c>
      <c r="J197">
        <v>-6.8953E-3</v>
      </c>
      <c r="K197">
        <v>3.502E-4</v>
      </c>
      <c r="L197">
        <v>7.5957000000000004E-3</v>
      </c>
      <c r="M197">
        <v>1.80571E-2</v>
      </c>
      <c r="N197">
        <v>1.3816699999999999E-2</v>
      </c>
      <c r="O197">
        <v>1725</v>
      </c>
      <c r="P197">
        <v>17177</v>
      </c>
    </row>
    <row r="198" spans="1:16">
      <c r="A198" s="53" t="s">
        <v>49</v>
      </c>
      <c r="B198" s="53">
        <v>40036</v>
      </c>
      <c r="C198" s="57">
        <v>5</v>
      </c>
      <c r="D198">
        <v>0.70495770000000002</v>
      </c>
      <c r="E198">
        <v>0.70536569999999998</v>
      </c>
      <c r="F198">
        <v>0.70280160000000003</v>
      </c>
      <c r="G198">
        <v>-4.08E-4</v>
      </c>
      <c r="H198">
        <v>72.213800000000006</v>
      </c>
      <c r="I198">
        <v>-1.8114600000000002E-2</v>
      </c>
      <c r="J198">
        <v>-7.6534000000000003E-3</v>
      </c>
      <c r="K198">
        <v>-4.08E-4</v>
      </c>
      <c r="L198">
        <v>6.8374000000000004E-3</v>
      </c>
      <c r="M198">
        <v>1.7298600000000001E-2</v>
      </c>
      <c r="N198">
        <v>1.3816500000000001E-2</v>
      </c>
      <c r="O198">
        <v>1726</v>
      </c>
      <c r="P198">
        <v>17177</v>
      </c>
    </row>
    <row r="199" spans="1:16">
      <c r="A199" s="53" t="s">
        <v>49</v>
      </c>
      <c r="B199" s="53">
        <v>40036</v>
      </c>
      <c r="C199" s="57">
        <v>6</v>
      </c>
      <c r="D199">
        <v>0.69365299999999996</v>
      </c>
      <c r="E199">
        <v>0.69471099999999997</v>
      </c>
      <c r="F199">
        <v>0.67957250000000002</v>
      </c>
      <c r="G199">
        <v>-1.0579999999999999E-3</v>
      </c>
      <c r="H199">
        <v>71.1952</v>
      </c>
      <c r="I199">
        <v>-1.8780100000000001E-2</v>
      </c>
      <c r="J199">
        <v>-8.3098000000000009E-3</v>
      </c>
      <c r="K199">
        <v>-1.0579999999999999E-3</v>
      </c>
      <c r="L199">
        <v>6.1936999999999999E-3</v>
      </c>
      <c r="M199">
        <v>1.6664000000000002E-2</v>
      </c>
      <c r="N199">
        <v>1.38286E-2</v>
      </c>
      <c r="O199">
        <v>1724</v>
      </c>
      <c r="P199">
        <v>17177</v>
      </c>
    </row>
    <row r="200" spans="1:16">
      <c r="A200" s="53" t="s">
        <v>49</v>
      </c>
      <c r="B200" s="53">
        <v>40036</v>
      </c>
      <c r="C200" s="57">
        <v>7</v>
      </c>
      <c r="D200">
        <v>0.73683779999999999</v>
      </c>
      <c r="E200">
        <v>0.74964949999999997</v>
      </c>
      <c r="F200">
        <v>0.73317019999999999</v>
      </c>
      <c r="G200">
        <v>-1.2811700000000001E-2</v>
      </c>
      <c r="H200">
        <v>70.83</v>
      </c>
      <c r="I200">
        <v>-3.0544200000000001E-2</v>
      </c>
      <c r="J200">
        <v>-2.0067700000000001E-2</v>
      </c>
      <c r="K200">
        <v>-1.2811700000000001E-2</v>
      </c>
      <c r="L200">
        <v>-5.5555999999999999E-3</v>
      </c>
      <c r="M200">
        <v>4.9208999999999998E-3</v>
      </c>
      <c r="N200">
        <v>1.38368E-2</v>
      </c>
      <c r="O200">
        <v>1724</v>
      </c>
      <c r="P200">
        <v>17177</v>
      </c>
    </row>
    <row r="201" spans="1:16">
      <c r="A201" s="53" t="s">
        <v>49</v>
      </c>
      <c r="B201" s="53">
        <v>40036</v>
      </c>
      <c r="C201" s="57">
        <v>8</v>
      </c>
      <c r="D201">
        <v>0.79138209999999998</v>
      </c>
      <c r="E201">
        <v>0.80715320000000002</v>
      </c>
      <c r="F201">
        <v>0.79819150000000005</v>
      </c>
      <c r="G201">
        <v>-1.57711E-2</v>
      </c>
      <c r="H201">
        <v>73.146900000000002</v>
      </c>
      <c r="I201">
        <v>-3.3498600000000003E-2</v>
      </c>
      <c r="J201">
        <v>-2.3025E-2</v>
      </c>
      <c r="K201">
        <v>-1.57711E-2</v>
      </c>
      <c r="L201">
        <v>-8.5172000000000008E-3</v>
      </c>
      <c r="M201">
        <v>1.9564000000000001E-3</v>
      </c>
      <c r="N201">
        <v>1.3832799999999999E-2</v>
      </c>
      <c r="O201">
        <v>1726</v>
      </c>
      <c r="P201">
        <v>17177</v>
      </c>
    </row>
    <row r="202" spans="1:16">
      <c r="A202" s="53" t="s">
        <v>49</v>
      </c>
      <c r="B202" s="53">
        <v>40036</v>
      </c>
      <c r="C202" s="57">
        <v>9</v>
      </c>
      <c r="D202">
        <v>0.85935660000000003</v>
      </c>
      <c r="E202">
        <v>0.85781940000000001</v>
      </c>
      <c r="F202">
        <v>0.86994859999999996</v>
      </c>
      <c r="G202">
        <v>1.5372000000000001E-3</v>
      </c>
      <c r="H202">
        <v>77.311899999999994</v>
      </c>
      <c r="I202">
        <v>-1.6199000000000002E-2</v>
      </c>
      <c r="J202">
        <v>-5.7203000000000002E-3</v>
      </c>
      <c r="K202">
        <v>1.5372000000000001E-3</v>
      </c>
      <c r="L202">
        <v>8.7947000000000008E-3</v>
      </c>
      <c r="M202">
        <v>1.92734E-2</v>
      </c>
      <c r="N202">
        <v>1.3839600000000001E-2</v>
      </c>
      <c r="O202">
        <v>1720</v>
      </c>
      <c r="P202">
        <v>17177</v>
      </c>
    </row>
    <row r="203" spans="1:16">
      <c r="A203" s="53" t="s">
        <v>49</v>
      </c>
      <c r="B203" s="53">
        <v>40036</v>
      </c>
      <c r="C203" s="57">
        <v>10</v>
      </c>
      <c r="D203">
        <v>0.96923269999999995</v>
      </c>
      <c r="E203">
        <v>0.95571139999999999</v>
      </c>
      <c r="F203">
        <v>0.95871470000000003</v>
      </c>
      <c r="G203">
        <v>1.35213E-2</v>
      </c>
      <c r="H203">
        <v>81.455600000000004</v>
      </c>
      <c r="I203">
        <v>-4.2161999999999998E-3</v>
      </c>
      <c r="J203">
        <v>6.2632E-3</v>
      </c>
      <c r="K203">
        <v>1.35213E-2</v>
      </c>
      <c r="L203">
        <v>2.0779300000000001E-2</v>
      </c>
      <c r="M203">
        <v>3.12587E-2</v>
      </c>
      <c r="N203">
        <v>1.38406E-2</v>
      </c>
      <c r="O203">
        <v>1721</v>
      </c>
      <c r="P203">
        <v>17177</v>
      </c>
    </row>
    <row r="204" spans="1:16">
      <c r="A204" s="53" t="s">
        <v>49</v>
      </c>
      <c r="B204" s="53">
        <v>40036</v>
      </c>
      <c r="C204" s="57">
        <v>11</v>
      </c>
      <c r="D204">
        <v>1.1074269999999999</v>
      </c>
      <c r="E204">
        <v>1.092749</v>
      </c>
      <c r="F204">
        <v>1.1208990000000001</v>
      </c>
      <c r="G204">
        <v>1.4678500000000001E-2</v>
      </c>
      <c r="H204">
        <v>85.125900000000001</v>
      </c>
      <c r="I204">
        <v>-3.0753999999999998E-3</v>
      </c>
      <c r="J204">
        <v>7.4137999999999999E-3</v>
      </c>
      <c r="K204">
        <v>1.4678500000000001E-2</v>
      </c>
      <c r="L204">
        <v>2.19432E-2</v>
      </c>
      <c r="M204">
        <v>3.2432299999999997E-2</v>
      </c>
      <c r="N204">
        <v>1.38534E-2</v>
      </c>
      <c r="O204">
        <v>1719</v>
      </c>
      <c r="P204">
        <v>17177</v>
      </c>
    </row>
    <row r="205" spans="1:16">
      <c r="A205" s="53" t="s">
        <v>49</v>
      </c>
      <c r="B205" s="53">
        <v>40036</v>
      </c>
      <c r="C205" s="57">
        <v>12</v>
      </c>
      <c r="D205">
        <v>1.2559070000000001</v>
      </c>
      <c r="E205">
        <v>1.236002</v>
      </c>
      <c r="F205">
        <v>1.2674399999999999</v>
      </c>
      <c r="G205">
        <v>1.9904499999999999E-2</v>
      </c>
      <c r="H205">
        <v>88.017499999999998</v>
      </c>
      <c r="I205">
        <v>2.1264999999999999E-3</v>
      </c>
      <c r="J205">
        <v>1.2629899999999999E-2</v>
      </c>
      <c r="K205">
        <v>1.9904499999999999E-2</v>
      </c>
      <c r="L205">
        <v>2.7179100000000001E-2</v>
      </c>
      <c r="M205">
        <v>3.7682500000000001E-2</v>
      </c>
      <c r="N205">
        <v>1.3872300000000001E-2</v>
      </c>
      <c r="O205">
        <v>1715</v>
      </c>
      <c r="P205">
        <v>17177</v>
      </c>
    </row>
    <row r="206" spans="1:16">
      <c r="A206" s="53" t="s">
        <v>49</v>
      </c>
      <c r="B206" s="53">
        <v>40036</v>
      </c>
      <c r="C206" s="57">
        <v>13</v>
      </c>
      <c r="D206">
        <v>1.424774</v>
      </c>
      <c r="E206">
        <v>1.385966</v>
      </c>
      <c r="F206">
        <v>1.41598</v>
      </c>
      <c r="G206">
        <v>3.8807700000000001E-2</v>
      </c>
      <c r="H206">
        <v>90.249899999999997</v>
      </c>
      <c r="I206">
        <v>2.10388E-2</v>
      </c>
      <c r="J206">
        <v>3.1536799999999997E-2</v>
      </c>
      <c r="K206">
        <v>3.8807700000000001E-2</v>
      </c>
      <c r="L206">
        <v>4.60787E-2</v>
      </c>
      <c r="M206">
        <v>5.6576700000000001E-2</v>
      </c>
      <c r="N206">
        <v>1.3865199999999999E-2</v>
      </c>
      <c r="O206">
        <v>1717</v>
      </c>
      <c r="P206">
        <v>17177</v>
      </c>
    </row>
    <row r="207" spans="1:16">
      <c r="A207" s="53" t="s">
        <v>49</v>
      </c>
      <c r="B207" s="53">
        <v>40036</v>
      </c>
      <c r="C207" s="57">
        <v>14</v>
      </c>
      <c r="D207">
        <v>1.61008</v>
      </c>
      <c r="E207">
        <v>1.5549459999999999</v>
      </c>
      <c r="F207">
        <v>1.6107659999999999</v>
      </c>
      <c r="G207">
        <v>5.5134299999999997E-2</v>
      </c>
      <c r="H207">
        <v>92.783100000000005</v>
      </c>
      <c r="I207">
        <v>3.7366999999999997E-2</v>
      </c>
      <c r="J207">
        <v>4.78641E-2</v>
      </c>
      <c r="K207">
        <v>5.5134299999999997E-2</v>
      </c>
      <c r="L207">
        <v>6.2404500000000002E-2</v>
      </c>
      <c r="M207">
        <v>7.2901599999999997E-2</v>
      </c>
      <c r="N207">
        <v>1.38639E-2</v>
      </c>
      <c r="O207">
        <v>1720</v>
      </c>
      <c r="P207">
        <v>17177</v>
      </c>
    </row>
    <row r="208" spans="1:16">
      <c r="A208" s="53" t="s">
        <v>49</v>
      </c>
      <c r="B208" s="53">
        <v>40036</v>
      </c>
      <c r="C208" s="57">
        <v>15</v>
      </c>
      <c r="D208">
        <v>1.775738</v>
      </c>
      <c r="E208">
        <v>1.5433829999999999</v>
      </c>
      <c r="F208">
        <v>1.5905720000000001</v>
      </c>
      <c r="G208">
        <v>0.23235500000000001</v>
      </c>
      <c r="H208">
        <v>94.351699999999994</v>
      </c>
      <c r="I208">
        <v>0.2146063</v>
      </c>
      <c r="J208">
        <v>0.2250924</v>
      </c>
      <c r="K208">
        <v>0.23235500000000001</v>
      </c>
      <c r="L208">
        <v>0.23961759999999999</v>
      </c>
      <c r="M208">
        <v>0.25010369999999998</v>
      </c>
      <c r="N208">
        <v>1.38494E-2</v>
      </c>
      <c r="O208">
        <v>1720</v>
      </c>
      <c r="P208">
        <v>17177</v>
      </c>
    </row>
    <row r="209" spans="1:16">
      <c r="A209" s="53" t="s">
        <v>49</v>
      </c>
      <c r="B209" s="53">
        <v>40036</v>
      </c>
      <c r="C209" s="57">
        <v>16</v>
      </c>
      <c r="D209">
        <v>1.9608110000000001</v>
      </c>
      <c r="E209">
        <v>1.6931259999999999</v>
      </c>
      <c r="F209">
        <v>1.7022619999999999</v>
      </c>
      <c r="G209">
        <v>0.2676849</v>
      </c>
      <c r="H209">
        <v>95.3523</v>
      </c>
      <c r="I209">
        <v>0.249946</v>
      </c>
      <c r="J209">
        <v>0.2604263</v>
      </c>
      <c r="K209">
        <v>0.2676849</v>
      </c>
      <c r="L209">
        <v>0.27494360000000001</v>
      </c>
      <c r="M209">
        <v>0.28542380000000001</v>
      </c>
      <c r="N209">
        <v>1.38418E-2</v>
      </c>
      <c r="O209">
        <v>1723</v>
      </c>
      <c r="P209">
        <v>17177</v>
      </c>
    </row>
    <row r="210" spans="1:16">
      <c r="A210" s="53" t="s">
        <v>49</v>
      </c>
      <c r="B210" s="53">
        <v>40036</v>
      </c>
      <c r="C210" s="57">
        <v>17</v>
      </c>
      <c r="D210">
        <v>2.1078410000000001</v>
      </c>
      <c r="E210">
        <v>1.844468</v>
      </c>
      <c r="F210">
        <v>1.856481</v>
      </c>
      <c r="G210">
        <v>0.26337339999999998</v>
      </c>
      <c r="H210">
        <v>95.539000000000001</v>
      </c>
      <c r="I210">
        <v>0.24562120000000001</v>
      </c>
      <c r="J210">
        <v>0.25610929999999998</v>
      </c>
      <c r="K210">
        <v>0.26337339999999998</v>
      </c>
      <c r="L210">
        <v>0.27063749999999998</v>
      </c>
      <c r="M210">
        <v>0.28112559999999998</v>
      </c>
      <c r="N210">
        <v>1.3852099999999999E-2</v>
      </c>
      <c r="O210">
        <v>1719</v>
      </c>
      <c r="P210">
        <v>17177</v>
      </c>
    </row>
    <row r="211" spans="1:16">
      <c r="A211" s="53" t="s">
        <v>49</v>
      </c>
      <c r="B211" s="53">
        <v>40036</v>
      </c>
      <c r="C211" s="57">
        <v>18</v>
      </c>
      <c r="D211">
        <v>2.2079460000000002</v>
      </c>
      <c r="E211">
        <v>1.934572</v>
      </c>
      <c r="F211">
        <v>1.964925</v>
      </c>
      <c r="G211">
        <v>0.2733737</v>
      </c>
      <c r="H211">
        <v>95.225899999999996</v>
      </c>
      <c r="I211">
        <v>0.25565840000000001</v>
      </c>
      <c r="J211">
        <v>0.26612479999999999</v>
      </c>
      <c r="K211">
        <v>0.2733737</v>
      </c>
      <c r="L211">
        <v>0.2806227</v>
      </c>
      <c r="M211">
        <v>0.29108909999999999</v>
      </c>
      <c r="N211">
        <v>1.38233E-2</v>
      </c>
      <c r="O211">
        <v>1722</v>
      </c>
      <c r="P211">
        <v>17177</v>
      </c>
    </row>
    <row r="212" spans="1:16">
      <c r="A212" s="53" t="s">
        <v>49</v>
      </c>
      <c r="B212" s="53">
        <v>40036</v>
      </c>
      <c r="C212" s="57">
        <v>19</v>
      </c>
      <c r="D212">
        <v>2.1936200000000001</v>
      </c>
      <c r="E212">
        <v>1.9365520000000001</v>
      </c>
      <c r="F212">
        <v>1.9675670000000001</v>
      </c>
      <c r="G212">
        <v>0.25706770000000001</v>
      </c>
      <c r="H212">
        <v>93.450100000000006</v>
      </c>
      <c r="I212">
        <v>0.23934610000000001</v>
      </c>
      <c r="J212">
        <v>0.24981610000000001</v>
      </c>
      <c r="K212">
        <v>0.25706770000000001</v>
      </c>
      <c r="L212">
        <v>0.26431919999999998</v>
      </c>
      <c r="M212">
        <v>0.27478930000000001</v>
      </c>
      <c r="N212">
        <v>1.38283E-2</v>
      </c>
      <c r="O212">
        <v>1723</v>
      </c>
      <c r="P212">
        <v>17177</v>
      </c>
    </row>
    <row r="213" spans="1:16">
      <c r="A213" s="53" t="s">
        <v>49</v>
      </c>
      <c r="B213" s="53">
        <v>40036</v>
      </c>
      <c r="C213" s="57">
        <v>20</v>
      </c>
      <c r="D213">
        <v>2.0471789999999999</v>
      </c>
      <c r="E213">
        <v>2.082776</v>
      </c>
      <c r="F213">
        <v>2.1069290000000001</v>
      </c>
      <c r="G213">
        <v>-3.5597299999999998E-2</v>
      </c>
      <c r="H213">
        <v>90.025800000000004</v>
      </c>
      <c r="I213">
        <v>-5.3343099999999997E-2</v>
      </c>
      <c r="J213">
        <v>-4.2858800000000002E-2</v>
      </c>
      <c r="K213">
        <v>-3.5597299999999998E-2</v>
      </c>
      <c r="L213">
        <v>-2.8335900000000001E-2</v>
      </c>
      <c r="M213">
        <v>-1.7851499999999999E-2</v>
      </c>
      <c r="N213">
        <v>1.3847099999999999E-2</v>
      </c>
      <c r="O213">
        <v>1723</v>
      </c>
      <c r="P213">
        <v>17177</v>
      </c>
    </row>
    <row r="214" spans="1:16">
      <c r="A214" s="53" t="s">
        <v>49</v>
      </c>
      <c r="B214" s="53">
        <v>40036</v>
      </c>
      <c r="C214" s="57">
        <v>21</v>
      </c>
      <c r="D214">
        <v>1.979074</v>
      </c>
      <c r="E214">
        <v>2.0775489999999999</v>
      </c>
      <c r="F214">
        <v>2.0558550000000002</v>
      </c>
      <c r="G214">
        <v>-9.8474699999999998E-2</v>
      </c>
      <c r="H214">
        <v>86.849000000000004</v>
      </c>
      <c r="I214">
        <v>-0.1162041</v>
      </c>
      <c r="J214">
        <v>-0.1057295</v>
      </c>
      <c r="K214">
        <v>-9.8474699999999998E-2</v>
      </c>
      <c r="L214">
        <v>-9.1219999999999996E-2</v>
      </c>
      <c r="M214">
        <v>-8.0745399999999995E-2</v>
      </c>
      <c r="N214">
        <v>1.3834300000000001E-2</v>
      </c>
      <c r="O214">
        <v>1722</v>
      </c>
      <c r="P214">
        <v>17177</v>
      </c>
    </row>
    <row r="215" spans="1:16">
      <c r="A215" s="53" t="s">
        <v>49</v>
      </c>
      <c r="B215" s="53">
        <v>40036</v>
      </c>
      <c r="C215" s="57">
        <v>22</v>
      </c>
      <c r="D215">
        <v>1.8287420000000001</v>
      </c>
      <c r="E215">
        <v>1.919019</v>
      </c>
      <c r="F215">
        <v>1.929832</v>
      </c>
      <c r="G215">
        <v>-9.02776E-2</v>
      </c>
      <c r="H215">
        <v>83.918499999999995</v>
      </c>
      <c r="I215">
        <v>-0.1079996</v>
      </c>
      <c r="J215">
        <v>-9.7529299999999999E-2</v>
      </c>
      <c r="K215">
        <v>-9.02776E-2</v>
      </c>
      <c r="L215">
        <v>-8.3025799999999997E-2</v>
      </c>
      <c r="M215">
        <v>-7.2555499999999995E-2</v>
      </c>
      <c r="N215">
        <v>1.38286E-2</v>
      </c>
      <c r="O215">
        <v>1724</v>
      </c>
      <c r="P215">
        <v>17177</v>
      </c>
    </row>
    <row r="216" spans="1:16">
      <c r="A216" s="53" t="s">
        <v>49</v>
      </c>
      <c r="B216" s="53">
        <v>40036</v>
      </c>
      <c r="C216" s="57">
        <v>23</v>
      </c>
      <c r="D216">
        <v>1.5495019999999999</v>
      </c>
      <c r="E216">
        <v>1.6124989999999999</v>
      </c>
      <c r="F216">
        <v>1.6328860000000001</v>
      </c>
      <c r="G216">
        <v>-6.2996499999999997E-2</v>
      </c>
      <c r="H216">
        <v>81.012200000000007</v>
      </c>
      <c r="I216">
        <v>-8.0747200000000005E-2</v>
      </c>
      <c r="J216">
        <v>-7.02599E-2</v>
      </c>
      <c r="K216">
        <v>-6.2996499999999997E-2</v>
      </c>
      <c r="L216">
        <v>-5.5733100000000001E-2</v>
      </c>
      <c r="M216">
        <v>-4.5245800000000003E-2</v>
      </c>
      <c r="N216">
        <v>1.3850899999999999E-2</v>
      </c>
      <c r="O216">
        <v>1723</v>
      </c>
      <c r="P216">
        <v>17177</v>
      </c>
    </row>
    <row r="217" spans="1:16">
      <c r="A217" s="53" t="s">
        <v>49</v>
      </c>
      <c r="B217" s="53">
        <v>40036</v>
      </c>
      <c r="C217" s="57">
        <v>24</v>
      </c>
      <c r="D217">
        <v>1.2732380000000001</v>
      </c>
      <c r="E217">
        <v>1.294775</v>
      </c>
      <c r="F217">
        <v>1.3168470000000001</v>
      </c>
      <c r="G217">
        <v>-2.1537199999999999E-2</v>
      </c>
      <c r="H217">
        <v>78.808000000000007</v>
      </c>
      <c r="I217">
        <v>-3.9271E-2</v>
      </c>
      <c r="J217">
        <v>-2.8793699999999998E-2</v>
      </c>
      <c r="K217">
        <v>-2.1537199999999999E-2</v>
      </c>
      <c r="L217">
        <v>-1.4280599999999999E-2</v>
      </c>
      <c r="M217">
        <v>-3.8032999999999999E-3</v>
      </c>
      <c r="N217">
        <v>1.3837800000000001E-2</v>
      </c>
      <c r="O217">
        <v>1721</v>
      </c>
      <c r="P217">
        <v>17177</v>
      </c>
    </row>
    <row r="218" spans="1:16">
      <c r="A218" s="53" t="s">
        <v>49</v>
      </c>
      <c r="B218" s="53">
        <v>40043</v>
      </c>
      <c r="C218" s="57">
        <v>1</v>
      </c>
      <c r="D218">
        <v>0.94289970000000001</v>
      </c>
      <c r="E218">
        <v>0.92630140000000005</v>
      </c>
      <c r="F218">
        <v>0.9222996</v>
      </c>
      <c r="G218">
        <v>1.65983E-2</v>
      </c>
      <c r="H218">
        <v>73.739400000000003</v>
      </c>
      <c r="I218">
        <v>-1.4660000000000001E-4</v>
      </c>
      <c r="J218">
        <v>9.7464000000000005E-3</v>
      </c>
      <c r="K218">
        <v>1.65983E-2</v>
      </c>
      <c r="L218">
        <v>2.34503E-2</v>
      </c>
      <c r="M218">
        <v>3.3343299999999999E-2</v>
      </c>
      <c r="N218">
        <v>1.30662E-2</v>
      </c>
      <c r="O218">
        <v>1905</v>
      </c>
      <c r="P218">
        <v>19182</v>
      </c>
    </row>
    <row r="219" spans="1:16">
      <c r="A219" s="53" t="s">
        <v>49</v>
      </c>
      <c r="B219" s="53">
        <v>40043</v>
      </c>
      <c r="C219" s="57">
        <v>2</v>
      </c>
      <c r="D219">
        <v>0.80293199999999998</v>
      </c>
      <c r="E219">
        <v>0.79009720000000006</v>
      </c>
      <c r="F219">
        <v>0.791435</v>
      </c>
      <c r="G219">
        <v>1.2834699999999999E-2</v>
      </c>
      <c r="H219">
        <v>71.770099999999999</v>
      </c>
      <c r="I219">
        <v>-3.9103000000000002E-3</v>
      </c>
      <c r="J219">
        <v>5.9827999999999999E-3</v>
      </c>
      <c r="K219">
        <v>1.2834699999999999E-2</v>
      </c>
      <c r="L219">
        <v>1.9686599999999999E-2</v>
      </c>
      <c r="M219">
        <v>2.95797E-2</v>
      </c>
      <c r="N219">
        <v>1.30662E-2</v>
      </c>
      <c r="O219">
        <v>1905</v>
      </c>
      <c r="P219">
        <v>19182</v>
      </c>
    </row>
    <row r="220" spans="1:16">
      <c r="A220" s="53" t="s">
        <v>49</v>
      </c>
      <c r="B220" s="53">
        <v>40043</v>
      </c>
      <c r="C220" s="57">
        <v>3</v>
      </c>
      <c r="D220">
        <v>0.71785940000000004</v>
      </c>
      <c r="E220">
        <v>0.71067449999999999</v>
      </c>
      <c r="F220">
        <v>0.70355420000000002</v>
      </c>
      <c r="G220">
        <v>7.1849000000000001E-3</v>
      </c>
      <c r="H220">
        <v>70.458200000000005</v>
      </c>
      <c r="I220">
        <v>-9.5651999999999994E-3</v>
      </c>
      <c r="J220">
        <v>3.3090000000000002E-4</v>
      </c>
      <c r="K220">
        <v>7.1849000000000001E-3</v>
      </c>
      <c r="L220">
        <v>1.4038800000000001E-2</v>
      </c>
      <c r="M220">
        <v>2.3934899999999999E-2</v>
      </c>
      <c r="N220">
        <v>1.3070099999999999E-2</v>
      </c>
      <c r="O220">
        <v>1904</v>
      </c>
      <c r="P220">
        <v>19182</v>
      </c>
    </row>
    <row r="221" spans="1:16">
      <c r="A221" s="53" t="s">
        <v>49</v>
      </c>
      <c r="B221" s="53">
        <v>40043</v>
      </c>
      <c r="C221" s="57">
        <v>4</v>
      </c>
      <c r="D221">
        <v>0.65413739999999998</v>
      </c>
      <c r="E221">
        <v>0.65141210000000005</v>
      </c>
      <c r="F221">
        <v>0.6479878</v>
      </c>
      <c r="G221">
        <v>2.7252000000000001E-3</v>
      </c>
      <c r="H221">
        <v>68.892899999999997</v>
      </c>
      <c r="I221">
        <v>-1.40248E-2</v>
      </c>
      <c r="J221">
        <v>-4.1286999999999999E-3</v>
      </c>
      <c r="K221">
        <v>2.7252000000000001E-3</v>
      </c>
      <c r="L221">
        <v>9.5791999999999995E-3</v>
      </c>
      <c r="M221">
        <v>1.9475300000000001E-2</v>
      </c>
      <c r="N221">
        <v>1.3070099999999999E-2</v>
      </c>
      <c r="O221">
        <v>1904</v>
      </c>
      <c r="P221">
        <v>19182</v>
      </c>
    </row>
    <row r="222" spans="1:16">
      <c r="A222" s="53" t="s">
        <v>49</v>
      </c>
      <c r="B222" s="53">
        <v>40043</v>
      </c>
      <c r="C222" s="57">
        <v>5</v>
      </c>
      <c r="D222">
        <v>0.62458579999999997</v>
      </c>
      <c r="E222">
        <v>0.63001629999999997</v>
      </c>
      <c r="F222">
        <v>0.63640059999999998</v>
      </c>
      <c r="G222">
        <v>-5.4305000000000004E-3</v>
      </c>
      <c r="H222">
        <v>67.3673</v>
      </c>
      <c r="I222">
        <v>-2.2188699999999999E-2</v>
      </c>
      <c r="J222">
        <v>-1.22878E-2</v>
      </c>
      <c r="K222">
        <v>-5.4305000000000004E-3</v>
      </c>
      <c r="L222">
        <v>1.4269E-3</v>
      </c>
      <c r="M222">
        <v>1.13277E-2</v>
      </c>
      <c r="N222">
        <v>1.30765E-2</v>
      </c>
      <c r="O222">
        <v>1903</v>
      </c>
      <c r="P222">
        <v>19182</v>
      </c>
    </row>
    <row r="223" spans="1:16">
      <c r="A223" s="53" t="s">
        <v>49</v>
      </c>
      <c r="B223" s="53">
        <v>40043</v>
      </c>
      <c r="C223" s="57">
        <v>6</v>
      </c>
      <c r="D223">
        <v>0.62445470000000003</v>
      </c>
      <c r="E223">
        <v>0.63413600000000003</v>
      </c>
      <c r="F223">
        <v>0.62362620000000002</v>
      </c>
      <c r="G223">
        <v>-9.6813000000000003E-3</v>
      </c>
      <c r="H223">
        <v>66.213300000000004</v>
      </c>
      <c r="I223">
        <v>-2.6437499999999999E-2</v>
      </c>
      <c r="J223">
        <v>-1.6537799999999998E-2</v>
      </c>
      <c r="K223">
        <v>-9.6813000000000003E-3</v>
      </c>
      <c r="L223">
        <v>-2.8248000000000001E-3</v>
      </c>
      <c r="M223">
        <v>7.0749999999999997E-3</v>
      </c>
      <c r="N223">
        <v>1.3075E-2</v>
      </c>
      <c r="O223">
        <v>1901</v>
      </c>
      <c r="P223">
        <v>19182</v>
      </c>
    </row>
    <row r="224" spans="1:16">
      <c r="A224" s="53" t="s">
        <v>49</v>
      </c>
      <c r="B224" s="53">
        <v>40043</v>
      </c>
      <c r="C224" s="57">
        <v>7</v>
      </c>
      <c r="D224">
        <v>0.68234980000000001</v>
      </c>
      <c r="E224">
        <v>0.70524439999999999</v>
      </c>
      <c r="F224">
        <v>0.67788680000000001</v>
      </c>
      <c r="G224">
        <v>-2.2894600000000001E-2</v>
      </c>
      <c r="H224">
        <v>66.032300000000006</v>
      </c>
      <c r="I224">
        <v>-3.96578E-2</v>
      </c>
      <c r="J224">
        <v>-2.9753999999999999E-2</v>
      </c>
      <c r="K224">
        <v>-2.2894600000000001E-2</v>
      </c>
      <c r="L224">
        <v>-1.6035299999999999E-2</v>
      </c>
      <c r="M224">
        <v>-6.1314999999999998E-3</v>
      </c>
      <c r="N224">
        <v>1.30803E-2</v>
      </c>
      <c r="O224">
        <v>1902</v>
      </c>
      <c r="P224">
        <v>19182</v>
      </c>
    </row>
    <row r="225" spans="1:16">
      <c r="A225" s="53" t="s">
        <v>49</v>
      </c>
      <c r="B225" s="53">
        <v>40043</v>
      </c>
      <c r="C225" s="57">
        <v>8</v>
      </c>
      <c r="D225">
        <v>0.72516539999999996</v>
      </c>
      <c r="E225">
        <v>0.74459699999999995</v>
      </c>
      <c r="F225">
        <v>0.70878969999999997</v>
      </c>
      <c r="G225">
        <v>-1.9431500000000001E-2</v>
      </c>
      <c r="H225">
        <v>66.902900000000002</v>
      </c>
      <c r="I225">
        <v>-3.6199299999999997E-2</v>
      </c>
      <c r="J225">
        <v>-2.6292800000000002E-2</v>
      </c>
      <c r="K225">
        <v>-1.9431500000000001E-2</v>
      </c>
      <c r="L225">
        <v>-1.25703E-2</v>
      </c>
      <c r="M225">
        <v>-2.6637000000000002E-3</v>
      </c>
      <c r="N225">
        <v>1.3084E-2</v>
      </c>
      <c r="O225">
        <v>1901</v>
      </c>
      <c r="P225">
        <v>19182</v>
      </c>
    </row>
    <row r="226" spans="1:16">
      <c r="A226" s="53" t="s">
        <v>49</v>
      </c>
      <c r="B226" s="53">
        <v>40043</v>
      </c>
      <c r="C226" s="57">
        <v>9</v>
      </c>
      <c r="D226">
        <v>0.77723229999999999</v>
      </c>
      <c r="E226">
        <v>0.77316940000000001</v>
      </c>
      <c r="F226">
        <v>0.74673160000000005</v>
      </c>
      <c r="G226">
        <v>4.0629999999999998E-3</v>
      </c>
      <c r="H226">
        <v>70.473699999999994</v>
      </c>
      <c r="I226">
        <v>-1.2707299999999999E-2</v>
      </c>
      <c r="J226">
        <v>-2.7992999999999998E-3</v>
      </c>
      <c r="K226">
        <v>4.0629999999999998E-3</v>
      </c>
      <c r="L226">
        <v>1.0925199999999999E-2</v>
      </c>
      <c r="M226">
        <v>2.08332E-2</v>
      </c>
      <c r="N226">
        <v>1.3085899999999999E-2</v>
      </c>
      <c r="O226">
        <v>1898</v>
      </c>
      <c r="P226">
        <v>19182</v>
      </c>
    </row>
    <row r="227" spans="1:16">
      <c r="A227" s="53" t="s">
        <v>49</v>
      </c>
      <c r="B227" s="53">
        <v>40043</v>
      </c>
      <c r="C227" s="57">
        <v>10</v>
      </c>
      <c r="D227">
        <v>0.86332419999999999</v>
      </c>
      <c r="E227">
        <v>0.83043809999999996</v>
      </c>
      <c r="F227">
        <v>0.81972500000000004</v>
      </c>
      <c r="G227">
        <v>3.2886100000000001E-2</v>
      </c>
      <c r="H227">
        <v>75.043000000000006</v>
      </c>
      <c r="I227">
        <v>1.6108999999999998E-2</v>
      </c>
      <c r="J227">
        <v>2.6020999999999999E-2</v>
      </c>
      <c r="K227">
        <v>3.2886100000000001E-2</v>
      </c>
      <c r="L227">
        <v>3.9751099999999998E-2</v>
      </c>
      <c r="M227">
        <v>4.9663199999999998E-2</v>
      </c>
      <c r="N227">
        <v>1.3091200000000001E-2</v>
      </c>
      <c r="O227">
        <v>1897</v>
      </c>
      <c r="P227">
        <v>19182</v>
      </c>
    </row>
    <row r="228" spans="1:16">
      <c r="A228" s="53" t="s">
        <v>49</v>
      </c>
      <c r="B228" s="53">
        <v>40043</v>
      </c>
      <c r="C228" s="57">
        <v>11</v>
      </c>
      <c r="D228">
        <v>0.96091530000000003</v>
      </c>
      <c r="E228">
        <v>0.92240909999999998</v>
      </c>
      <c r="F228">
        <v>0.89737909999999999</v>
      </c>
      <c r="G228">
        <v>3.8506199999999997E-2</v>
      </c>
      <c r="H228">
        <v>79.328500000000005</v>
      </c>
      <c r="I228">
        <v>2.1725399999999999E-2</v>
      </c>
      <c r="J228">
        <v>3.1639599999999997E-2</v>
      </c>
      <c r="K228">
        <v>3.8506199999999997E-2</v>
      </c>
      <c r="L228">
        <v>4.5372700000000002E-2</v>
      </c>
      <c r="M228">
        <v>5.52869E-2</v>
      </c>
      <c r="N228">
        <v>1.3094099999999999E-2</v>
      </c>
      <c r="O228">
        <v>1898</v>
      </c>
      <c r="P228">
        <v>19182</v>
      </c>
    </row>
    <row r="229" spans="1:16">
      <c r="A229" s="53" t="s">
        <v>49</v>
      </c>
      <c r="B229" s="53">
        <v>40043</v>
      </c>
      <c r="C229" s="57">
        <v>12</v>
      </c>
      <c r="D229">
        <v>1.0790820000000001</v>
      </c>
      <c r="E229">
        <v>1.02213</v>
      </c>
      <c r="F229">
        <v>1.003895</v>
      </c>
      <c r="G229">
        <v>5.6952099999999999E-2</v>
      </c>
      <c r="H229">
        <v>83.145600000000002</v>
      </c>
      <c r="I229">
        <v>4.0180399999999998E-2</v>
      </c>
      <c r="J229">
        <v>5.0089300000000003E-2</v>
      </c>
      <c r="K229">
        <v>5.6952099999999999E-2</v>
      </c>
      <c r="L229">
        <v>6.3814999999999997E-2</v>
      </c>
      <c r="M229">
        <v>7.3723800000000006E-2</v>
      </c>
      <c r="N229">
        <v>1.3087100000000001E-2</v>
      </c>
      <c r="O229">
        <v>1896</v>
      </c>
      <c r="P229">
        <v>19182</v>
      </c>
    </row>
    <row r="230" spans="1:16">
      <c r="A230" s="53" t="s">
        <v>49</v>
      </c>
      <c r="B230" s="53">
        <v>40043</v>
      </c>
      <c r="C230" s="57">
        <v>13</v>
      </c>
      <c r="D230">
        <v>1.233336</v>
      </c>
      <c r="E230">
        <v>1.1768989999999999</v>
      </c>
      <c r="F230">
        <v>1.1596630000000001</v>
      </c>
      <c r="G230">
        <v>5.6437000000000001E-2</v>
      </c>
      <c r="H230">
        <v>86.766099999999994</v>
      </c>
      <c r="I230">
        <v>3.9644899999999997E-2</v>
      </c>
      <c r="J230">
        <v>4.95658E-2</v>
      </c>
      <c r="K230">
        <v>5.6437000000000001E-2</v>
      </c>
      <c r="L230">
        <v>6.3308199999999995E-2</v>
      </c>
      <c r="M230">
        <v>7.3229199999999994E-2</v>
      </c>
      <c r="N230">
        <v>1.3103E-2</v>
      </c>
      <c r="O230">
        <v>1896</v>
      </c>
      <c r="P230">
        <v>19182</v>
      </c>
    </row>
    <row r="231" spans="1:16">
      <c r="A231" s="53" t="s">
        <v>49</v>
      </c>
      <c r="B231" s="53">
        <v>40043</v>
      </c>
      <c r="C231" s="57">
        <v>14</v>
      </c>
      <c r="D231">
        <v>1.398217</v>
      </c>
      <c r="E231">
        <v>1.322165</v>
      </c>
      <c r="F231">
        <v>1.308762</v>
      </c>
      <c r="G231">
        <v>7.6052099999999997E-2</v>
      </c>
      <c r="H231">
        <v>89.7256</v>
      </c>
      <c r="I231">
        <v>5.9288300000000002E-2</v>
      </c>
      <c r="J231">
        <v>6.9192500000000004E-2</v>
      </c>
      <c r="K231">
        <v>7.6052099999999997E-2</v>
      </c>
      <c r="L231">
        <v>8.2911700000000005E-2</v>
      </c>
      <c r="M231">
        <v>9.2815900000000007E-2</v>
      </c>
      <c r="N231">
        <v>1.3080899999999999E-2</v>
      </c>
      <c r="O231">
        <v>1899</v>
      </c>
      <c r="P231">
        <v>19182</v>
      </c>
    </row>
    <row r="232" spans="1:16">
      <c r="A232" s="53" t="s">
        <v>49</v>
      </c>
      <c r="B232" s="53">
        <v>40043</v>
      </c>
      <c r="C232" s="57">
        <v>15</v>
      </c>
      <c r="D232">
        <v>1.5549489999999999</v>
      </c>
      <c r="E232">
        <v>1.3284579999999999</v>
      </c>
      <c r="F232">
        <v>1.3049759999999999</v>
      </c>
      <c r="G232">
        <v>0.22649179999999999</v>
      </c>
      <c r="H232">
        <v>91.793199999999999</v>
      </c>
      <c r="I232">
        <v>0.20973459999999999</v>
      </c>
      <c r="J232">
        <v>0.21963489999999999</v>
      </c>
      <c r="K232">
        <v>0.22649179999999999</v>
      </c>
      <c r="L232">
        <v>0.23334869999999999</v>
      </c>
      <c r="M232">
        <v>0.24324899999999999</v>
      </c>
      <c r="N232">
        <v>1.3075700000000001E-2</v>
      </c>
      <c r="O232">
        <v>1903</v>
      </c>
      <c r="P232">
        <v>19182</v>
      </c>
    </row>
    <row r="233" spans="1:16">
      <c r="A233" s="53" t="s">
        <v>49</v>
      </c>
      <c r="B233" s="53">
        <v>40043</v>
      </c>
      <c r="C233" s="57">
        <v>16</v>
      </c>
      <c r="D233">
        <v>1.739827</v>
      </c>
      <c r="E233">
        <v>1.468343</v>
      </c>
      <c r="F233">
        <v>1.4611620000000001</v>
      </c>
      <c r="G233">
        <v>0.27148450000000002</v>
      </c>
      <c r="H233">
        <v>93.555099999999996</v>
      </c>
      <c r="I233">
        <v>0.25470399999999999</v>
      </c>
      <c r="J233">
        <v>0.26461800000000002</v>
      </c>
      <c r="K233">
        <v>0.27148450000000002</v>
      </c>
      <c r="L233">
        <v>0.27835090000000001</v>
      </c>
      <c r="M233">
        <v>0.28826499999999999</v>
      </c>
      <c r="N233">
        <v>1.30939E-2</v>
      </c>
      <c r="O233">
        <v>1898</v>
      </c>
      <c r="P233">
        <v>19182</v>
      </c>
    </row>
    <row r="234" spans="1:16">
      <c r="A234" s="53" t="s">
        <v>49</v>
      </c>
      <c r="B234" s="53">
        <v>40043</v>
      </c>
      <c r="C234" s="57">
        <v>17</v>
      </c>
      <c r="D234">
        <v>1.8953720000000001</v>
      </c>
      <c r="E234">
        <v>1.632674</v>
      </c>
      <c r="F234">
        <v>1.659394</v>
      </c>
      <c r="G234">
        <v>0.26269730000000002</v>
      </c>
      <c r="H234">
        <v>94.448400000000007</v>
      </c>
      <c r="I234">
        <v>0.24591460000000001</v>
      </c>
      <c r="J234">
        <v>0.25583</v>
      </c>
      <c r="K234">
        <v>0.26269730000000002</v>
      </c>
      <c r="L234">
        <v>0.26956469999999999</v>
      </c>
      <c r="M234">
        <v>0.27948010000000001</v>
      </c>
      <c r="N234">
        <v>1.30957E-2</v>
      </c>
      <c r="O234">
        <v>1890</v>
      </c>
      <c r="P234">
        <v>19182</v>
      </c>
    </row>
    <row r="235" spans="1:16">
      <c r="A235" s="53" t="s">
        <v>49</v>
      </c>
      <c r="B235" s="53">
        <v>40043</v>
      </c>
      <c r="C235" s="57">
        <v>18</v>
      </c>
      <c r="D235">
        <v>1.9971319999999999</v>
      </c>
      <c r="E235">
        <v>1.7233400000000001</v>
      </c>
      <c r="F235">
        <v>1.783101</v>
      </c>
      <c r="G235">
        <v>0.27379249999999999</v>
      </c>
      <c r="H235">
        <v>94.603099999999998</v>
      </c>
      <c r="I235">
        <v>0.25702779999999997</v>
      </c>
      <c r="J235">
        <v>0.26693250000000002</v>
      </c>
      <c r="K235">
        <v>0.27379249999999999</v>
      </c>
      <c r="L235">
        <v>0.28065250000000003</v>
      </c>
      <c r="M235">
        <v>0.29055720000000002</v>
      </c>
      <c r="N235">
        <v>1.3081600000000001E-2</v>
      </c>
      <c r="O235">
        <v>1896</v>
      </c>
      <c r="P235">
        <v>19182</v>
      </c>
    </row>
    <row r="236" spans="1:16">
      <c r="A236" s="53" t="s">
        <v>49</v>
      </c>
      <c r="B236" s="53">
        <v>40043</v>
      </c>
      <c r="C236" s="57">
        <v>19</v>
      </c>
      <c r="D236">
        <v>2.012168</v>
      </c>
      <c r="E236">
        <v>1.754586</v>
      </c>
      <c r="F236">
        <v>1.8011079999999999</v>
      </c>
      <c r="G236">
        <v>0.25758249999999999</v>
      </c>
      <c r="H236">
        <v>93.345600000000005</v>
      </c>
      <c r="I236">
        <v>0.24082680000000001</v>
      </c>
      <c r="J236">
        <v>0.25072620000000001</v>
      </c>
      <c r="K236">
        <v>0.25758249999999999</v>
      </c>
      <c r="L236">
        <v>0.26443889999999998</v>
      </c>
      <c r="M236">
        <v>0.27433829999999998</v>
      </c>
      <c r="N236">
        <v>1.30746E-2</v>
      </c>
      <c r="O236">
        <v>1901</v>
      </c>
      <c r="P236">
        <v>19182</v>
      </c>
    </row>
    <row r="237" spans="1:16">
      <c r="A237" s="53" t="s">
        <v>49</v>
      </c>
      <c r="B237" s="53">
        <v>40043</v>
      </c>
      <c r="C237" s="57">
        <v>20</v>
      </c>
      <c r="D237">
        <v>1.893076</v>
      </c>
      <c r="E237">
        <v>1.933179</v>
      </c>
      <c r="F237">
        <v>2.0167510000000002</v>
      </c>
      <c r="G237">
        <v>-4.0103100000000003E-2</v>
      </c>
      <c r="H237">
        <v>89.456900000000005</v>
      </c>
      <c r="I237">
        <v>-5.6867500000000001E-2</v>
      </c>
      <c r="J237">
        <v>-4.6962900000000002E-2</v>
      </c>
      <c r="K237">
        <v>-4.0103100000000003E-2</v>
      </c>
      <c r="L237">
        <v>-3.3243200000000001E-2</v>
      </c>
      <c r="M237">
        <v>-2.33387E-2</v>
      </c>
      <c r="N237">
        <v>1.3081300000000001E-2</v>
      </c>
      <c r="O237">
        <v>1902</v>
      </c>
      <c r="P237">
        <v>19182</v>
      </c>
    </row>
    <row r="238" spans="1:16">
      <c r="A238" s="53" t="s">
        <v>49</v>
      </c>
      <c r="B238" s="53">
        <v>40043</v>
      </c>
      <c r="C238" s="57">
        <v>21</v>
      </c>
      <c r="D238">
        <v>1.836152</v>
      </c>
      <c r="E238">
        <v>1.959354</v>
      </c>
      <c r="F238">
        <v>2.0442119999999999</v>
      </c>
      <c r="G238">
        <v>-0.1232017</v>
      </c>
      <c r="H238">
        <v>85.601200000000006</v>
      </c>
      <c r="I238">
        <v>-0.13996230000000001</v>
      </c>
      <c r="J238">
        <v>-0.13006000000000001</v>
      </c>
      <c r="K238">
        <v>-0.1232017</v>
      </c>
      <c r="L238">
        <v>-0.1163434</v>
      </c>
      <c r="M238">
        <v>-0.1064411</v>
      </c>
      <c r="N238">
        <v>1.3078299999999999E-2</v>
      </c>
      <c r="O238">
        <v>1898</v>
      </c>
      <c r="P238">
        <v>19182</v>
      </c>
    </row>
    <row r="239" spans="1:16">
      <c r="A239" s="53" t="s">
        <v>49</v>
      </c>
      <c r="B239" s="53">
        <v>40043</v>
      </c>
      <c r="C239" s="57">
        <v>22</v>
      </c>
      <c r="D239">
        <v>1.6833020000000001</v>
      </c>
      <c r="E239">
        <v>1.7760009999999999</v>
      </c>
      <c r="F239">
        <v>1.8452299999999999</v>
      </c>
      <c r="G239">
        <v>-9.2698699999999995E-2</v>
      </c>
      <c r="H239">
        <v>82.1036</v>
      </c>
      <c r="I239">
        <v>-0.109495</v>
      </c>
      <c r="J239">
        <v>-9.9571599999999996E-2</v>
      </c>
      <c r="K239">
        <v>-9.2698699999999995E-2</v>
      </c>
      <c r="L239">
        <v>-8.5825799999999994E-2</v>
      </c>
      <c r="M239">
        <v>-7.5902399999999995E-2</v>
      </c>
      <c r="N239">
        <v>1.31063E-2</v>
      </c>
      <c r="O239">
        <v>1892</v>
      </c>
      <c r="P239">
        <v>19182</v>
      </c>
    </row>
    <row r="240" spans="1:16">
      <c r="A240" s="53" t="s">
        <v>49</v>
      </c>
      <c r="B240" s="53">
        <v>40043</v>
      </c>
      <c r="C240" s="57">
        <v>23</v>
      </c>
      <c r="D240">
        <v>1.435001</v>
      </c>
      <c r="E240">
        <v>1.497843</v>
      </c>
      <c r="F240">
        <v>1.5440910000000001</v>
      </c>
      <c r="G240">
        <v>-6.2842099999999998E-2</v>
      </c>
      <c r="H240">
        <v>79.700500000000005</v>
      </c>
      <c r="I240">
        <v>-7.9624399999999998E-2</v>
      </c>
      <c r="J240">
        <v>-6.9709300000000002E-2</v>
      </c>
      <c r="K240">
        <v>-6.2842099999999998E-2</v>
      </c>
      <c r="L240">
        <v>-5.5974999999999997E-2</v>
      </c>
      <c r="M240">
        <v>-4.6059900000000001E-2</v>
      </c>
      <c r="N240">
        <v>1.3095300000000001E-2</v>
      </c>
      <c r="O240">
        <v>1898</v>
      </c>
      <c r="P240">
        <v>19182</v>
      </c>
    </row>
    <row r="241" spans="1:16">
      <c r="A241" s="53" t="s">
        <v>49</v>
      </c>
      <c r="B241" s="53">
        <v>40043</v>
      </c>
      <c r="C241" s="57">
        <v>24</v>
      </c>
      <c r="D241">
        <v>1.175465</v>
      </c>
      <c r="E241">
        <v>1.1915770000000001</v>
      </c>
      <c r="F241">
        <v>1.2271339999999999</v>
      </c>
      <c r="G241">
        <v>-1.6111299999999999E-2</v>
      </c>
      <c r="H241">
        <v>77.404200000000003</v>
      </c>
      <c r="I241">
        <v>-3.2871200000000003E-2</v>
      </c>
      <c r="J241">
        <v>-2.2969300000000002E-2</v>
      </c>
      <c r="K241">
        <v>-1.6111299999999999E-2</v>
      </c>
      <c r="L241">
        <v>-9.2531999999999996E-3</v>
      </c>
      <c r="M241">
        <v>6.4869999999999999E-4</v>
      </c>
      <c r="N241">
        <v>1.30779E-2</v>
      </c>
      <c r="O241">
        <v>1900</v>
      </c>
      <c r="P241">
        <v>19182</v>
      </c>
    </row>
    <row r="242" spans="1:16">
      <c r="A242" s="53" t="s">
        <v>49</v>
      </c>
      <c r="B242" s="53">
        <v>40052</v>
      </c>
      <c r="C242" s="57">
        <v>1</v>
      </c>
      <c r="D242">
        <v>0.89202899999999996</v>
      </c>
      <c r="E242">
        <v>0.87493860000000001</v>
      </c>
      <c r="F242">
        <v>0.85113910000000004</v>
      </c>
      <c r="G242">
        <v>1.7090399999999999E-2</v>
      </c>
      <c r="H242">
        <v>72.660799999999995</v>
      </c>
      <c r="I242">
        <v>1.0882999999999999E-3</v>
      </c>
      <c r="J242">
        <v>1.05425E-2</v>
      </c>
      <c r="K242">
        <v>1.7090399999999999E-2</v>
      </c>
      <c r="L242">
        <v>2.36384E-2</v>
      </c>
      <c r="M242">
        <v>3.30926E-2</v>
      </c>
      <c r="N242">
        <v>1.24866E-2</v>
      </c>
      <c r="O242">
        <v>2084</v>
      </c>
      <c r="P242">
        <v>20779</v>
      </c>
    </row>
    <row r="243" spans="1:16">
      <c r="A243" s="53" t="s">
        <v>49</v>
      </c>
      <c r="B243" s="53">
        <v>40052</v>
      </c>
      <c r="C243" s="57">
        <v>2</v>
      </c>
      <c r="D243">
        <v>0.77279770000000003</v>
      </c>
      <c r="E243">
        <v>0.75404800000000005</v>
      </c>
      <c r="F243">
        <v>0.72144359999999996</v>
      </c>
      <c r="G243">
        <v>1.8749700000000001E-2</v>
      </c>
      <c r="H243">
        <v>71.331299999999999</v>
      </c>
      <c r="I243">
        <v>2.7474000000000001E-3</v>
      </c>
      <c r="J243">
        <v>1.2201699999999999E-2</v>
      </c>
      <c r="K243">
        <v>1.8749700000000001E-2</v>
      </c>
      <c r="L243">
        <v>2.52976E-2</v>
      </c>
      <c r="M243">
        <v>3.4751900000000002E-2</v>
      </c>
      <c r="N243">
        <v>1.24866E-2</v>
      </c>
      <c r="O243">
        <v>2084</v>
      </c>
      <c r="P243">
        <v>20779</v>
      </c>
    </row>
    <row r="244" spans="1:16">
      <c r="A244" s="53" t="s">
        <v>49</v>
      </c>
      <c r="B244" s="53">
        <v>40052</v>
      </c>
      <c r="C244" s="57">
        <v>3</v>
      </c>
      <c r="D244">
        <v>0.70789650000000004</v>
      </c>
      <c r="E244">
        <v>0.69386939999999997</v>
      </c>
      <c r="F244">
        <v>0.6464297</v>
      </c>
      <c r="G244">
        <v>1.4027100000000001E-2</v>
      </c>
      <c r="H244">
        <v>70.848100000000002</v>
      </c>
      <c r="I244">
        <v>-1.9748000000000001E-3</v>
      </c>
      <c r="J244">
        <v>7.4793000000000004E-3</v>
      </c>
      <c r="K244">
        <v>1.4027100000000001E-2</v>
      </c>
      <c r="L244">
        <v>2.0575E-2</v>
      </c>
      <c r="M244">
        <v>3.0029E-2</v>
      </c>
      <c r="N244">
        <v>1.24864E-2</v>
      </c>
      <c r="O244">
        <v>2084</v>
      </c>
      <c r="P244">
        <v>20779</v>
      </c>
    </row>
    <row r="245" spans="1:16">
      <c r="A245" s="53" t="s">
        <v>49</v>
      </c>
      <c r="B245" s="53">
        <v>40052</v>
      </c>
      <c r="C245" s="57">
        <v>4</v>
      </c>
      <c r="D245">
        <v>0.63691260000000005</v>
      </c>
      <c r="E245">
        <v>0.63002709999999995</v>
      </c>
      <c r="F245">
        <v>0.58409359999999999</v>
      </c>
      <c r="G245">
        <v>6.8855000000000001E-3</v>
      </c>
      <c r="H245">
        <v>68.754800000000003</v>
      </c>
      <c r="I245">
        <v>-9.0945999999999996E-3</v>
      </c>
      <c r="J245">
        <v>3.4660000000000002E-4</v>
      </c>
      <c r="K245">
        <v>6.8855000000000001E-3</v>
      </c>
      <c r="L245">
        <v>1.3424500000000001E-2</v>
      </c>
      <c r="M245">
        <v>2.2865699999999999E-2</v>
      </c>
      <c r="N245">
        <v>1.24694E-2</v>
      </c>
      <c r="O245">
        <v>2088</v>
      </c>
      <c r="P245">
        <v>20779</v>
      </c>
    </row>
    <row r="246" spans="1:16">
      <c r="A246" s="53" t="s">
        <v>49</v>
      </c>
      <c r="B246" s="53">
        <v>40052</v>
      </c>
      <c r="C246" s="57">
        <v>5</v>
      </c>
      <c r="D246">
        <v>0.59854130000000005</v>
      </c>
      <c r="E246">
        <v>0.60325689999999998</v>
      </c>
      <c r="F246">
        <v>0.5748354</v>
      </c>
      <c r="G246">
        <v>-4.7156999999999998E-3</v>
      </c>
      <c r="H246">
        <v>66.458500000000001</v>
      </c>
      <c r="I246">
        <v>-2.06894E-2</v>
      </c>
      <c r="J246">
        <v>-1.1252E-2</v>
      </c>
      <c r="K246">
        <v>-4.7156999999999998E-3</v>
      </c>
      <c r="L246">
        <v>1.8205999999999999E-3</v>
      </c>
      <c r="M246">
        <v>1.1258000000000001E-2</v>
      </c>
      <c r="N246">
        <v>1.2464299999999999E-2</v>
      </c>
      <c r="O246">
        <v>2087</v>
      </c>
      <c r="P246">
        <v>20779</v>
      </c>
    </row>
    <row r="247" spans="1:16">
      <c r="A247" s="53" t="s">
        <v>49</v>
      </c>
      <c r="B247" s="53">
        <v>40052</v>
      </c>
      <c r="C247" s="57">
        <v>6</v>
      </c>
      <c r="D247">
        <v>0.59845510000000002</v>
      </c>
      <c r="E247">
        <v>0.61424869999999998</v>
      </c>
      <c r="F247">
        <v>0.5977169</v>
      </c>
      <c r="G247">
        <v>-1.5793600000000001E-2</v>
      </c>
      <c r="H247">
        <v>65.053399999999996</v>
      </c>
      <c r="I247">
        <v>-3.1771300000000002E-2</v>
      </c>
      <c r="J247">
        <v>-2.2331500000000001E-2</v>
      </c>
      <c r="K247">
        <v>-1.5793600000000001E-2</v>
      </c>
      <c r="L247">
        <v>-9.2557000000000004E-3</v>
      </c>
      <c r="M247">
        <v>1.84E-4</v>
      </c>
      <c r="N247">
        <v>1.24674E-2</v>
      </c>
      <c r="O247">
        <v>2088</v>
      </c>
      <c r="P247">
        <v>20779</v>
      </c>
    </row>
    <row r="248" spans="1:16">
      <c r="A248" s="53" t="s">
        <v>49</v>
      </c>
      <c r="B248" s="53">
        <v>40052</v>
      </c>
      <c r="C248" s="57">
        <v>7</v>
      </c>
      <c r="D248">
        <v>0.65889719999999996</v>
      </c>
      <c r="E248">
        <v>0.69141280000000005</v>
      </c>
      <c r="F248">
        <v>0.68356700000000004</v>
      </c>
      <c r="G248">
        <v>-3.2515599999999999E-2</v>
      </c>
      <c r="H248">
        <v>64.290599999999998</v>
      </c>
      <c r="I248">
        <v>-4.8491800000000002E-2</v>
      </c>
      <c r="J248">
        <v>-3.9052900000000002E-2</v>
      </c>
      <c r="K248">
        <v>-3.2515599999999999E-2</v>
      </c>
      <c r="L248">
        <v>-2.59782E-2</v>
      </c>
      <c r="M248">
        <v>-1.6539399999999999E-2</v>
      </c>
      <c r="N248">
        <v>1.24663E-2</v>
      </c>
      <c r="O248">
        <v>2089</v>
      </c>
      <c r="P248">
        <v>20779</v>
      </c>
    </row>
    <row r="249" spans="1:16">
      <c r="A249" s="53" t="s">
        <v>49</v>
      </c>
      <c r="B249" s="53">
        <v>40052</v>
      </c>
      <c r="C249" s="57">
        <v>8</v>
      </c>
      <c r="D249">
        <v>0.70419500000000002</v>
      </c>
      <c r="E249">
        <v>0.73161659999999995</v>
      </c>
      <c r="F249">
        <v>0.71555170000000001</v>
      </c>
      <c r="G249">
        <v>-2.7421600000000001E-2</v>
      </c>
      <c r="H249">
        <v>65.716800000000006</v>
      </c>
      <c r="I249">
        <v>-4.3410400000000002E-2</v>
      </c>
      <c r="J249">
        <v>-3.3964099999999997E-2</v>
      </c>
      <c r="K249">
        <v>-2.7421600000000001E-2</v>
      </c>
      <c r="L249">
        <v>-2.0879100000000001E-2</v>
      </c>
      <c r="M249">
        <v>-1.14328E-2</v>
      </c>
      <c r="N249">
        <v>1.24762E-2</v>
      </c>
      <c r="O249">
        <v>2085</v>
      </c>
      <c r="P249">
        <v>20779</v>
      </c>
    </row>
    <row r="250" spans="1:16">
      <c r="A250" s="53" t="s">
        <v>49</v>
      </c>
      <c r="B250" s="53">
        <v>40052</v>
      </c>
      <c r="C250" s="57">
        <v>9</v>
      </c>
      <c r="D250">
        <v>0.75722100000000003</v>
      </c>
      <c r="E250">
        <v>0.74850110000000003</v>
      </c>
      <c r="F250">
        <v>0.70332709999999998</v>
      </c>
      <c r="G250">
        <v>8.7198999999999992E-3</v>
      </c>
      <c r="H250">
        <v>69.947900000000004</v>
      </c>
      <c r="I250">
        <v>-7.2966999999999997E-3</v>
      </c>
      <c r="J250">
        <v>2.1660999999999998E-3</v>
      </c>
      <c r="K250">
        <v>8.7198999999999992E-3</v>
      </c>
      <c r="L250">
        <v>1.5273800000000001E-2</v>
      </c>
      <c r="M250">
        <v>2.4736500000000002E-2</v>
      </c>
      <c r="N250">
        <v>1.24978E-2</v>
      </c>
      <c r="O250">
        <v>2081</v>
      </c>
      <c r="P250">
        <v>20779</v>
      </c>
    </row>
    <row r="251" spans="1:16">
      <c r="A251" s="53" t="s">
        <v>49</v>
      </c>
      <c r="B251" s="53">
        <v>40052</v>
      </c>
      <c r="C251" s="57">
        <v>10</v>
      </c>
      <c r="D251">
        <v>0.836229</v>
      </c>
      <c r="E251">
        <v>0.79316589999999998</v>
      </c>
      <c r="F251">
        <v>0.73033709999999996</v>
      </c>
      <c r="G251">
        <v>4.3062999999999997E-2</v>
      </c>
      <c r="H251">
        <v>74.707499999999996</v>
      </c>
      <c r="I251">
        <v>2.70367E-2</v>
      </c>
      <c r="J251">
        <v>3.6505200000000002E-2</v>
      </c>
      <c r="K251">
        <v>4.3062999999999997E-2</v>
      </c>
      <c r="L251">
        <v>4.9620900000000003E-2</v>
      </c>
      <c r="M251">
        <v>5.90894E-2</v>
      </c>
      <c r="N251">
        <v>1.2505499999999999E-2</v>
      </c>
      <c r="O251">
        <v>2080</v>
      </c>
      <c r="P251">
        <v>20779</v>
      </c>
    </row>
    <row r="252" spans="1:16">
      <c r="A252" s="53" t="s">
        <v>49</v>
      </c>
      <c r="B252" s="53">
        <v>40052</v>
      </c>
      <c r="C252" s="57">
        <v>11</v>
      </c>
      <c r="D252">
        <v>0.93081769999999997</v>
      </c>
      <c r="E252">
        <v>0.869614</v>
      </c>
      <c r="F252">
        <v>0.79050710000000002</v>
      </c>
      <c r="G252">
        <v>6.12037E-2</v>
      </c>
      <c r="H252">
        <v>79.331500000000005</v>
      </c>
      <c r="I252">
        <v>4.51721E-2</v>
      </c>
      <c r="J252">
        <v>5.4643700000000003E-2</v>
      </c>
      <c r="K252">
        <v>6.12037E-2</v>
      </c>
      <c r="L252">
        <v>6.7763699999999996E-2</v>
      </c>
      <c r="M252">
        <v>7.7235300000000007E-2</v>
      </c>
      <c r="N252">
        <v>1.25095E-2</v>
      </c>
      <c r="O252">
        <v>2080</v>
      </c>
      <c r="P252">
        <v>20779</v>
      </c>
    </row>
    <row r="253" spans="1:16">
      <c r="A253" s="53" t="s">
        <v>49</v>
      </c>
      <c r="B253" s="53">
        <v>40052</v>
      </c>
      <c r="C253" s="57">
        <v>12</v>
      </c>
      <c r="D253">
        <v>1.0396099999999999</v>
      </c>
      <c r="E253">
        <v>0.95415749999999999</v>
      </c>
      <c r="F253">
        <v>0.86154339999999996</v>
      </c>
      <c r="G253">
        <v>8.5452299999999995E-2</v>
      </c>
      <c r="H253">
        <v>83.208600000000004</v>
      </c>
      <c r="I253">
        <v>6.9412500000000002E-2</v>
      </c>
      <c r="J253">
        <v>7.8889000000000001E-2</v>
      </c>
      <c r="K253">
        <v>8.5452299999999995E-2</v>
      </c>
      <c r="L253">
        <v>9.2015700000000006E-2</v>
      </c>
      <c r="M253">
        <v>0.1014921</v>
      </c>
      <c r="N253">
        <v>1.25159E-2</v>
      </c>
      <c r="O253">
        <v>2078</v>
      </c>
      <c r="P253">
        <v>20779</v>
      </c>
    </row>
    <row r="254" spans="1:16">
      <c r="A254" s="53" t="s">
        <v>49</v>
      </c>
      <c r="B254" s="53">
        <v>40052</v>
      </c>
      <c r="C254" s="57">
        <v>13</v>
      </c>
      <c r="D254">
        <v>1.183473</v>
      </c>
      <c r="E254">
        <v>1.091329</v>
      </c>
      <c r="F254">
        <v>0.97152550000000004</v>
      </c>
      <c r="G254">
        <v>9.2143199999999995E-2</v>
      </c>
      <c r="H254">
        <v>86.589100000000002</v>
      </c>
      <c r="I254">
        <v>7.6119599999999996E-2</v>
      </c>
      <c r="J254">
        <v>8.5586499999999996E-2</v>
      </c>
      <c r="K254">
        <v>9.2143199999999995E-2</v>
      </c>
      <c r="L254">
        <v>9.8699899999999993E-2</v>
      </c>
      <c r="M254">
        <v>0.1081667</v>
      </c>
      <c r="N254">
        <v>1.2503200000000001E-2</v>
      </c>
      <c r="O254">
        <v>2081</v>
      </c>
      <c r="P254">
        <v>20779</v>
      </c>
    </row>
    <row r="255" spans="1:16">
      <c r="A255" s="53" t="s">
        <v>49</v>
      </c>
      <c r="B255" s="53">
        <v>40052</v>
      </c>
      <c r="C255" s="57">
        <v>14</v>
      </c>
      <c r="D255">
        <v>1.3456090000000001</v>
      </c>
      <c r="E255">
        <v>1.2346200000000001</v>
      </c>
      <c r="F255">
        <v>1.1119300000000001</v>
      </c>
      <c r="G255">
        <v>0.1109884</v>
      </c>
      <c r="H255">
        <v>89.719800000000006</v>
      </c>
      <c r="I255">
        <v>9.4961400000000001E-2</v>
      </c>
      <c r="J255">
        <v>0.1044303</v>
      </c>
      <c r="K255">
        <v>0.1109884</v>
      </c>
      <c r="L255">
        <v>0.1175465</v>
      </c>
      <c r="M255">
        <v>0.1270154</v>
      </c>
      <c r="N255">
        <v>1.25059E-2</v>
      </c>
      <c r="O255">
        <v>2081</v>
      </c>
      <c r="P255">
        <v>20779</v>
      </c>
    </row>
    <row r="256" spans="1:16">
      <c r="A256" s="53" t="s">
        <v>49</v>
      </c>
      <c r="B256" s="53">
        <v>40052</v>
      </c>
      <c r="C256" s="57">
        <v>15</v>
      </c>
      <c r="D256">
        <v>1.5095190000000001</v>
      </c>
      <c r="E256">
        <v>1.2558100000000001</v>
      </c>
      <c r="F256">
        <v>1.146101</v>
      </c>
      <c r="G256">
        <v>0.25370920000000002</v>
      </c>
      <c r="H256">
        <v>92.020499999999998</v>
      </c>
      <c r="I256">
        <v>0.23764579999999999</v>
      </c>
      <c r="J256">
        <v>0.2471362</v>
      </c>
      <c r="K256">
        <v>0.25370920000000002</v>
      </c>
      <c r="L256">
        <v>0.26028220000000002</v>
      </c>
      <c r="M256">
        <v>0.26977259999999997</v>
      </c>
      <c r="N256">
        <v>1.25343E-2</v>
      </c>
      <c r="O256">
        <v>2076</v>
      </c>
      <c r="P256">
        <v>20779</v>
      </c>
    </row>
    <row r="257" spans="1:16">
      <c r="A257" s="53" t="s">
        <v>49</v>
      </c>
      <c r="B257" s="53">
        <v>40052</v>
      </c>
      <c r="C257" s="57">
        <v>16</v>
      </c>
      <c r="D257">
        <v>1.702221</v>
      </c>
      <c r="E257">
        <v>1.4005479999999999</v>
      </c>
      <c r="F257">
        <v>1.3570340000000001</v>
      </c>
      <c r="G257">
        <v>0.30167280000000002</v>
      </c>
      <c r="H257">
        <v>93.985799999999998</v>
      </c>
      <c r="I257">
        <v>0.28565180000000001</v>
      </c>
      <c r="J257">
        <v>0.29511720000000002</v>
      </c>
      <c r="K257">
        <v>0.30167280000000002</v>
      </c>
      <c r="L257">
        <v>0.30822850000000002</v>
      </c>
      <c r="M257">
        <v>0.31769380000000003</v>
      </c>
      <c r="N257">
        <v>1.2501200000000001E-2</v>
      </c>
      <c r="O257">
        <v>2081</v>
      </c>
      <c r="P257">
        <v>20779</v>
      </c>
    </row>
    <row r="258" spans="1:16">
      <c r="A258" s="53" t="s">
        <v>49</v>
      </c>
      <c r="B258" s="53">
        <v>40052</v>
      </c>
      <c r="C258" s="57">
        <v>17</v>
      </c>
      <c r="D258">
        <v>1.8726739999999999</v>
      </c>
      <c r="E258">
        <v>1.57236</v>
      </c>
      <c r="F258">
        <v>1.5489820000000001</v>
      </c>
      <c r="G258">
        <v>0.30031390000000002</v>
      </c>
      <c r="H258">
        <v>95.441900000000004</v>
      </c>
      <c r="I258">
        <v>0.28429280000000001</v>
      </c>
      <c r="J258">
        <v>0.29375820000000002</v>
      </c>
      <c r="K258">
        <v>0.30031390000000002</v>
      </c>
      <c r="L258">
        <v>0.30686970000000002</v>
      </c>
      <c r="M258">
        <v>0.31633509999999998</v>
      </c>
      <c r="N258">
        <v>1.25013E-2</v>
      </c>
      <c r="O258">
        <v>2081</v>
      </c>
      <c r="P258">
        <v>20779</v>
      </c>
    </row>
    <row r="259" spans="1:16">
      <c r="A259" s="53" t="s">
        <v>49</v>
      </c>
      <c r="B259" s="53">
        <v>40052</v>
      </c>
      <c r="C259" s="57">
        <v>18</v>
      </c>
      <c r="D259">
        <v>1.9737499999999999</v>
      </c>
      <c r="E259">
        <v>1.6732389999999999</v>
      </c>
      <c r="F259">
        <v>1.652679</v>
      </c>
      <c r="G259">
        <v>0.30051109999999998</v>
      </c>
      <c r="H259">
        <v>95.218400000000003</v>
      </c>
      <c r="I259">
        <v>0.28451939999999998</v>
      </c>
      <c r="J259">
        <v>0.29396749999999999</v>
      </c>
      <c r="K259">
        <v>0.30051109999999998</v>
      </c>
      <c r="L259">
        <v>0.30705480000000002</v>
      </c>
      <c r="M259">
        <v>0.31650279999999997</v>
      </c>
      <c r="N259">
        <v>1.2478400000000001E-2</v>
      </c>
      <c r="O259">
        <v>2086</v>
      </c>
      <c r="P259">
        <v>20779</v>
      </c>
    </row>
    <row r="260" spans="1:16">
      <c r="A260" s="53" t="s">
        <v>49</v>
      </c>
      <c r="B260" s="53">
        <v>40052</v>
      </c>
      <c r="C260" s="57">
        <v>19</v>
      </c>
      <c r="D260">
        <v>1.967959</v>
      </c>
      <c r="E260">
        <v>1.6811940000000001</v>
      </c>
      <c r="F260">
        <v>1.6735899999999999</v>
      </c>
      <c r="G260">
        <v>0.2867651</v>
      </c>
      <c r="H260">
        <v>93.601299999999995</v>
      </c>
      <c r="I260">
        <v>0.27075080000000001</v>
      </c>
      <c r="J260">
        <v>0.28021220000000002</v>
      </c>
      <c r="K260">
        <v>0.2867651</v>
      </c>
      <c r="L260">
        <v>0.29331800000000002</v>
      </c>
      <c r="M260">
        <v>0.30277939999999998</v>
      </c>
      <c r="N260">
        <v>1.2496E-2</v>
      </c>
      <c r="O260">
        <v>2082</v>
      </c>
      <c r="P260">
        <v>20779</v>
      </c>
    </row>
    <row r="261" spans="1:16">
      <c r="A261" s="53" t="s">
        <v>49</v>
      </c>
      <c r="B261" s="53">
        <v>40052</v>
      </c>
      <c r="C261" s="57">
        <v>20</v>
      </c>
      <c r="D261">
        <v>1.8959520000000001</v>
      </c>
      <c r="E261">
        <v>1.886415</v>
      </c>
      <c r="F261">
        <v>1.854252</v>
      </c>
      <c r="G261">
        <v>9.5376999999999997E-3</v>
      </c>
      <c r="H261">
        <v>90.884</v>
      </c>
      <c r="I261">
        <v>-6.4622000000000004E-3</v>
      </c>
      <c r="J261">
        <v>2.9907000000000002E-3</v>
      </c>
      <c r="K261">
        <v>9.5376999999999997E-3</v>
      </c>
      <c r="L261">
        <v>1.60847E-2</v>
      </c>
      <c r="M261">
        <v>2.5537600000000001E-2</v>
      </c>
      <c r="N261">
        <v>1.2484800000000001E-2</v>
      </c>
      <c r="O261">
        <v>2087</v>
      </c>
      <c r="P261">
        <v>20779</v>
      </c>
    </row>
    <row r="262" spans="1:16">
      <c r="A262" s="53" t="s">
        <v>49</v>
      </c>
      <c r="B262" s="53">
        <v>40052</v>
      </c>
      <c r="C262" s="57">
        <v>21</v>
      </c>
      <c r="D262">
        <v>1.7957620000000001</v>
      </c>
      <c r="E262">
        <v>1.9061239999999999</v>
      </c>
      <c r="F262">
        <v>1.8870340000000001</v>
      </c>
      <c r="G262">
        <v>-0.1103623</v>
      </c>
      <c r="H262">
        <v>86.263000000000005</v>
      </c>
      <c r="I262">
        <v>-0.12634519999999999</v>
      </c>
      <c r="J262">
        <v>-0.1169024</v>
      </c>
      <c r="K262">
        <v>-0.1103623</v>
      </c>
      <c r="L262">
        <v>-0.1038222</v>
      </c>
      <c r="M262">
        <v>-9.4379299999999999E-2</v>
      </c>
      <c r="N262">
        <v>1.2471599999999999E-2</v>
      </c>
      <c r="O262">
        <v>2089</v>
      </c>
      <c r="P262">
        <v>20779</v>
      </c>
    </row>
    <row r="263" spans="1:16">
      <c r="A263" s="53" t="s">
        <v>49</v>
      </c>
      <c r="B263" s="53">
        <v>40052</v>
      </c>
      <c r="C263" s="57">
        <v>22</v>
      </c>
      <c r="D263">
        <v>1.663584</v>
      </c>
      <c r="E263">
        <v>1.7268650000000001</v>
      </c>
      <c r="F263">
        <v>1.6724570000000001</v>
      </c>
      <c r="G263">
        <v>-6.3280799999999998E-2</v>
      </c>
      <c r="H263">
        <v>83.237099999999998</v>
      </c>
      <c r="I263">
        <v>-7.9268000000000005E-2</v>
      </c>
      <c r="J263">
        <v>-6.9822700000000001E-2</v>
      </c>
      <c r="K263">
        <v>-6.3280799999999998E-2</v>
      </c>
      <c r="L263">
        <v>-5.6738999999999998E-2</v>
      </c>
      <c r="M263">
        <v>-4.7293599999999998E-2</v>
      </c>
      <c r="N263">
        <v>1.2474900000000001E-2</v>
      </c>
      <c r="O263">
        <v>2090</v>
      </c>
      <c r="P263">
        <v>20779</v>
      </c>
    </row>
    <row r="264" spans="1:16">
      <c r="A264" s="53" t="s">
        <v>49</v>
      </c>
      <c r="B264" s="53">
        <v>40052</v>
      </c>
      <c r="C264" s="57">
        <v>23</v>
      </c>
      <c r="D264">
        <v>1.4033800000000001</v>
      </c>
      <c r="E264">
        <v>1.4121360000000001</v>
      </c>
      <c r="F264">
        <v>1.3653770000000001</v>
      </c>
      <c r="G264">
        <v>-8.7556000000000005E-3</v>
      </c>
      <c r="H264">
        <v>80.311199999999999</v>
      </c>
      <c r="I264">
        <v>-2.47525E-2</v>
      </c>
      <c r="J264">
        <v>-1.53014E-2</v>
      </c>
      <c r="K264">
        <v>-8.7556000000000005E-3</v>
      </c>
      <c r="L264">
        <v>-2.2098E-3</v>
      </c>
      <c r="M264">
        <v>7.2413E-3</v>
      </c>
      <c r="N264">
        <v>1.2482399999999999E-2</v>
      </c>
      <c r="O264">
        <v>2087</v>
      </c>
      <c r="P264">
        <v>20779</v>
      </c>
    </row>
    <row r="265" spans="1:16">
      <c r="A265" s="53" t="s">
        <v>49</v>
      </c>
      <c r="B265" s="53">
        <v>40052</v>
      </c>
      <c r="C265" s="57">
        <v>24</v>
      </c>
      <c r="D265">
        <v>1.1381410000000001</v>
      </c>
      <c r="E265">
        <v>1.136682</v>
      </c>
      <c r="F265">
        <v>1.0889040000000001</v>
      </c>
      <c r="G265">
        <v>1.459E-3</v>
      </c>
      <c r="H265">
        <v>77.846100000000007</v>
      </c>
      <c r="I265">
        <v>-1.4540000000000001E-2</v>
      </c>
      <c r="J265">
        <v>-5.0876000000000003E-3</v>
      </c>
      <c r="K265">
        <v>1.459E-3</v>
      </c>
      <c r="L265">
        <v>8.0056999999999993E-3</v>
      </c>
      <c r="M265">
        <v>1.7458000000000001E-2</v>
      </c>
      <c r="N265">
        <v>1.24841E-2</v>
      </c>
      <c r="O265">
        <v>2086</v>
      </c>
      <c r="P265">
        <v>20779</v>
      </c>
    </row>
    <row r="266" spans="1:16">
      <c r="A266" s="53" t="s">
        <v>49</v>
      </c>
      <c r="B266" s="53">
        <v>40053</v>
      </c>
      <c r="C266" s="57">
        <v>1</v>
      </c>
      <c r="D266">
        <v>0.96396820000000005</v>
      </c>
      <c r="E266">
        <v>0.93426849999999995</v>
      </c>
      <c r="F266">
        <v>0.90066089999999999</v>
      </c>
      <c r="G266">
        <v>2.9699699999999999E-2</v>
      </c>
      <c r="H266">
        <v>75.690200000000004</v>
      </c>
      <c r="I266">
        <v>1.3731200000000001E-2</v>
      </c>
      <c r="J266">
        <v>2.3165499999999999E-2</v>
      </c>
      <c r="K266">
        <v>2.9699699999999999E-2</v>
      </c>
      <c r="L266">
        <v>3.6233899999999999E-2</v>
      </c>
      <c r="M266">
        <v>4.5668300000000002E-2</v>
      </c>
      <c r="N266">
        <v>1.2460300000000001E-2</v>
      </c>
      <c r="O266">
        <v>2092</v>
      </c>
      <c r="P266">
        <v>20903</v>
      </c>
    </row>
    <row r="267" spans="1:16">
      <c r="A267" s="53" t="s">
        <v>49</v>
      </c>
      <c r="B267" s="53">
        <v>40053</v>
      </c>
      <c r="C267" s="57">
        <v>2</v>
      </c>
      <c r="D267">
        <v>0.82905600000000002</v>
      </c>
      <c r="E267">
        <v>0.80483689999999997</v>
      </c>
      <c r="F267">
        <v>0.75969889999999995</v>
      </c>
      <c r="G267">
        <v>2.42191E-2</v>
      </c>
      <c r="H267">
        <v>74.377300000000005</v>
      </c>
      <c r="I267">
        <v>8.2435000000000008E-3</v>
      </c>
      <c r="J267">
        <v>1.7682E-2</v>
      </c>
      <c r="K267">
        <v>2.42191E-2</v>
      </c>
      <c r="L267">
        <v>3.0756200000000001E-2</v>
      </c>
      <c r="M267">
        <v>4.01947E-2</v>
      </c>
      <c r="N267">
        <v>1.2465800000000001E-2</v>
      </c>
      <c r="O267">
        <v>2090</v>
      </c>
      <c r="P267">
        <v>20903</v>
      </c>
    </row>
    <row r="268" spans="1:16">
      <c r="A268" s="53" t="s">
        <v>49</v>
      </c>
      <c r="B268" s="53">
        <v>40053</v>
      </c>
      <c r="C268" s="57">
        <v>3</v>
      </c>
      <c r="D268">
        <v>0.72993560000000002</v>
      </c>
      <c r="E268">
        <v>0.71291760000000004</v>
      </c>
      <c r="F268">
        <v>0.68637789999999999</v>
      </c>
      <c r="G268">
        <v>1.7017999999999998E-2</v>
      </c>
      <c r="H268">
        <v>72.561000000000007</v>
      </c>
      <c r="I268">
        <v>1.0505E-3</v>
      </c>
      <c r="J268">
        <v>1.0484200000000001E-2</v>
      </c>
      <c r="K268">
        <v>1.7017999999999998E-2</v>
      </c>
      <c r="L268">
        <v>2.3551699999999998E-2</v>
      </c>
      <c r="M268">
        <v>3.2985399999999998E-2</v>
      </c>
      <c r="N268">
        <v>1.2459400000000001E-2</v>
      </c>
      <c r="O268">
        <v>2090</v>
      </c>
      <c r="P268">
        <v>20903</v>
      </c>
    </row>
    <row r="269" spans="1:16">
      <c r="A269" s="53" t="s">
        <v>49</v>
      </c>
      <c r="B269" s="53">
        <v>40053</v>
      </c>
      <c r="C269" s="57">
        <v>4</v>
      </c>
      <c r="D269">
        <v>0.66500559999999997</v>
      </c>
      <c r="E269">
        <v>0.65494949999999996</v>
      </c>
      <c r="F269">
        <v>0.63302829999999999</v>
      </c>
      <c r="G269">
        <v>1.0056000000000001E-2</v>
      </c>
      <c r="H269">
        <v>71.275499999999994</v>
      </c>
      <c r="I269">
        <v>-5.9116999999999998E-3</v>
      </c>
      <c r="J269">
        <v>3.5222000000000001E-3</v>
      </c>
      <c r="K269">
        <v>1.0056000000000001E-2</v>
      </c>
      <c r="L269">
        <v>1.6589900000000001E-2</v>
      </c>
      <c r="M269">
        <v>2.60237E-2</v>
      </c>
      <c r="N269">
        <v>1.2459700000000001E-2</v>
      </c>
      <c r="O269">
        <v>2091</v>
      </c>
      <c r="P269">
        <v>20903</v>
      </c>
    </row>
    <row r="270" spans="1:16">
      <c r="A270" s="53" t="s">
        <v>49</v>
      </c>
      <c r="B270" s="53">
        <v>40053</v>
      </c>
      <c r="C270" s="57">
        <v>5</v>
      </c>
      <c r="D270">
        <v>0.63443989999999995</v>
      </c>
      <c r="E270">
        <v>0.633849</v>
      </c>
      <c r="F270">
        <v>0.618946</v>
      </c>
      <c r="G270">
        <v>5.909E-4</v>
      </c>
      <c r="H270">
        <v>69.917500000000004</v>
      </c>
      <c r="I270">
        <v>-1.53866E-2</v>
      </c>
      <c r="J270">
        <v>-5.947E-3</v>
      </c>
      <c r="K270">
        <v>5.909E-4</v>
      </c>
      <c r="L270">
        <v>7.1287E-3</v>
      </c>
      <c r="M270">
        <v>1.65684E-2</v>
      </c>
      <c r="N270">
        <v>1.2467300000000001E-2</v>
      </c>
      <c r="O270">
        <v>2090</v>
      </c>
      <c r="P270">
        <v>20903</v>
      </c>
    </row>
    <row r="271" spans="1:16">
      <c r="A271" s="53" t="s">
        <v>49</v>
      </c>
      <c r="B271" s="53">
        <v>40053</v>
      </c>
      <c r="C271" s="57">
        <v>6</v>
      </c>
      <c r="D271">
        <v>0.63848110000000002</v>
      </c>
      <c r="E271">
        <v>0.64013779999999998</v>
      </c>
      <c r="F271">
        <v>0.63014320000000001</v>
      </c>
      <c r="G271">
        <v>-1.6567000000000001E-3</v>
      </c>
      <c r="H271">
        <v>69.338899999999995</v>
      </c>
      <c r="I271">
        <v>-1.7630099999999999E-2</v>
      </c>
      <c r="J271">
        <v>-8.1928999999999995E-3</v>
      </c>
      <c r="K271">
        <v>-1.6567000000000001E-3</v>
      </c>
      <c r="L271">
        <v>4.8795000000000002E-3</v>
      </c>
      <c r="M271">
        <v>1.43167E-2</v>
      </c>
      <c r="N271">
        <v>1.2464100000000001E-2</v>
      </c>
      <c r="O271">
        <v>2086</v>
      </c>
      <c r="P271">
        <v>20903</v>
      </c>
    </row>
    <row r="272" spans="1:16">
      <c r="A272" s="53" t="s">
        <v>49</v>
      </c>
      <c r="B272" s="53">
        <v>40053</v>
      </c>
      <c r="C272" s="57">
        <v>7</v>
      </c>
      <c r="D272">
        <v>0.68549680000000002</v>
      </c>
      <c r="E272">
        <v>0.70332099999999997</v>
      </c>
      <c r="F272">
        <v>0.715252</v>
      </c>
      <c r="G272">
        <v>-1.7824199999999998E-2</v>
      </c>
      <c r="H272">
        <v>68.143100000000004</v>
      </c>
      <c r="I272">
        <v>-3.3802400000000003E-2</v>
      </c>
      <c r="J272">
        <v>-2.43623E-2</v>
      </c>
      <c r="K272">
        <v>-1.7824199999999998E-2</v>
      </c>
      <c r="L272">
        <v>-1.1285999999999999E-2</v>
      </c>
      <c r="M272">
        <v>-1.8458999999999999E-3</v>
      </c>
      <c r="N272">
        <v>1.2467900000000001E-2</v>
      </c>
      <c r="O272">
        <v>2089</v>
      </c>
      <c r="P272">
        <v>20903</v>
      </c>
    </row>
    <row r="273" spans="1:16">
      <c r="A273" s="53" t="s">
        <v>49</v>
      </c>
      <c r="B273" s="53">
        <v>40053</v>
      </c>
      <c r="C273" s="57">
        <v>8</v>
      </c>
      <c r="D273">
        <v>0.73272780000000004</v>
      </c>
      <c r="E273">
        <v>0.74813779999999996</v>
      </c>
      <c r="F273">
        <v>0.74292590000000003</v>
      </c>
      <c r="G273">
        <v>-1.541E-2</v>
      </c>
      <c r="H273">
        <v>70.599699999999999</v>
      </c>
      <c r="I273">
        <v>-3.1422100000000001E-2</v>
      </c>
      <c r="J273">
        <v>-2.1961999999999999E-2</v>
      </c>
      <c r="K273">
        <v>-1.541E-2</v>
      </c>
      <c r="L273">
        <v>-8.8579999999999996E-3</v>
      </c>
      <c r="M273">
        <v>6.0210000000000005E-4</v>
      </c>
      <c r="N273">
        <v>1.24943E-2</v>
      </c>
      <c r="O273">
        <v>2081</v>
      </c>
      <c r="P273">
        <v>20903</v>
      </c>
    </row>
    <row r="274" spans="1:16">
      <c r="A274" s="53" t="s">
        <v>49</v>
      </c>
      <c r="B274" s="53">
        <v>40053</v>
      </c>
      <c r="C274" s="57">
        <v>9</v>
      </c>
      <c r="D274">
        <v>0.79082969999999997</v>
      </c>
      <c r="E274">
        <v>0.7761131</v>
      </c>
      <c r="F274">
        <v>0.73193079999999999</v>
      </c>
      <c r="G274">
        <v>1.47166E-2</v>
      </c>
      <c r="H274">
        <v>74.756699999999995</v>
      </c>
      <c r="I274">
        <v>-1.2623000000000001E-3</v>
      </c>
      <c r="J274">
        <v>8.1781000000000006E-3</v>
      </c>
      <c r="K274">
        <v>1.47166E-2</v>
      </c>
      <c r="L274">
        <v>2.1255E-2</v>
      </c>
      <c r="M274">
        <v>3.0695400000000001E-2</v>
      </c>
      <c r="N274">
        <v>1.2468399999999999E-2</v>
      </c>
      <c r="O274">
        <v>2088</v>
      </c>
      <c r="P274">
        <v>20903</v>
      </c>
    </row>
    <row r="275" spans="1:16">
      <c r="A275" s="53" t="s">
        <v>49</v>
      </c>
      <c r="B275" s="53">
        <v>40053</v>
      </c>
      <c r="C275" s="57">
        <v>10</v>
      </c>
      <c r="D275">
        <v>0.8796214</v>
      </c>
      <c r="E275">
        <v>0.83708039999999995</v>
      </c>
      <c r="F275">
        <v>0.77749400000000002</v>
      </c>
      <c r="G275">
        <v>4.2541000000000002E-2</v>
      </c>
      <c r="H275">
        <v>79.420699999999997</v>
      </c>
      <c r="I275">
        <v>2.6562800000000001E-2</v>
      </c>
      <c r="J275">
        <v>3.6002800000000001E-2</v>
      </c>
      <c r="K275">
        <v>4.2541000000000002E-2</v>
      </c>
      <c r="L275">
        <v>4.9079100000000001E-2</v>
      </c>
      <c r="M275">
        <v>5.85192E-2</v>
      </c>
      <c r="N275">
        <v>1.2467900000000001E-2</v>
      </c>
      <c r="O275">
        <v>2088</v>
      </c>
      <c r="P275">
        <v>20903</v>
      </c>
    </row>
    <row r="276" spans="1:16">
      <c r="A276" s="53" t="s">
        <v>49</v>
      </c>
      <c r="B276" s="53">
        <v>40053</v>
      </c>
      <c r="C276" s="57">
        <v>11</v>
      </c>
      <c r="D276">
        <v>0.99803779999999997</v>
      </c>
      <c r="E276">
        <v>0.94790770000000002</v>
      </c>
      <c r="F276">
        <v>0.85799890000000001</v>
      </c>
      <c r="G276">
        <v>5.0130099999999997E-2</v>
      </c>
      <c r="H276">
        <v>84.477999999999994</v>
      </c>
      <c r="I276">
        <v>3.4157800000000002E-2</v>
      </c>
      <c r="J276">
        <v>4.3594300000000002E-2</v>
      </c>
      <c r="K276">
        <v>5.0130099999999997E-2</v>
      </c>
      <c r="L276">
        <v>5.6665800000000002E-2</v>
      </c>
      <c r="M276">
        <v>6.6102300000000003E-2</v>
      </c>
      <c r="N276">
        <v>1.2463200000000001E-2</v>
      </c>
      <c r="O276">
        <v>2090</v>
      </c>
      <c r="P276">
        <v>20903</v>
      </c>
    </row>
    <row r="277" spans="1:16">
      <c r="A277" s="53" t="s">
        <v>49</v>
      </c>
      <c r="B277" s="53">
        <v>40053</v>
      </c>
      <c r="C277" s="57">
        <v>12</v>
      </c>
      <c r="D277">
        <v>1.1458390000000001</v>
      </c>
      <c r="E277">
        <v>1.085993</v>
      </c>
      <c r="F277">
        <v>0.96675840000000002</v>
      </c>
      <c r="G277">
        <v>5.9846299999999998E-2</v>
      </c>
      <c r="H277">
        <v>88.543499999999995</v>
      </c>
      <c r="I277">
        <v>4.3870100000000002E-2</v>
      </c>
      <c r="J277">
        <v>5.3308899999999999E-2</v>
      </c>
      <c r="K277">
        <v>5.9846299999999998E-2</v>
      </c>
      <c r="L277">
        <v>6.6383600000000001E-2</v>
      </c>
      <c r="M277">
        <v>7.5822500000000001E-2</v>
      </c>
      <c r="N277">
        <v>1.24663E-2</v>
      </c>
      <c r="O277">
        <v>2090</v>
      </c>
      <c r="P277">
        <v>20903</v>
      </c>
    </row>
    <row r="278" spans="1:16">
      <c r="A278" s="53" t="s">
        <v>49</v>
      </c>
      <c r="B278" s="53">
        <v>40053</v>
      </c>
      <c r="C278" s="57">
        <v>13</v>
      </c>
      <c r="D278">
        <v>1.3077529999999999</v>
      </c>
      <c r="E278">
        <v>1.26156</v>
      </c>
      <c r="F278">
        <v>1.125848</v>
      </c>
      <c r="G278">
        <v>4.6192999999999998E-2</v>
      </c>
      <c r="H278">
        <v>91.416499999999999</v>
      </c>
      <c r="I278">
        <v>3.02083E-2</v>
      </c>
      <c r="J278">
        <v>3.9652199999999999E-2</v>
      </c>
      <c r="K278">
        <v>4.6192999999999998E-2</v>
      </c>
      <c r="L278">
        <v>5.2733799999999997E-2</v>
      </c>
      <c r="M278">
        <v>6.2177700000000002E-2</v>
      </c>
      <c r="N278">
        <v>1.24729E-2</v>
      </c>
      <c r="O278">
        <v>2084</v>
      </c>
      <c r="P278">
        <v>20903</v>
      </c>
    </row>
    <row r="279" spans="1:16">
      <c r="A279" s="53" t="s">
        <v>49</v>
      </c>
      <c r="B279" s="53">
        <v>40053</v>
      </c>
      <c r="C279" s="57">
        <v>14</v>
      </c>
      <c r="D279">
        <v>1.492842</v>
      </c>
      <c r="E279">
        <v>1.3979379999999999</v>
      </c>
      <c r="F279">
        <v>1.262159</v>
      </c>
      <c r="G279">
        <v>9.4903699999999994E-2</v>
      </c>
      <c r="H279">
        <v>94.182199999999995</v>
      </c>
      <c r="I279">
        <v>7.8934599999999994E-2</v>
      </c>
      <c r="J279">
        <v>8.8369299999999998E-2</v>
      </c>
      <c r="K279">
        <v>9.4903699999999994E-2</v>
      </c>
      <c r="L279">
        <v>0.1014381</v>
      </c>
      <c r="M279">
        <v>0.11087279999999999</v>
      </c>
      <c r="N279">
        <v>1.2460799999999999E-2</v>
      </c>
      <c r="O279">
        <v>2088</v>
      </c>
      <c r="P279">
        <v>20903</v>
      </c>
    </row>
    <row r="280" spans="1:16">
      <c r="A280" s="53" t="s">
        <v>49</v>
      </c>
      <c r="B280" s="53">
        <v>40053</v>
      </c>
      <c r="C280" s="57">
        <v>15</v>
      </c>
      <c r="D280">
        <v>1.6832879999999999</v>
      </c>
      <c r="E280">
        <v>1.3905639999999999</v>
      </c>
      <c r="F280">
        <v>1.2792190000000001</v>
      </c>
      <c r="G280">
        <v>0.29272389999999998</v>
      </c>
      <c r="H280">
        <v>95.967399999999998</v>
      </c>
      <c r="I280">
        <v>0.27673809999999999</v>
      </c>
      <c r="J280">
        <v>0.28618260000000001</v>
      </c>
      <c r="K280">
        <v>0.29272389999999998</v>
      </c>
      <c r="L280">
        <v>0.29926510000000001</v>
      </c>
      <c r="M280">
        <v>0.30870969999999998</v>
      </c>
      <c r="N280">
        <v>1.24738E-2</v>
      </c>
      <c r="O280">
        <v>2088</v>
      </c>
      <c r="P280">
        <v>20903</v>
      </c>
    </row>
    <row r="281" spans="1:16">
      <c r="A281" s="53" t="s">
        <v>49</v>
      </c>
      <c r="B281" s="53">
        <v>40053</v>
      </c>
      <c r="C281" s="57">
        <v>16</v>
      </c>
      <c r="D281">
        <v>1.8622019999999999</v>
      </c>
      <c r="E281">
        <v>1.5392220000000001</v>
      </c>
      <c r="F281">
        <v>1.430795</v>
      </c>
      <c r="G281">
        <v>0.32298060000000001</v>
      </c>
      <c r="H281">
        <v>96.898899999999998</v>
      </c>
      <c r="I281">
        <v>0.3070136</v>
      </c>
      <c r="J281">
        <v>0.31644699999999998</v>
      </c>
      <c r="K281">
        <v>0.32298060000000001</v>
      </c>
      <c r="L281">
        <v>0.32951419999999998</v>
      </c>
      <c r="M281">
        <v>0.33894770000000002</v>
      </c>
      <c r="N281">
        <v>1.24592E-2</v>
      </c>
      <c r="O281">
        <v>2093</v>
      </c>
      <c r="P281">
        <v>20903</v>
      </c>
    </row>
    <row r="282" spans="1:16">
      <c r="A282" s="53" t="s">
        <v>49</v>
      </c>
      <c r="B282" s="53">
        <v>40053</v>
      </c>
      <c r="C282" s="57">
        <v>17</v>
      </c>
      <c r="D282">
        <v>1.9918359999999999</v>
      </c>
      <c r="E282">
        <v>1.680396</v>
      </c>
      <c r="F282">
        <v>1.5612539999999999</v>
      </c>
      <c r="G282">
        <v>0.31143959999999998</v>
      </c>
      <c r="H282">
        <v>96.648399999999995</v>
      </c>
      <c r="I282">
        <v>0.2954562</v>
      </c>
      <c r="J282">
        <v>0.30489929999999998</v>
      </c>
      <c r="K282">
        <v>0.31143959999999998</v>
      </c>
      <c r="L282">
        <v>0.31797989999999998</v>
      </c>
      <c r="M282">
        <v>0.32742310000000002</v>
      </c>
      <c r="N282">
        <v>1.2471899999999999E-2</v>
      </c>
      <c r="O282">
        <v>2086</v>
      </c>
      <c r="P282">
        <v>20903</v>
      </c>
    </row>
    <row r="283" spans="1:16">
      <c r="A283" s="53" t="s">
        <v>49</v>
      </c>
      <c r="B283" s="53">
        <v>40053</v>
      </c>
      <c r="C283" s="57">
        <v>18</v>
      </c>
      <c r="D283">
        <v>2.0835919999999999</v>
      </c>
      <c r="E283">
        <v>1.757161</v>
      </c>
      <c r="F283">
        <v>1.621121</v>
      </c>
      <c r="G283">
        <v>0.32643149999999999</v>
      </c>
      <c r="H283">
        <v>95.712199999999996</v>
      </c>
      <c r="I283">
        <v>0.31046269999999998</v>
      </c>
      <c r="J283">
        <v>0.31989719999999999</v>
      </c>
      <c r="K283">
        <v>0.32643149999999999</v>
      </c>
      <c r="L283">
        <v>0.33296589999999998</v>
      </c>
      <c r="M283">
        <v>0.34240039999999999</v>
      </c>
      <c r="N283">
        <v>1.24606E-2</v>
      </c>
      <c r="O283">
        <v>2090</v>
      </c>
      <c r="P283">
        <v>20903</v>
      </c>
    </row>
    <row r="284" spans="1:16">
      <c r="A284" s="53" t="s">
        <v>49</v>
      </c>
      <c r="B284" s="53">
        <v>40053</v>
      </c>
      <c r="C284" s="57">
        <v>19</v>
      </c>
      <c r="D284">
        <v>2.0785680000000002</v>
      </c>
      <c r="E284">
        <v>1.7737130000000001</v>
      </c>
      <c r="F284">
        <v>1.62822</v>
      </c>
      <c r="G284">
        <v>0.3048553</v>
      </c>
      <c r="H284">
        <v>94.427300000000002</v>
      </c>
      <c r="I284">
        <v>0.28888079999999999</v>
      </c>
      <c r="J284">
        <v>0.29831869999999999</v>
      </c>
      <c r="K284">
        <v>0.3048553</v>
      </c>
      <c r="L284">
        <v>0.311392</v>
      </c>
      <c r="M284">
        <v>0.3208299</v>
      </c>
      <c r="N284">
        <v>1.2465E-2</v>
      </c>
      <c r="O284">
        <v>2090</v>
      </c>
      <c r="P284">
        <v>20903</v>
      </c>
    </row>
    <row r="285" spans="1:16">
      <c r="A285" s="53" t="s">
        <v>49</v>
      </c>
      <c r="B285" s="53">
        <v>40053</v>
      </c>
      <c r="C285" s="57">
        <v>20</v>
      </c>
      <c r="D285">
        <v>2.0549559999999998</v>
      </c>
      <c r="E285">
        <v>1.9696419999999999</v>
      </c>
      <c r="F285">
        <v>1.80948</v>
      </c>
      <c r="G285">
        <v>8.5314299999999996E-2</v>
      </c>
      <c r="H285">
        <v>91.68</v>
      </c>
      <c r="I285">
        <v>6.9332299999999999E-2</v>
      </c>
      <c r="J285">
        <v>7.87746E-2</v>
      </c>
      <c r="K285">
        <v>8.5314299999999996E-2</v>
      </c>
      <c r="L285">
        <v>9.1854000000000005E-2</v>
      </c>
      <c r="M285">
        <v>0.10129630000000001</v>
      </c>
      <c r="N285">
        <v>1.2470800000000001E-2</v>
      </c>
      <c r="O285">
        <v>2089</v>
      </c>
      <c r="P285">
        <v>20903</v>
      </c>
    </row>
    <row r="286" spans="1:16">
      <c r="A286" s="53" t="s">
        <v>49</v>
      </c>
      <c r="B286" s="53">
        <v>40053</v>
      </c>
      <c r="C286" s="57">
        <v>21</v>
      </c>
      <c r="D286">
        <v>1.877583</v>
      </c>
      <c r="E286">
        <v>1.967727</v>
      </c>
      <c r="F286">
        <v>1.849499</v>
      </c>
      <c r="G286">
        <v>-9.0144299999999997E-2</v>
      </c>
      <c r="H286">
        <v>87.297499999999999</v>
      </c>
      <c r="I286">
        <v>-0.1061182</v>
      </c>
      <c r="J286">
        <v>-9.6680699999999994E-2</v>
      </c>
      <c r="K286">
        <v>-9.0144299999999997E-2</v>
      </c>
      <c r="L286">
        <v>-8.3607899999999999E-2</v>
      </c>
      <c r="M286">
        <v>-7.4170299999999995E-2</v>
      </c>
      <c r="N286">
        <v>1.24645E-2</v>
      </c>
      <c r="O286">
        <v>2091</v>
      </c>
      <c r="P286">
        <v>20903</v>
      </c>
    </row>
    <row r="287" spans="1:16">
      <c r="A287" s="53" t="s">
        <v>49</v>
      </c>
      <c r="B287" s="53">
        <v>40053</v>
      </c>
      <c r="C287" s="57">
        <v>22</v>
      </c>
      <c r="D287">
        <v>1.728426</v>
      </c>
      <c r="E287">
        <v>1.7568029999999999</v>
      </c>
      <c r="F287">
        <v>1.66198</v>
      </c>
      <c r="G287">
        <v>-2.8376700000000001E-2</v>
      </c>
      <c r="H287">
        <v>84.4251</v>
      </c>
      <c r="I287">
        <v>-4.4352900000000001E-2</v>
      </c>
      <c r="J287">
        <v>-3.4914100000000003E-2</v>
      </c>
      <c r="K287">
        <v>-2.8376700000000001E-2</v>
      </c>
      <c r="L287">
        <v>-2.1839299999999999E-2</v>
      </c>
      <c r="M287">
        <v>-1.2400400000000001E-2</v>
      </c>
      <c r="N287">
        <v>1.24663E-2</v>
      </c>
      <c r="O287">
        <v>2090</v>
      </c>
      <c r="P287">
        <v>20903</v>
      </c>
    </row>
    <row r="288" spans="1:16">
      <c r="A288" s="53" t="s">
        <v>49</v>
      </c>
      <c r="B288" s="53">
        <v>40053</v>
      </c>
      <c r="C288" s="57">
        <v>23</v>
      </c>
      <c r="D288">
        <v>1.4661839999999999</v>
      </c>
      <c r="E288">
        <v>1.480548</v>
      </c>
      <c r="F288">
        <v>1.3994789999999999</v>
      </c>
      <c r="G288">
        <v>-1.4364399999999999E-2</v>
      </c>
      <c r="H288">
        <v>81.971800000000002</v>
      </c>
      <c r="I288">
        <v>-3.0337900000000001E-2</v>
      </c>
      <c r="J288">
        <v>-2.0900599999999998E-2</v>
      </c>
      <c r="K288">
        <v>-1.4364399999999999E-2</v>
      </c>
      <c r="L288">
        <v>-7.8280999999999993E-3</v>
      </c>
      <c r="M288">
        <v>1.6092000000000001E-3</v>
      </c>
      <c r="N288">
        <v>1.24642E-2</v>
      </c>
      <c r="O288">
        <v>2089</v>
      </c>
      <c r="P288">
        <v>20903</v>
      </c>
    </row>
    <row r="289" spans="1:16">
      <c r="A289" s="53" t="s">
        <v>49</v>
      </c>
      <c r="B289" s="53">
        <v>40053</v>
      </c>
      <c r="C289" s="57">
        <v>24</v>
      </c>
      <c r="D289">
        <v>1.2136450000000001</v>
      </c>
      <c r="E289">
        <v>1.2103109999999999</v>
      </c>
      <c r="F289">
        <v>1.1529339999999999</v>
      </c>
      <c r="G289">
        <v>3.3338999999999999E-3</v>
      </c>
      <c r="H289">
        <v>80.069100000000006</v>
      </c>
      <c r="I289">
        <v>-1.2630600000000001E-2</v>
      </c>
      <c r="J289">
        <v>-3.1985999999999998E-3</v>
      </c>
      <c r="K289">
        <v>3.3338999999999999E-3</v>
      </c>
      <c r="L289">
        <v>9.8665000000000003E-3</v>
      </c>
      <c r="M289">
        <v>1.92984E-2</v>
      </c>
      <c r="N289">
        <v>1.24572E-2</v>
      </c>
      <c r="O289">
        <v>2091</v>
      </c>
      <c r="P289">
        <v>20903</v>
      </c>
    </row>
    <row r="290" spans="1:16">
      <c r="A290" s="53" t="s">
        <v>49</v>
      </c>
      <c r="B290" s="53">
        <v>40058</v>
      </c>
      <c r="C290" s="57">
        <v>1</v>
      </c>
      <c r="D290">
        <v>0.96743389999999996</v>
      </c>
      <c r="E290">
        <v>0.94843010000000005</v>
      </c>
      <c r="F290">
        <v>0.92982759999999998</v>
      </c>
      <c r="G290">
        <v>1.9003699999999998E-2</v>
      </c>
      <c r="H290">
        <v>77.249899999999997</v>
      </c>
      <c r="I290">
        <v>2.9558000000000002E-3</v>
      </c>
      <c r="J290">
        <v>1.24371E-2</v>
      </c>
      <c r="K290">
        <v>1.9003699999999998E-2</v>
      </c>
      <c r="L290">
        <v>2.55704E-2</v>
      </c>
      <c r="M290">
        <v>3.5051699999999998E-2</v>
      </c>
      <c r="N290">
        <v>1.25223E-2</v>
      </c>
      <c r="O290">
        <v>2063</v>
      </c>
      <c r="P290">
        <v>20966</v>
      </c>
    </row>
    <row r="291" spans="1:16">
      <c r="A291" s="53" t="s">
        <v>49</v>
      </c>
      <c r="B291" s="53">
        <v>40058</v>
      </c>
      <c r="C291" s="57">
        <v>2</v>
      </c>
      <c r="D291">
        <v>0.82109449999999995</v>
      </c>
      <c r="E291">
        <v>0.80490430000000002</v>
      </c>
      <c r="F291">
        <v>0.81880229999999998</v>
      </c>
      <c r="G291">
        <v>1.6190099999999999E-2</v>
      </c>
      <c r="H291">
        <v>75.899500000000003</v>
      </c>
      <c r="I291">
        <v>1.506E-4</v>
      </c>
      <c r="J291">
        <v>9.6269000000000007E-3</v>
      </c>
      <c r="K291">
        <v>1.6190099999999999E-2</v>
      </c>
      <c r="L291">
        <v>2.27534E-2</v>
      </c>
      <c r="M291">
        <v>3.2229599999999997E-2</v>
      </c>
      <c r="N291">
        <v>1.2515699999999999E-2</v>
      </c>
      <c r="O291">
        <v>2065</v>
      </c>
      <c r="P291">
        <v>20966</v>
      </c>
    </row>
    <row r="292" spans="1:16">
      <c r="A292" s="53" t="s">
        <v>49</v>
      </c>
      <c r="B292" s="53">
        <v>40058</v>
      </c>
      <c r="C292" s="57">
        <v>3</v>
      </c>
      <c r="D292">
        <v>0.72524789999999995</v>
      </c>
      <c r="E292">
        <v>0.71414409999999995</v>
      </c>
      <c r="F292">
        <v>0.73852240000000002</v>
      </c>
      <c r="G292">
        <v>1.11039E-2</v>
      </c>
      <c r="H292">
        <v>74.8476</v>
      </c>
      <c r="I292">
        <v>-4.9243999999999998E-3</v>
      </c>
      <c r="J292">
        <v>4.5452000000000001E-3</v>
      </c>
      <c r="K292">
        <v>1.11039E-2</v>
      </c>
      <c r="L292">
        <v>1.7662500000000001E-2</v>
      </c>
      <c r="M292">
        <v>2.7132099999999999E-2</v>
      </c>
      <c r="N292">
        <v>1.25069E-2</v>
      </c>
      <c r="O292">
        <v>2067</v>
      </c>
      <c r="P292">
        <v>20966</v>
      </c>
    </row>
    <row r="293" spans="1:16">
      <c r="A293" s="53" t="s">
        <v>49</v>
      </c>
      <c r="B293" s="53">
        <v>40058</v>
      </c>
      <c r="C293" s="57">
        <v>4</v>
      </c>
      <c r="D293">
        <v>0.64487589999999995</v>
      </c>
      <c r="E293">
        <v>0.63978760000000001</v>
      </c>
      <c r="F293">
        <v>0.67867960000000005</v>
      </c>
      <c r="G293">
        <v>5.0882999999999996E-3</v>
      </c>
      <c r="H293">
        <v>72.816500000000005</v>
      </c>
      <c r="I293">
        <v>-1.09398E-2</v>
      </c>
      <c r="J293">
        <v>-1.4702000000000001E-3</v>
      </c>
      <c r="K293">
        <v>5.0882999999999996E-3</v>
      </c>
      <c r="L293">
        <v>1.16469E-2</v>
      </c>
      <c r="M293">
        <v>2.11164E-2</v>
      </c>
      <c r="N293">
        <v>1.25068E-2</v>
      </c>
      <c r="O293">
        <v>2065</v>
      </c>
      <c r="P293">
        <v>20966</v>
      </c>
    </row>
    <row r="294" spans="1:16">
      <c r="A294" s="53" t="s">
        <v>49</v>
      </c>
      <c r="B294" s="53">
        <v>40058</v>
      </c>
      <c r="C294" s="57">
        <v>5</v>
      </c>
      <c r="D294">
        <v>0.61354549999999997</v>
      </c>
      <c r="E294">
        <v>0.61408779999999996</v>
      </c>
      <c r="F294">
        <v>0.66353609999999996</v>
      </c>
      <c r="G294">
        <v>-5.4230000000000001E-4</v>
      </c>
      <c r="H294">
        <v>71.8797</v>
      </c>
      <c r="I294">
        <v>-1.6576400000000002E-2</v>
      </c>
      <c r="J294">
        <v>-7.1032999999999999E-3</v>
      </c>
      <c r="K294">
        <v>-5.4230000000000001E-4</v>
      </c>
      <c r="L294">
        <v>6.0187000000000001E-3</v>
      </c>
      <c r="M294">
        <v>1.54918E-2</v>
      </c>
      <c r="N294">
        <v>1.25115E-2</v>
      </c>
      <c r="O294">
        <v>2066</v>
      </c>
      <c r="P294">
        <v>20966</v>
      </c>
    </row>
    <row r="295" spans="1:16">
      <c r="A295" s="53" t="s">
        <v>49</v>
      </c>
      <c r="B295" s="53">
        <v>40058</v>
      </c>
      <c r="C295" s="57">
        <v>6</v>
      </c>
      <c r="D295">
        <v>0.61162760000000005</v>
      </c>
      <c r="E295">
        <v>0.61749299999999996</v>
      </c>
      <c r="F295">
        <v>0.65585139999999997</v>
      </c>
      <c r="G295">
        <v>-5.8655000000000001E-3</v>
      </c>
      <c r="H295">
        <v>71.4876</v>
      </c>
      <c r="I295">
        <v>-2.19075E-2</v>
      </c>
      <c r="J295">
        <v>-1.24297E-2</v>
      </c>
      <c r="K295">
        <v>-5.8655000000000001E-3</v>
      </c>
      <c r="L295">
        <v>6.9879999999999996E-4</v>
      </c>
      <c r="M295">
        <v>1.0176599999999999E-2</v>
      </c>
      <c r="N295">
        <v>1.25177E-2</v>
      </c>
      <c r="O295">
        <v>2065</v>
      </c>
      <c r="P295">
        <v>20966</v>
      </c>
    </row>
    <row r="296" spans="1:16">
      <c r="A296" s="53" t="s">
        <v>49</v>
      </c>
      <c r="B296" s="53">
        <v>40058</v>
      </c>
      <c r="C296" s="57">
        <v>7</v>
      </c>
      <c r="D296">
        <v>0.66566460000000005</v>
      </c>
      <c r="E296">
        <v>0.69086340000000002</v>
      </c>
      <c r="F296">
        <v>0.74399689999999996</v>
      </c>
      <c r="G296">
        <v>-2.51988E-2</v>
      </c>
      <c r="H296">
        <v>70.535399999999996</v>
      </c>
      <c r="I296">
        <v>-4.1226899999999997E-2</v>
      </c>
      <c r="J296">
        <v>-3.1757399999999998E-2</v>
      </c>
      <c r="K296">
        <v>-2.51988E-2</v>
      </c>
      <c r="L296">
        <v>-1.8640299999999999E-2</v>
      </c>
      <c r="M296">
        <v>-9.1707000000000004E-3</v>
      </c>
      <c r="N296">
        <v>1.25068E-2</v>
      </c>
      <c r="O296">
        <v>2065</v>
      </c>
      <c r="P296">
        <v>20966</v>
      </c>
    </row>
    <row r="297" spans="1:16">
      <c r="A297" s="53" t="s">
        <v>49</v>
      </c>
      <c r="B297" s="53">
        <v>40058</v>
      </c>
      <c r="C297" s="57">
        <v>8</v>
      </c>
      <c r="D297">
        <v>0.69639499999999999</v>
      </c>
      <c r="E297">
        <v>0.71503139999999998</v>
      </c>
      <c r="F297">
        <v>0.75148789999999999</v>
      </c>
      <c r="G297">
        <v>-1.8636300000000001E-2</v>
      </c>
      <c r="H297">
        <v>71.615600000000001</v>
      </c>
      <c r="I297">
        <v>-3.4667999999999997E-2</v>
      </c>
      <c r="J297">
        <v>-2.5196400000000001E-2</v>
      </c>
      <c r="K297">
        <v>-1.8636300000000001E-2</v>
      </c>
      <c r="L297">
        <v>-1.20763E-2</v>
      </c>
      <c r="M297">
        <v>-2.6047000000000002E-3</v>
      </c>
      <c r="N297">
        <v>1.2509599999999999E-2</v>
      </c>
      <c r="O297">
        <v>2067</v>
      </c>
      <c r="P297">
        <v>20966</v>
      </c>
    </row>
    <row r="298" spans="1:16">
      <c r="A298" s="53" t="s">
        <v>49</v>
      </c>
      <c r="B298" s="53">
        <v>40058</v>
      </c>
      <c r="C298" s="57">
        <v>9</v>
      </c>
      <c r="D298">
        <v>0.75907340000000001</v>
      </c>
      <c r="E298">
        <v>0.74420989999999998</v>
      </c>
      <c r="F298">
        <v>0.76116439999999996</v>
      </c>
      <c r="G298">
        <v>1.48635E-2</v>
      </c>
      <c r="H298">
        <v>75.3309</v>
      </c>
      <c r="I298">
        <v>-1.1877999999999999E-3</v>
      </c>
      <c r="J298">
        <v>8.2953999999999996E-3</v>
      </c>
      <c r="K298">
        <v>1.48635E-2</v>
      </c>
      <c r="L298">
        <v>2.1431599999999999E-2</v>
      </c>
      <c r="M298">
        <v>3.0914799999999999E-2</v>
      </c>
      <c r="N298">
        <v>1.25249E-2</v>
      </c>
      <c r="O298">
        <v>2061</v>
      </c>
      <c r="P298">
        <v>20966</v>
      </c>
    </row>
    <row r="299" spans="1:16">
      <c r="A299" s="53" t="s">
        <v>49</v>
      </c>
      <c r="B299" s="53">
        <v>40058</v>
      </c>
      <c r="C299" s="57">
        <v>10</v>
      </c>
      <c r="D299">
        <v>0.85646549999999999</v>
      </c>
      <c r="E299">
        <v>0.80919949999999996</v>
      </c>
      <c r="F299">
        <v>0.81352210000000003</v>
      </c>
      <c r="G299">
        <v>4.7266000000000002E-2</v>
      </c>
      <c r="H299">
        <v>79.480500000000006</v>
      </c>
      <c r="I299">
        <v>3.1143299999999999E-2</v>
      </c>
      <c r="J299">
        <v>4.0668700000000002E-2</v>
      </c>
      <c r="K299">
        <v>4.7266000000000002E-2</v>
      </c>
      <c r="L299">
        <v>5.3863300000000003E-2</v>
      </c>
      <c r="M299">
        <v>6.3388700000000006E-2</v>
      </c>
      <c r="N299">
        <v>1.2580600000000001E-2</v>
      </c>
      <c r="O299">
        <v>2049</v>
      </c>
      <c r="P299">
        <v>20966</v>
      </c>
    </row>
    <row r="300" spans="1:16">
      <c r="A300" s="53" t="s">
        <v>49</v>
      </c>
      <c r="B300" s="53">
        <v>40058</v>
      </c>
      <c r="C300" s="57">
        <v>11</v>
      </c>
      <c r="D300">
        <v>0.97272879999999995</v>
      </c>
      <c r="E300">
        <v>0.91662480000000002</v>
      </c>
      <c r="F300">
        <v>0.92608449999999998</v>
      </c>
      <c r="G300">
        <v>5.6104000000000001E-2</v>
      </c>
      <c r="H300">
        <v>83.383099999999999</v>
      </c>
      <c r="I300">
        <v>4.0043099999999998E-2</v>
      </c>
      <c r="J300">
        <v>4.9532E-2</v>
      </c>
      <c r="K300">
        <v>5.6104000000000001E-2</v>
      </c>
      <c r="L300">
        <v>6.2675999999999996E-2</v>
      </c>
      <c r="M300">
        <v>7.2164900000000004E-2</v>
      </c>
      <c r="N300">
        <v>1.2532400000000001E-2</v>
      </c>
      <c r="O300">
        <v>2058</v>
      </c>
      <c r="P300">
        <v>20966</v>
      </c>
    </row>
    <row r="301" spans="1:16">
      <c r="A301" s="53" t="s">
        <v>49</v>
      </c>
      <c r="B301" s="53">
        <v>40058</v>
      </c>
      <c r="C301" s="57">
        <v>12</v>
      </c>
      <c r="D301">
        <v>1.113405</v>
      </c>
      <c r="E301">
        <v>1.0461819999999999</v>
      </c>
      <c r="F301">
        <v>1.030958</v>
      </c>
      <c r="G301">
        <v>6.7223000000000005E-2</v>
      </c>
      <c r="H301">
        <v>86.6066</v>
      </c>
      <c r="I301">
        <v>5.1091699999999997E-2</v>
      </c>
      <c r="J301">
        <v>6.0622200000000001E-2</v>
      </c>
      <c r="K301">
        <v>6.7223000000000005E-2</v>
      </c>
      <c r="L301">
        <v>7.3823700000000006E-2</v>
      </c>
      <c r="M301">
        <v>8.3354200000000003E-2</v>
      </c>
      <c r="N301">
        <v>1.2587299999999999E-2</v>
      </c>
      <c r="O301">
        <v>2045</v>
      </c>
      <c r="P301">
        <v>20966</v>
      </c>
    </row>
    <row r="302" spans="1:16">
      <c r="A302" s="53" t="s">
        <v>49</v>
      </c>
      <c r="B302" s="53">
        <v>40058</v>
      </c>
      <c r="C302" s="57">
        <v>13</v>
      </c>
      <c r="D302">
        <v>1.2795289999999999</v>
      </c>
      <c r="E302">
        <v>1.211792</v>
      </c>
      <c r="F302">
        <v>1.2116709999999999</v>
      </c>
      <c r="G302">
        <v>6.7736900000000003E-2</v>
      </c>
      <c r="H302">
        <v>89.700800000000001</v>
      </c>
      <c r="I302">
        <v>5.16678E-2</v>
      </c>
      <c r="J302">
        <v>6.1161500000000001E-2</v>
      </c>
      <c r="K302">
        <v>6.7736900000000003E-2</v>
      </c>
      <c r="L302">
        <v>7.4312199999999995E-2</v>
      </c>
      <c r="M302">
        <v>8.3805900000000003E-2</v>
      </c>
      <c r="N302">
        <v>1.25387E-2</v>
      </c>
      <c r="O302">
        <v>2057</v>
      </c>
      <c r="P302">
        <v>20966</v>
      </c>
    </row>
    <row r="303" spans="1:16">
      <c r="A303" s="53" t="s">
        <v>49</v>
      </c>
      <c r="B303" s="53">
        <v>40058</v>
      </c>
      <c r="C303" s="57">
        <v>14</v>
      </c>
      <c r="D303">
        <v>1.472351</v>
      </c>
      <c r="E303">
        <v>1.3709579999999999</v>
      </c>
      <c r="F303">
        <v>1.348452</v>
      </c>
      <c r="G303">
        <v>0.1013935</v>
      </c>
      <c r="H303">
        <v>92.585499999999996</v>
      </c>
      <c r="I303">
        <v>8.5304500000000005E-2</v>
      </c>
      <c r="J303">
        <v>9.4810000000000005E-2</v>
      </c>
      <c r="K303">
        <v>0.1013935</v>
      </c>
      <c r="L303">
        <v>0.1079769</v>
      </c>
      <c r="M303">
        <v>0.1174824</v>
      </c>
      <c r="N303">
        <v>1.2554299999999999E-2</v>
      </c>
      <c r="O303">
        <v>2052</v>
      </c>
      <c r="P303">
        <v>20966</v>
      </c>
    </row>
    <row r="304" spans="1:16">
      <c r="A304" s="53" t="s">
        <v>49</v>
      </c>
      <c r="B304" s="53">
        <v>40058</v>
      </c>
      <c r="C304" s="57">
        <v>15</v>
      </c>
      <c r="D304">
        <v>1.6702920000000001</v>
      </c>
      <c r="E304">
        <v>1.398989</v>
      </c>
      <c r="F304">
        <v>1.370209</v>
      </c>
      <c r="G304">
        <v>0.27130290000000001</v>
      </c>
      <c r="H304">
        <v>95.060299999999998</v>
      </c>
      <c r="I304">
        <v>0.2552218</v>
      </c>
      <c r="J304">
        <v>0.26472269999999998</v>
      </c>
      <c r="K304">
        <v>0.27130290000000001</v>
      </c>
      <c r="L304">
        <v>0.2778832</v>
      </c>
      <c r="M304">
        <v>0.28738409999999998</v>
      </c>
      <c r="N304">
        <v>1.2548200000000001E-2</v>
      </c>
      <c r="O304">
        <v>2055</v>
      </c>
      <c r="P304">
        <v>20966</v>
      </c>
    </row>
    <row r="305" spans="1:16">
      <c r="A305" s="53" t="s">
        <v>49</v>
      </c>
      <c r="B305" s="53">
        <v>40058</v>
      </c>
      <c r="C305" s="57">
        <v>16</v>
      </c>
      <c r="D305">
        <v>1.862101</v>
      </c>
      <c r="E305">
        <v>1.557642</v>
      </c>
      <c r="F305">
        <v>1.5553459999999999</v>
      </c>
      <c r="G305">
        <v>0.3044596</v>
      </c>
      <c r="H305">
        <v>96.444299999999998</v>
      </c>
      <c r="I305">
        <v>0.28837279999999998</v>
      </c>
      <c r="J305">
        <v>0.297877</v>
      </c>
      <c r="K305">
        <v>0.3044596</v>
      </c>
      <c r="L305">
        <v>0.31104219999999999</v>
      </c>
      <c r="M305">
        <v>0.32054640000000001</v>
      </c>
      <c r="N305">
        <v>1.2552600000000001E-2</v>
      </c>
      <c r="O305">
        <v>2055</v>
      </c>
      <c r="P305">
        <v>20966</v>
      </c>
    </row>
    <row r="306" spans="1:16">
      <c r="A306" s="53" t="s">
        <v>49</v>
      </c>
      <c r="B306" s="53">
        <v>40058</v>
      </c>
      <c r="C306" s="57">
        <v>17</v>
      </c>
      <c r="D306">
        <v>2.0209589999999999</v>
      </c>
      <c r="E306">
        <v>1.7186520000000001</v>
      </c>
      <c r="F306">
        <v>1.705848</v>
      </c>
      <c r="G306">
        <v>0.3023072</v>
      </c>
      <c r="H306">
        <v>96.841399999999993</v>
      </c>
      <c r="I306">
        <v>0.2861803</v>
      </c>
      <c r="J306">
        <v>0.29570819999999998</v>
      </c>
      <c r="K306">
        <v>0.3023072</v>
      </c>
      <c r="L306">
        <v>0.30890630000000002</v>
      </c>
      <c r="M306">
        <v>0.3184342</v>
      </c>
      <c r="N306">
        <v>1.25839E-2</v>
      </c>
      <c r="O306">
        <v>2043</v>
      </c>
      <c r="P306">
        <v>20966</v>
      </c>
    </row>
    <row r="307" spans="1:16">
      <c r="A307" s="53" t="s">
        <v>49</v>
      </c>
      <c r="B307" s="53">
        <v>40058</v>
      </c>
      <c r="C307" s="57">
        <v>18</v>
      </c>
      <c r="D307">
        <v>2.1138089999999998</v>
      </c>
      <c r="E307">
        <v>1.8086629999999999</v>
      </c>
      <c r="F307">
        <v>1.8025059999999999</v>
      </c>
      <c r="G307">
        <v>0.30514540000000001</v>
      </c>
      <c r="H307">
        <v>96.177999999999997</v>
      </c>
      <c r="I307">
        <v>0.28909980000000002</v>
      </c>
      <c r="J307">
        <v>0.2985797</v>
      </c>
      <c r="K307">
        <v>0.30514540000000001</v>
      </c>
      <c r="L307">
        <v>0.31171110000000002</v>
      </c>
      <c r="M307">
        <v>0.321191</v>
      </c>
      <c r="N307">
        <v>1.2520399999999999E-2</v>
      </c>
      <c r="O307">
        <v>2062</v>
      </c>
      <c r="P307">
        <v>20966</v>
      </c>
    </row>
    <row r="308" spans="1:16">
      <c r="A308" s="53" t="s">
        <v>49</v>
      </c>
      <c r="B308" s="53">
        <v>40058</v>
      </c>
      <c r="C308" s="57">
        <v>19</v>
      </c>
      <c r="D308">
        <v>2.1111339999999998</v>
      </c>
      <c r="E308">
        <v>1.809744</v>
      </c>
      <c r="F308">
        <v>1.7897240000000001</v>
      </c>
      <c r="G308">
        <v>0.30138989999999999</v>
      </c>
      <c r="H308">
        <v>95.058400000000006</v>
      </c>
      <c r="I308">
        <v>0.28532469999999999</v>
      </c>
      <c r="J308">
        <v>0.29481619999999997</v>
      </c>
      <c r="K308">
        <v>0.30138989999999999</v>
      </c>
      <c r="L308">
        <v>0.30796370000000001</v>
      </c>
      <c r="M308">
        <v>0.31745509999999999</v>
      </c>
      <c r="N308">
        <v>1.25358E-2</v>
      </c>
      <c r="O308">
        <v>2056</v>
      </c>
      <c r="P308">
        <v>20966</v>
      </c>
    </row>
    <row r="309" spans="1:16">
      <c r="A309" s="53" t="s">
        <v>49</v>
      </c>
      <c r="B309" s="53">
        <v>40058</v>
      </c>
      <c r="C309" s="57">
        <v>20</v>
      </c>
      <c r="D309">
        <v>1.9942679999999999</v>
      </c>
      <c r="E309">
        <v>1.9774780000000001</v>
      </c>
      <c r="F309">
        <v>2.014097</v>
      </c>
      <c r="G309">
        <v>1.6789999999999999E-2</v>
      </c>
      <c r="H309">
        <v>91.273600000000002</v>
      </c>
      <c r="I309">
        <v>7.3019999999999997E-4</v>
      </c>
      <c r="J309">
        <v>1.02185E-2</v>
      </c>
      <c r="K309">
        <v>1.6789999999999999E-2</v>
      </c>
      <c r="L309">
        <v>2.33616E-2</v>
      </c>
      <c r="M309">
        <v>3.2849900000000001E-2</v>
      </c>
      <c r="N309">
        <v>1.25316E-2</v>
      </c>
      <c r="O309">
        <v>2054</v>
      </c>
      <c r="P309">
        <v>20966</v>
      </c>
    </row>
    <row r="310" spans="1:16">
      <c r="A310" s="53" t="s">
        <v>49</v>
      </c>
      <c r="B310" s="53">
        <v>40058</v>
      </c>
      <c r="C310" s="57">
        <v>21</v>
      </c>
      <c r="D310">
        <v>1.885267</v>
      </c>
      <c r="E310">
        <v>2.0039099999999999</v>
      </c>
      <c r="F310">
        <v>2.0700069999999999</v>
      </c>
      <c r="G310">
        <v>-0.1186435</v>
      </c>
      <c r="H310">
        <v>87.503200000000007</v>
      </c>
      <c r="I310">
        <v>-0.13469200000000001</v>
      </c>
      <c r="J310">
        <v>-0.1252104</v>
      </c>
      <c r="K310">
        <v>-0.1186435</v>
      </c>
      <c r="L310">
        <v>-0.1120766</v>
      </c>
      <c r="M310">
        <v>-0.10259500000000001</v>
      </c>
      <c r="N310">
        <v>1.2522699999999999E-2</v>
      </c>
      <c r="O310">
        <v>2061</v>
      </c>
      <c r="P310">
        <v>20966</v>
      </c>
    </row>
    <row r="311" spans="1:16">
      <c r="A311" s="53" t="s">
        <v>49</v>
      </c>
      <c r="B311" s="53">
        <v>40058</v>
      </c>
      <c r="C311" s="57">
        <v>22</v>
      </c>
      <c r="D311">
        <v>1.7487649999999999</v>
      </c>
      <c r="E311">
        <v>1.8138479999999999</v>
      </c>
      <c r="F311">
        <v>1.8719429999999999</v>
      </c>
      <c r="G311">
        <v>-6.5082600000000004E-2</v>
      </c>
      <c r="H311">
        <v>85.271699999999996</v>
      </c>
      <c r="I311">
        <v>-8.1138399999999999E-2</v>
      </c>
      <c r="J311">
        <v>-7.1652400000000005E-2</v>
      </c>
      <c r="K311">
        <v>-6.5082600000000004E-2</v>
      </c>
      <c r="L311">
        <v>-5.8512599999999998E-2</v>
      </c>
      <c r="M311">
        <v>-4.9026800000000002E-2</v>
      </c>
      <c r="N311">
        <v>1.25284E-2</v>
      </c>
      <c r="O311">
        <v>2059</v>
      </c>
      <c r="P311">
        <v>20966</v>
      </c>
    </row>
    <row r="312" spans="1:16">
      <c r="A312" s="53" t="s">
        <v>49</v>
      </c>
      <c r="B312" s="53">
        <v>40058</v>
      </c>
      <c r="C312" s="57">
        <v>23</v>
      </c>
      <c r="D312">
        <v>1.4733849999999999</v>
      </c>
      <c r="E312">
        <v>1.487296</v>
      </c>
      <c r="F312">
        <v>1.513279</v>
      </c>
      <c r="G312">
        <v>-1.3910499999999999E-2</v>
      </c>
      <c r="H312">
        <v>82.545400000000001</v>
      </c>
      <c r="I312">
        <v>-2.99373E-2</v>
      </c>
      <c r="J312">
        <v>-2.0468500000000001E-2</v>
      </c>
      <c r="K312">
        <v>-1.3910499999999999E-2</v>
      </c>
      <c r="L312">
        <v>-7.3524999999999997E-3</v>
      </c>
      <c r="M312">
        <v>2.1161999999999999E-3</v>
      </c>
      <c r="N312">
        <v>1.25057E-2</v>
      </c>
      <c r="O312">
        <v>2061</v>
      </c>
      <c r="P312">
        <v>20966</v>
      </c>
    </row>
    <row r="313" spans="1:16">
      <c r="A313" s="53" t="s">
        <v>49</v>
      </c>
      <c r="B313" s="53">
        <v>40058</v>
      </c>
      <c r="C313" s="57">
        <v>24</v>
      </c>
      <c r="D313">
        <v>1.21505</v>
      </c>
      <c r="E313">
        <v>1.2102839999999999</v>
      </c>
      <c r="F313">
        <v>1.2290669999999999</v>
      </c>
      <c r="G313">
        <v>4.7662E-3</v>
      </c>
      <c r="H313">
        <v>80.658799999999999</v>
      </c>
      <c r="I313">
        <v>-1.1305900000000001E-2</v>
      </c>
      <c r="J313">
        <v>-1.8104E-3</v>
      </c>
      <c r="K313">
        <v>4.7662E-3</v>
      </c>
      <c r="L313">
        <v>1.13428E-2</v>
      </c>
      <c r="M313">
        <v>2.08384E-2</v>
      </c>
      <c r="N313">
        <v>1.2541200000000001E-2</v>
      </c>
      <c r="O313">
        <v>2056</v>
      </c>
      <c r="P313">
        <v>20966</v>
      </c>
    </row>
    <row r="314" spans="1:16">
      <c r="A314" s="53" t="s">
        <v>49</v>
      </c>
      <c r="B314" s="53">
        <v>40066</v>
      </c>
      <c r="C314" s="57">
        <v>1</v>
      </c>
      <c r="D314">
        <v>0.82344260000000002</v>
      </c>
      <c r="E314">
        <v>0.8045774</v>
      </c>
      <c r="F314">
        <v>0.78561099999999995</v>
      </c>
      <c r="G314">
        <v>1.8865300000000002E-2</v>
      </c>
      <c r="H314">
        <v>72.234899999999996</v>
      </c>
      <c r="I314">
        <v>3.0766999999999999E-3</v>
      </c>
      <c r="J314">
        <v>1.2404699999999999E-2</v>
      </c>
      <c r="K314">
        <v>1.8865300000000002E-2</v>
      </c>
      <c r="L314">
        <v>2.5325799999999999E-2</v>
      </c>
      <c r="M314">
        <v>3.4653900000000001E-2</v>
      </c>
      <c r="N314">
        <v>1.23199E-2</v>
      </c>
      <c r="O314">
        <v>2133</v>
      </c>
      <c r="P314">
        <v>21163</v>
      </c>
    </row>
    <row r="315" spans="1:16">
      <c r="A315" s="53" t="s">
        <v>49</v>
      </c>
      <c r="B315" s="53">
        <v>40066</v>
      </c>
      <c r="C315" s="57">
        <v>2</v>
      </c>
      <c r="D315">
        <v>0.70752340000000002</v>
      </c>
      <c r="E315">
        <v>0.6900617</v>
      </c>
      <c r="F315">
        <v>0.67555330000000002</v>
      </c>
      <c r="G315">
        <v>1.74617E-2</v>
      </c>
      <c r="H315">
        <v>70.885099999999994</v>
      </c>
      <c r="I315">
        <v>1.6646E-3</v>
      </c>
      <c r="J315">
        <v>1.09976E-2</v>
      </c>
      <c r="K315">
        <v>1.74617E-2</v>
      </c>
      <c r="L315">
        <v>2.3925700000000001E-2</v>
      </c>
      <c r="M315">
        <v>3.3258700000000002E-2</v>
      </c>
      <c r="N315">
        <v>1.2326500000000001E-2</v>
      </c>
      <c r="O315">
        <v>2132</v>
      </c>
      <c r="P315">
        <v>21163</v>
      </c>
    </row>
    <row r="316" spans="1:16">
      <c r="A316" s="53" t="s">
        <v>49</v>
      </c>
      <c r="B316" s="53">
        <v>40066</v>
      </c>
      <c r="C316" s="57">
        <v>3</v>
      </c>
      <c r="D316">
        <v>0.62521579999999999</v>
      </c>
      <c r="E316">
        <v>0.61802520000000005</v>
      </c>
      <c r="F316">
        <v>0.61941809999999997</v>
      </c>
      <c r="G316">
        <v>7.1906000000000001E-3</v>
      </c>
      <c r="H316">
        <v>69.467200000000005</v>
      </c>
      <c r="I316">
        <v>-8.6031000000000007E-3</v>
      </c>
      <c r="J316">
        <v>7.2800000000000002E-4</v>
      </c>
      <c r="K316">
        <v>7.1906000000000001E-3</v>
      </c>
      <c r="L316">
        <v>1.3653200000000001E-2</v>
      </c>
      <c r="M316">
        <v>2.29842E-2</v>
      </c>
      <c r="N316">
        <v>1.2323799999999999E-2</v>
      </c>
      <c r="O316">
        <v>2132</v>
      </c>
      <c r="P316">
        <v>21163</v>
      </c>
    </row>
    <row r="317" spans="1:16">
      <c r="A317" s="53" t="s">
        <v>49</v>
      </c>
      <c r="B317" s="53">
        <v>40066</v>
      </c>
      <c r="C317" s="57">
        <v>4</v>
      </c>
      <c r="D317">
        <v>0.5804994</v>
      </c>
      <c r="E317">
        <v>0.57830729999999997</v>
      </c>
      <c r="F317">
        <v>0.59088470000000004</v>
      </c>
      <c r="G317">
        <v>2.1921000000000002E-3</v>
      </c>
      <c r="H317">
        <v>68.750699999999995</v>
      </c>
      <c r="I317">
        <v>-1.35963E-2</v>
      </c>
      <c r="J317">
        <v>-4.2683E-3</v>
      </c>
      <c r="K317">
        <v>2.1921000000000002E-3</v>
      </c>
      <c r="L317">
        <v>8.6525999999999999E-3</v>
      </c>
      <c r="M317">
        <v>1.79805E-2</v>
      </c>
      <c r="N317">
        <v>1.2319800000000001E-2</v>
      </c>
      <c r="O317">
        <v>2134</v>
      </c>
      <c r="P317">
        <v>21163</v>
      </c>
    </row>
    <row r="318" spans="1:16">
      <c r="A318" s="53" t="s">
        <v>49</v>
      </c>
      <c r="B318" s="53">
        <v>40066</v>
      </c>
      <c r="C318" s="57">
        <v>5</v>
      </c>
      <c r="D318">
        <v>0.55227939999999998</v>
      </c>
      <c r="E318">
        <v>0.55626070000000005</v>
      </c>
      <c r="F318">
        <v>0.57084749999999995</v>
      </c>
      <c r="G318">
        <v>-3.9814000000000004E-3</v>
      </c>
      <c r="H318">
        <v>67.183499999999995</v>
      </c>
      <c r="I318">
        <v>-1.97856E-2</v>
      </c>
      <c r="J318">
        <v>-1.0448300000000001E-2</v>
      </c>
      <c r="K318">
        <v>-3.9814000000000004E-3</v>
      </c>
      <c r="L318">
        <v>2.4856000000000001E-3</v>
      </c>
      <c r="M318">
        <v>1.1822900000000001E-2</v>
      </c>
      <c r="N318">
        <v>1.23321E-2</v>
      </c>
      <c r="O318">
        <v>2131</v>
      </c>
      <c r="P318">
        <v>21163</v>
      </c>
    </row>
    <row r="319" spans="1:16">
      <c r="A319" s="53" t="s">
        <v>49</v>
      </c>
      <c r="B319" s="53">
        <v>40066</v>
      </c>
      <c r="C319" s="57">
        <v>6</v>
      </c>
      <c r="D319">
        <v>0.55712030000000001</v>
      </c>
      <c r="E319">
        <v>0.57230239999999999</v>
      </c>
      <c r="F319">
        <v>0.58498329999999998</v>
      </c>
      <c r="G319">
        <v>-1.51821E-2</v>
      </c>
      <c r="H319">
        <v>66.146900000000002</v>
      </c>
      <c r="I319">
        <v>-3.0984100000000001E-2</v>
      </c>
      <c r="J319">
        <v>-2.16481E-2</v>
      </c>
      <c r="K319">
        <v>-1.51821E-2</v>
      </c>
      <c r="L319">
        <v>-8.7159999999999998E-3</v>
      </c>
      <c r="M319">
        <v>6.2E-4</v>
      </c>
      <c r="N319">
        <v>1.23304E-2</v>
      </c>
      <c r="O319">
        <v>2131</v>
      </c>
      <c r="P319">
        <v>21163</v>
      </c>
    </row>
    <row r="320" spans="1:16">
      <c r="A320" s="53" t="s">
        <v>49</v>
      </c>
      <c r="B320" s="53">
        <v>40066</v>
      </c>
      <c r="C320" s="57">
        <v>7</v>
      </c>
      <c r="D320">
        <v>0.62599830000000001</v>
      </c>
      <c r="E320">
        <v>0.65480729999999998</v>
      </c>
      <c r="F320">
        <v>0.67574599999999996</v>
      </c>
      <c r="G320">
        <v>-2.8809000000000001E-2</v>
      </c>
      <c r="H320">
        <v>65.463300000000004</v>
      </c>
      <c r="I320">
        <v>-4.4625400000000003E-2</v>
      </c>
      <c r="J320">
        <v>-3.5281E-2</v>
      </c>
      <c r="K320">
        <v>-2.8809000000000001E-2</v>
      </c>
      <c r="L320">
        <v>-2.2337099999999999E-2</v>
      </c>
      <c r="M320">
        <v>-1.29926E-2</v>
      </c>
      <c r="N320">
        <v>1.2341599999999999E-2</v>
      </c>
      <c r="O320">
        <v>2128</v>
      </c>
      <c r="P320">
        <v>21163</v>
      </c>
    </row>
    <row r="321" spans="1:16">
      <c r="A321" s="53" t="s">
        <v>49</v>
      </c>
      <c r="B321" s="53">
        <v>40066</v>
      </c>
      <c r="C321" s="57">
        <v>8</v>
      </c>
      <c r="D321">
        <v>0.65840310000000002</v>
      </c>
      <c r="E321">
        <v>0.68559550000000002</v>
      </c>
      <c r="F321">
        <v>0.71368609999999999</v>
      </c>
      <c r="G321">
        <v>-2.7192399999999999E-2</v>
      </c>
      <c r="H321">
        <v>66.916700000000006</v>
      </c>
      <c r="I321">
        <v>-4.29948E-2</v>
      </c>
      <c r="J321">
        <v>-3.3658599999999997E-2</v>
      </c>
      <c r="K321">
        <v>-2.7192399999999999E-2</v>
      </c>
      <c r="L321">
        <v>-2.07262E-2</v>
      </c>
      <c r="M321">
        <v>-1.1390000000000001E-2</v>
      </c>
      <c r="N321">
        <v>1.23307E-2</v>
      </c>
      <c r="O321">
        <v>2131</v>
      </c>
      <c r="P321">
        <v>21163</v>
      </c>
    </row>
    <row r="322" spans="1:16">
      <c r="A322" s="53" t="s">
        <v>49</v>
      </c>
      <c r="B322" s="53">
        <v>40066</v>
      </c>
      <c r="C322" s="57">
        <v>9</v>
      </c>
      <c r="D322">
        <v>0.71106040000000004</v>
      </c>
      <c r="E322">
        <v>0.69450460000000003</v>
      </c>
      <c r="F322">
        <v>0.69310530000000004</v>
      </c>
      <c r="G322">
        <v>1.6555799999999999E-2</v>
      </c>
      <c r="H322">
        <v>71.192099999999996</v>
      </c>
      <c r="I322">
        <v>7.3749999999999998E-4</v>
      </c>
      <c r="J322">
        <v>1.0083099999999999E-2</v>
      </c>
      <c r="K322">
        <v>1.6555799999999999E-2</v>
      </c>
      <c r="L322">
        <v>2.30285E-2</v>
      </c>
      <c r="M322">
        <v>3.2374100000000003E-2</v>
      </c>
      <c r="N322">
        <v>1.2343099999999999E-2</v>
      </c>
      <c r="O322">
        <v>2129</v>
      </c>
      <c r="P322">
        <v>21163</v>
      </c>
    </row>
    <row r="323" spans="1:16">
      <c r="A323" s="53" t="s">
        <v>49</v>
      </c>
      <c r="B323" s="53">
        <v>40066</v>
      </c>
      <c r="C323" s="57">
        <v>10</v>
      </c>
      <c r="D323">
        <v>0.78865600000000002</v>
      </c>
      <c r="E323">
        <v>0.7402841</v>
      </c>
      <c r="F323">
        <v>0.72742410000000002</v>
      </c>
      <c r="G323">
        <v>4.8371900000000002E-2</v>
      </c>
      <c r="H323">
        <v>75.995099999999994</v>
      </c>
      <c r="I323">
        <v>3.2546800000000001E-2</v>
      </c>
      <c r="J323">
        <v>4.18964E-2</v>
      </c>
      <c r="K323">
        <v>4.8371900000000002E-2</v>
      </c>
      <c r="L323">
        <v>5.4847399999999998E-2</v>
      </c>
      <c r="M323">
        <v>6.4197000000000004E-2</v>
      </c>
      <c r="N323">
        <v>1.2348400000000001E-2</v>
      </c>
      <c r="O323">
        <v>2127</v>
      </c>
      <c r="P323">
        <v>21163</v>
      </c>
    </row>
    <row r="324" spans="1:16">
      <c r="A324" s="53" t="s">
        <v>49</v>
      </c>
      <c r="B324" s="53">
        <v>40066</v>
      </c>
      <c r="C324" s="57">
        <v>11</v>
      </c>
      <c r="D324">
        <v>0.88545149999999995</v>
      </c>
      <c r="E324">
        <v>0.81970229999999999</v>
      </c>
      <c r="F324">
        <v>0.78386800000000001</v>
      </c>
      <c r="G324">
        <v>6.5749199999999994E-2</v>
      </c>
      <c r="H324">
        <v>80.371200000000002</v>
      </c>
      <c r="I324">
        <v>4.9954899999999997E-2</v>
      </c>
      <c r="J324">
        <v>5.92863E-2</v>
      </c>
      <c r="K324">
        <v>6.5749199999999994E-2</v>
      </c>
      <c r="L324">
        <v>7.2212100000000001E-2</v>
      </c>
      <c r="M324">
        <v>8.1543500000000005E-2</v>
      </c>
      <c r="N324">
        <v>1.2324399999999999E-2</v>
      </c>
      <c r="O324">
        <v>2131</v>
      </c>
      <c r="P324">
        <v>21163</v>
      </c>
    </row>
    <row r="325" spans="1:16">
      <c r="A325" s="53" t="s">
        <v>49</v>
      </c>
      <c r="B325" s="53">
        <v>40066</v>
      </c>
      <c r="C325" s="57">
        <v>12</v>
      </c>
      <c r="D325">
        <v>1.0028859999999999</v>
      </c>
      <c r="E325">
        <v>0.92179350000000004</v>
      </c>
      <c r="F325">
        <v>0.89437940000000005</v>
      </c>
      <c r="G325">
        <v>8.1092399999999995E-2</v>
      </c>
      <c r="H325">
        <v>84.087900000000005</v>
      </c>
      <c r="I325">
        <v>6.5293900000000002E-2</v>
      </c>
      <c r="J325">
        <v>7.4627799999999994E-2</v>
      </c>
      <c r="K325">
        <v>8.1092399999999995E-2</v>
      </c>
      <c r="L325">
        <v>8.7556999999999996E-2</v>
      </c>
      <c r="M325">
        <v>9.6890900000000002E-2</v>
      </c>
      <c r="N325">
        <v>1.2327599999999999E-2</v>
      </c>
      <c r="O325">
        <v>2133</v>
      </c>
      <c r="P325">
        <v>21163</v>
      </c>
    </row>
    <row r="326" spans="1:16">
      <c r="A326" s="53" t="s">
        <v>49</v>
      </c>
      <c r="B326" s="53">
        <v>40066</v>
      </c>
      <c r="C326" s="57">
        <v>13</v>
      </c>
      <c r="D326">
        <v>1.1541920000000001</v>
      </c>
      <c r="E326">
        <v>1.06152</v>
      </c>
      <c r="F326">
        <v>1.024186</v>
      </c>
      <c r="G326">
        <v>9.26728E-2</v>
      </c>
      <c r="H326">
        <v>87.437399999999997</v>
      </c>
      <c r="I326">
        <v>7.6873200000000003E-2</v>
      </c>
      <c r="J326">
        <v>8.6207800000000001E-2</v>
      </c>
      <c r="K326">
        <v>9.26728E-2</v>
      </c>
      <c r="L326">
        <v>9.9137900000000001E-2</v>
      </c>
      <c r="M326">
        <v>0.1084724</v>
      </c>
      <c r="N326">
        <v>1.2328499999999999E-2</v>
      </c>
      <c r="O326">
        <v>2132</v>
      </c>
      <c r="P326">
        <v>21163</v>
      </c>
    </row>
    <row r="327" spans="1:16">
      <c r="A327" s="53" t="s">
        <v>49</v>
      </c>
      <c r="B327" s="53">
        <v>40066</v>
      </c>
      <c r="C327" s="57">
        <v>14</v>
      </c>
      <c r="D327">
        <v>1.3189439999999999</v>
      </c>
      <c r="E327">
        <v>1.2130179999999999</v>
      </c>
      <c r="F327">
        <v>1.1771020000000001</v>
      </c>
      <c r="G327">
        <v>0.10592559999999999</v>
      </c>
      <c r="H327">
        <v>90.439300000000003</v>
      </c>
      <c r="I327">
        <v>9.0141899999999997E-2</v>
      </c>
      <c r="J327">
        <v>9.9467E-2</v>
      </c>
      <c r="K327">
        <v>0.10592559999999999</v>
      </c>
      <c r="L327">
        <v>0.1123841</v>
      </c>
      <c r="M327">
        <v>0.1217092</v>
      </c>
      <c r="N327">
        <v>1.23161E-2</v>
      </c>
      <c r="O327">
        <v>2135</v>
      </c>
      <c r="P327">
        <v>21163</v>
      </c>
    </row>
    <row r="328" spans="1:16">
      <c r="A328" s="53" t="s">
        <v>49</v>
      </c>
      <c r="B328" s="53">
        <v>40066</v>
      </c>
      <c r="C328" s="57">
        <v>15</v>
      </c>
      <c r="D328">
        <v>1.4908189999999999</v>
      </c>
      <c r="E328">
        <v>1.2203349999999999</v>
      </c>
      <c r="F328">
        <v>1.2221660000000001</v>
      </c>
      <c r="G328">
        <v>0.27048430000000001</v>
      </c>
      <c r="H328">
        <v>92.9358</v>
      </c>
      <c r="I328">
        <v>0.25469940000000002</v>
      </c>
      <c r="J328">
        <v>0.26402530000000002</v>
      </c>
      <c r="K328">
        <v>0.27048430000000001</v>
      </c>
      <c r="L328">
        <v>0.27694340000000001</v>
      </c>
      <c r="M328">
        <v>0.2862692</v>
      </c>
      <c r="N328">
        <v>1.2317E-2</v>
      </c>
      <c r="O328">
        <v>2134</v>
      </c>
      <c r="P328">
        <v>21163</v>
      </c>
    </row>
    <row r="329" spans="1:16">
      <c r="A329" s="53" t="s">
        <v>49</v>
      </c>
      <c r="B329" s="53">
        <v>40066</v>
      </c>
      <c r="C329" s="57">
        <v>16</v>
      </c>
      <c r="D329">
        <v>1.679926</v>
      </c>
      <c r="E329">
        <v>1.365842</v>
      </c>
      <c r="F329">
        <v>1.340103</v>
      </c>
      <c r="G329">
        <v>0.3140849</v>
      </c>
      <c r="H329">
        <v>94.417400000000001</v>
      </c>
      <c r="I329">
        <v>0.2983093</v>
      </c>
      <c r="J329">
        <v>0.3076296</v>
      </c>
      <c r="K329">
        <v>0.3140849</v>
      </c>
      <c r="L329">
        <v>0.32054009999999999</v>
      </c>
      <c r="M329">
        <v>0.3298604</v>
      </c>
      <c r="N329">
        <v>1.23097E-2</v>
      </c>
      <c r="O329">
        <v>2137</v>
      </c>
      <c r="P329">
        <v>21163</v>
      </c>
    </row>
    <row r="330" spans="1:16">
      <c r="A330" s="53" t="s">
        <v>49</v>
      </c>
      <c r="B330" s="53">
        <v>40066</v>
      </c>
      <c r="C330" s="57">
        <v>17</v>
      </c>
      <c r="D330">
        <v>1.831645</v>
      </c>
      <c r="E330">
        <v>1.5217069999999999</v>
      </c>
      <c r="F330">
        <v>1.5090319999999999</v>
      </c>
      <c r="G330">
        <v>0.30993809999999999</v>
      </c>
      <c r="H330">
        <v>94.903400000000005</v>
      </c>
      <c r="I330">
        <v>0.29415180000000002</v>
      </c>
      <c r="J330">
        <v>0.30347839999999998</v>
      </c>
      <c r="K330">
        <v>0.30993809999999999</v>
      </c>
      <c r="L330">
        <v>0.3163977</v>
      </c>
      <c r="M330">
        <v>0.32572440000000003</v>
      </c>
      <c r="N330">
        <v>1.23181E-2</v>
      </c>
      <c r="O330">
        <v>2133</v>
      </c>
      <c r="P330">
        <v>21163</v>
      </c>
    </row>
    <row r="331" spans="1:16">
      <c r="A331" s="53" t="s">
        <v>49</v>
      </c>
      <c r="B331" s="53">
        <v>40066</v>
      </c>
      <c r="C331" s="57">
        <v>18</v>
      </c>
      <c r="D331">
        <v>1.936582</v>
      </c>
      <c r="E331">
        <v>1.616609</v>
      </c>
      <c r="F331">
        <v>1.613799</v>
      </c>
      <c r="G331">
        <v>0.3199729</v>
      </c>
      <c r="H331">
        <v>94.872799999999998</v>
      </c>
      <c r="I331">
        <v>0.30419160000000001</v>
      </c>
      <c r="J331">
        <v>0.3135153</v>
      </c>
      <c r="K331">
        <v>0.3199729</v>
      </c>
      <c r="L331">
        <v>0.32643040000000001</v>
      </c>
      <c r="M331">
        <v>0.3357541</v>
      </c>
      <c r="N331">
        <v>1.2314200000000001E-2</v>
      </c>
      <c r="O331">
        <v>2135</v>
      </c>
      <c r="P331">
        <v>21163</v>
      </c>
    </row>
    <row r="332" spans="1:16">
      <c r="A332" s="53" t="s">
        <v>49</v>
      </c>
      <c r="B332" s="53">
        <v>40066</v>
      </c>
      <c r="C332" s="57">
        <v>19</v>
      </c>
      <c r="D332">
        <v>1.9169290000000001</v>
      </c>
      <c r="E332">
        <v>1.6200939999999999</v>
      </c>
      <c r="F332">
        <v>1.607032</v>
      </c>
      <c r="G332">
        <v>0.29683470000000001</v>
      </c>
      <c r="H332">
        <v>92.825400000000002</v>
      </c>
      <c r="I332">
        <v>0.28104370000000001</v>
      </c>
      <c r="J332">
        <v>0.2903732</v>
      </c>
      <c r="K332">
        <v>0.29683470000000001</v>
      </c>
      <c r="L332">
        <v>0.30329620000000002</v>
      </c>
      <c r="M332">
        <v>0.31262570000000001</v>
      </c>
      <c r="N332">
        <v>1.2321800000000001E-2</v>
      </c>
      <c r="O332">
        <v>2131</v>
      </c>
      <c r="P332">
        <v>21163</v>
      </c>
    </row>
    <row r="333" spans="1:16">
      <c r="A333" s="53" t="s">
        <v>49</v>
      </c>
      <c r="B333" s="53">
        <v>40066</v>
      </c>
      <c r="C333" s="57">
        <v>20</v>
      </c>
      <c r="D333">
        <v>1.8411249999999999</v>
      </c>
      <c r="E333">
        <v>1.8502149999999999</v>
      </c>
      <c r="F333">
        <v>1.8872420000000001</v>
      </c>
      <c r="G333">
        <v>-9.0901999999999997E-3</v>
      </c>
      <c r="H333">
        <v>89.523200000000003</v>
      </c>
      <c r="I333">
        <v>-2.4901800000000002E-2</v>
      </c>
      <c r="J333">
        <v>-1.55602E-2</v>
      </c>
      <c r="K333">
        <v>-9.0901999999999997E-3</v>
      </c>
      <c r="L333">
        <v>-2.6202E-3</v>
      </c>
      <c r="M333">
        <v>6.7213999999999998E-3</v>
      </c>
      <c r="N333">
        <v>1.2337900000000001E-2</v>
      </c>
      <c r="O333">
        <v>2129</v>
      </c>
      <c r="P333">
        <v>21163</v>
      </c>
    </row>
    <row r="334" spans="1:16">
      <c r="A334" s="53" t="s">
        <v>49</v>
      </c>
      <c r="B334" s="53">
        <v>40066</v>
      </c>
      <c r="C334" s="57">
        <v>21</v>
      </c>
      <c r="D334">
        <v>1.750586</v>
      </c>
      <c r="E334">
        <v>1.8643380000000001</v>
      </c>
      <c r="F334">
        <v>1.9006700000000001</v>
      </c>
      <c r="G334">
        <v>-0.11375200000000001</v>
      </c>
      <c r="H334">
        <v>85.626099999999994</v>
      </c>
      <c r="I334">
        <v>-0.12957930000000001</v>
      </c>
      <c r="J334">
        <v>-0.1202284</v>
      </c>
      <c r="K334">
        <v>-0.11375200000000001</v>
      </c>
      <c r="L334">
        <v>-0.1072756</v>
      </c>
      <c r="M334">
        <v>-9.7924700000000003E-2</v>
      </c>
      <c r="N334">
        <v>1.2350099999999999E-2</v>
      </c>
      <c r="O334">
        <v>2125</v>
      </c>
      <c r="P334">
        <v>21163</v>
      </c>
    </row>
    <row r="335" spans="1:16">
      <c r="A335" s="53" t="s">
        <v>49</v>
      </c>
      <c r="B335" s="53">
        <v>40066</v>
      </c>
      <c r="C335" s="57">
        <v>22</v>
      </c>
      <c r="D335">
        <v>1.606644</v>
      </c>
      <c r="E335">
        <v>1.64646</v>
      </c>
      <c r="F335">
        <v>1.683983</v>
      </c>
      <c r="G335">
        <v>-3.9815900000000001E-2</v>
      </c>
      <c r="H335">
        <v>82.740200000000002</v>
      </c>
      <c r="I335">
        <v>-5.56356E-2</v>
      </c>
      <c r="J335">
        <v>-4.6289200000000003E-2</v>
      </c>
      <c r="K335">
        <v>-3.9815900000000001E-2</v>
      </c>
      <c r="L335">
        <v>-3.33426E-2</v>
      </c>
      <c r="M335">
        <v>-2.3996199999999999E-2</v>
      </c>
      <c r="N335">
        <v>1.23442E-2</v>
      </c>
      <c r="O335">
        <v>2127</v>
      </c>
      <c r="P335">
        <v>21163</v>
      </c>
    </row>
    <row r="336" spans="1:16">
      <c r="A336" s="53" t="s">
        <v>49</v>
      </c>
      <c r="B336" s="53">
        <v>40066</v>
      </c>
      <c r="C336" s="57">
        <v>23</v>
      </c>
      <c r="D336">
        <v>1.3524080000000001</v>
      </c>
      <c r="E336">
        <v>1.358517</v>
      </c>
      <c r="F336">
        <v>1.3822049999999999</v>
      </c>
      <c r="G336">
        <v>-6.1091000000000001E-3</v>
      </c>
      <c r="H336">
        <v>79.972999999999999</v>
      </c>
      <c r="I336">
        <v>-2.1896700000000002E-2</v>
      </c>
      <c r="J336">
        <v>-1.25693E-2</v>
      </c>
      <c r="K336">
        <v>-6.1091000000000001E-3</v>
      </c>
      <c r="L336">
        <v>3.5100000000000002E-4</v>
      </c>
      <c r="M336">
        <v>9.6784999999999996E-3</v>
      </c>
      <c r="N336">
        <v>1.2319099999999999E-2</v>
      </c>
      <c r="O336">
        <v>2133</v>
      </c>
      <c r="P336">
        <v>21163</v>
      </c>
    </row>
    <row r="337" spans="1:16">
      <c r="A337" s="53" t="s">
        <v>49</v>
      </c>
      <c r="B337" s="53">
        <v>40066</v>
      </c>
      <c r="C337" s="57">
        <v>24</v>
      </c>
      <c r="D337">
        <v>1.093324</v>
      </c>
      <c r="E337">
        <v>1.095191</v>
      </c>
      <c r="F337">
        <v>1.08646</v>
      </c>
      <c r="G337">
        <v>-1.8667E-3</v>
      </c>
      <c r="H337">
        <v>77.856499999999997</v>
      </c>
      <c r="I337">
        <v>-1.76668E-2</v>
      </c>
      <c r="J337">
        <v>-8.3320000000000009E-3</v>
      </c>
      <c r="K337">
        <v>-1.8667E-3</v>
      </c>
      <c r="L337">
        <v>4.5986000000000004E-3</v>
      </c>
      <c r="M337">
        <v>1.39335E-2</v>
      </c>
      <c r="N337">
        <v>1.23289E-2</v>
      </c>
      <c r="O337">
        <v>2132</v>
      </c>
      <c r="P337">
        <v>21163</v>
      </c>
    </row>
    <row r="338" spans="1:16">
      <c r="A338" s="53" t="s">
        <v>49</v>
      </c>
      <c r="B338" s="53">
        <v>40067</v>
      </c>
      <c r="C338" s="57">
        <v>1</v>
      </c>
      <c r="D338">
        <v>0.91317789999999999</v>
      </c>
      <c r="E338">
        <v>0.88722350000000005</v>
      </c>
      <c r="F338">
        <v>0.88608529999999996</v>
      </c>
      <c r="G338">
        <v>2.5954399999999999E-2</v>
      </c>
      <c r="H338">
        <v>75.546899999999994</v>
      </c>
      <c r="I338">
        <v>1.0167799999999999E-2</v>
      </c>
      <c r="J338">
        <v>1.94947E-2</v>
      </c>
      <c r="K338">
        <v>2.5954399999999999E-2</v>
      </c>
      <c r="L338">
        <v>3.2414199999999997E-2</v>
      </c>
      <c r="M338">
        <v>4.1741E-2</v>
      </c>
      <c r="N338">
        <v>1.23184E-2</v>
      </c>
      <c r="O338">
        <v>2132</v>
      </c>
      <c r="P338">
        <v>21200</v>
      </c>
    </row>
    <row r="339" spans="1:16">
      <c r="A339" s="53" t="s">
        <v>49</v>
      </c>
      <c r="B339" s="53">
        <v>40067</v>
      </c>
      <c r="C339" s="57">
        <v>2</v>
      </c>
      <c r="D339">
        <v>0.78612420000000005</v>
      </c>
      <c r="E339">
        <v>0.77100259999999998</v>
      </c>
      <c r="F339">
        <v>0.76713189999999998</v>
      </c>
      <c r="G339">
        <v>1.5121600000000001E-2</v>
      </c>
      <c r="H339">
        <v>74.648899999999998</v>
      </c>
      <c r="I339">
        <v>-6.5899999999999997E-4</v>
      </c>
      <c r="J339">
        <v>8.6642999999999998E-3</v>
      </c>
      <c r="K339">
        <v>1.5121600000000001E-2</v>
      </c>
      <c r="L339">
        <v>2.1578900000000002E-2</v>
      </c>
      <c r="M339">
        <v>3.0902200000000001E-2</v>
      </c>
      <c r="N339">
        <v>1.23137E-2</v>
      </c>
      <c r="O339">
        <v>2135</v>
      </c>
      <c r="P339">
        <v>21200</v>
      </c>
    </row>
    <row r="340" spans="1:16">
      <c r="A340" s="53" t="s">
        <v>49</v>
      </c>
      <c r="B340" s="53">
        <v>40067</v>
      </c>
      <c r="C340" s="57">
        <v>3</v>
      </c>
      <c r="D340">
        <v>0.68631609999999998</v>
      </c>
      <c r="E340">
        <v>0.67454769999999997</v>
      </c>
      <c r="F340">
        <v>0.68981680000000001</v>
      </c>
      <c r="G340">
        <v>1.17684E-2</v>
      </c>
      <c r="H340">
        <v>72.671700000000001</v>
      </c>
      <c r="I340">
        <v>-4.0152E-3</v>
      </c>
      <c r="J340">
        <v>5.3099000000000002E-3</v>
      </c>
      <c r="K340">
        <v>1.17684E-2</v>
      </c>
      <c r="L340">
        <v>1.8226900000000001E-2</v>
      </c>
      <c r="M340">
        <v>2.7552E-2</v>
      </c>
      <c r="N340">
        <v>1.2316000000000001E-2</v>
      </c>
      <c r="O340">
        <v>2135</v>
      </c>
      <c r="P340">
        <v>21200</v>
      </c>
    </row>
    <row r="341" spans="1:16">
      <c r="A341" s="53" t="s">
        <v>49</v>
      </c>
      <c r="B341" s="53">
        <v>40067</v>
      </c>
      <c r="C341" s="57">
        <v>4</v>
      </c>
      <c r="D341">
        <v>0.62632750000000004</v>
      </c>
      <c r="E341">
        <v>0.62164960000000002</v>
      </c>
      <c r="F341">
        <v>0.63510529999999998</v>
      </c>
      <c r="G341">
        <v>4.6778999999999996E-3</v>
      </c>
      <c r="H341">
        <v>71.734800000000007</v>
      </c>
      <c r="I341">
        <v>-1.1109900000000001E-2</v>
      </c>
      <c r="J341">
        <v>-1.7822999999999999E-3</v>
      </c>
      <c r="K341">
        <v>4.6778999999999996E-3</v>
      </c>
      <c r="L341">
        <v>1.11381E-2</v>
      </c>
      <c r="M341">
        <v>2.04657E-2</v>
      </c>
      <c r="N341">
        <v>1.23193E-2</v>
      </c>
      <c r="O341">
        <v>2134</v>
      </c>
      <c r="P341">
        <v>21200</v>
      </c>
    </row>
    <row r="342" spans="1:16">
      <c r="A342" s="53" t="s">
        <v>49</v>
      </c>
      <c r="B342" s="53">
        <v>40067</v>
      </c>
      <c r="C342" s="57">
        <v>5</v>
      </c>
      <c r="D342">
        <v>0.59772130000000001</v>
      </c>
      <c r="E342">
        <v>0.59774459999999996</v>
      </c>
      <c r="F342">
        <v>0.61765970000000003</v>
      </c>
      <c r="G342">
        <v>-2.3300000000000001E-5</v>
      </c>
      <c r="H342">
        <v>70.644599999999997</v>
      </c>
      <c r="I342">
        <v>-1.5805E-2</v>
      </c>
      <c r="J342">
        <v>-6.4809999999999998E-3</v>
      </c>
      <c r="K342">
        <v>-2.3300000000000001E-5</v>
      </c>
      <c r="L342">
        <v>6.4343999999999998E-3</v>
      </c>
      <c r="M342">
        <v>1.5758399999999999E-2</v>
      </c>
      <c r="N342">
        <v>1.2314500000000001E-2</v>
      </c>
      <c r="O342">
        <v>2133</v>
      </c>
      <c r="P342">
        <v>21200</v>
      </c>
    </row>
    <row r="343" spans="1:16">
      <c r="A343" s="53" t="s">
        <v>49</v>
      </c>
      <c r="B343" s="53">
        <v>40067</v>
      </c>
      <c r="C343" s="57">
        <v>6</v>
      </c>
      <c r="D343">
        <v>0.59542870000000003</v>
      </c>
      <c r="E343">
        <v>0.60250999999999999</v>
      </c>
      <c r="F343">
        <v>0.6268821</v>
      </c>
      <c r="G343">
        <v>-7.0812999999999996E-3</v>
      </c>
      <c r="H343">
        <v>69.830600000000004</v>
      </c>
      <c r="I343">
        <v>-2.2859999999999998E-2</v>
      </c>
      <c r="J343">
        <v>-1.3537799999999999E-2</v>
      </c>
      <c r="K343">
        <v>-7.0812999999999996E-3</v>
      </c>
      <c r="L343">
        <v>-6.2480000000000001E-4</v>
      </c>
      <c r="M343">
        <v>8.6972999999999998E-3</v>
      </c>
      <c r="N343">
        <v>1.2312099999999999E-2</v>
      </c>
      <c r="O343">
        <v>2134</v>
      </c>
      <c r="P343">
        <v>21200</v>
      </c>
    </row>
    <row r="344" spans="1:16">
      <c r="A344" s="53" t="s">
        <v>49</v>
      </c>
      <c r="B344" s="53">
        <v>40067</v>
      </c>
      <c r="C344" s="57">
        <v>7</v>
      </c>
      <c r="D344">
        <v>0.65681730000000005</v>
      </c>
      <c r="E344">
        <v>0.68147159999999996</v>
      </c>
      <c r="F344">
        <v>0.71725179999999999</v>
      </c>
      <c r="G344">
        <v>-2.4654300000000001E-2</v>
      </c>
      <c r="H344">
        <v>68.772499999999994</v>
      </c>
      <c r="I344">
        <v>-4.0441299999999999E-2</v>
      </c>
      <c r="J344">
        <v>-3.1114200000000002E-2</v>
      </c>
      <c r="K344">
        <v>-2.4654300000000001E-2</v>
      </c>
      <c r="L344">
        <v>-1.8194399999999999E-2</v>
      </c>
      <c r="M344">
        <v>-8.8672999999999998E-3</v>
      </c>
      <c r="N344">
        <v>1.23187E-2</v>
      </c>
      <c r="O344">
        <v>2132</v>
      </c>
      <c r="P344">
        <v>21200</v>
      </c>
    </row>
    <row r="345" spans="1:16">
      <c r="A345" s="53" t="s">
        <v>49</v>
      </c>
      <c r="B345" s="53">
        <v>40067</v>
      </c>
      <c r="C345" s="57">
        <v>8</v>
      </c>
      <c r="D345">
        <v>0.68452880000000005</v>
      </c>
      <c r="E345">
        <v>0.70580940000000003</v>
      </c>
      <c r="F345">
        <v>0.75783579999999995</v>
      </c>
      <c r="G345">
        <v>-2.12806E-2</v>
      </c>
      <c r="H345">
        <v>69.700500000000005</v>
      </c>
      <c r="I345">
        <v>-3.7086500000000001E-2</v>
      </c>
      <c r="J345">
        <v>-2.7748200000000001E-2</v>
      </c>
      <c r="K345">
        <v>-2.12806E-2</v>
      </c>
      <c r="L345">
        <v>-1.48129E-2</v>
      </c>
      <c r="M345">
        <v>-5.4746999999999999E-3</v>
      </c>
      <c r="N345">
        <v>1.23334E-2</v>
      </c>
      <c r="O345">
        <v>2127</v>
      </c>
      <c r="P345">
        <v>21200</v>
      </c>
    </row>
    <row r="346" spans="1:16">
      <c r="A346" s="53" t="s">
        <v>49</v>
      </c>
      <c r="B346" s="53">
        <v>40067</v>
      </c>
      <c r="C346" s="57">
        <v>9</v>
      </c>
      <c r="D346">
        <v>0.74061889999999997</v>
      </c>
      <c r="E346">
        <v>0.72815379999999996</v>
      </c>
      <c r="F346">
        <v>0.7454906</v>
      </c>
      <c r="G346">
        <v>1.24651E-2</v>
      </c>
      <c r="H346">
        <v>73.203500000000005</v>
      </c>
      <c r="I346">
        <v>-3.3340000000000002E-3</v>
      </c>
      <c r="J346">
        <v>6.0001999999999998E-3</v>
      </c>
      <c r="K346">
        <v>1.24651E-2</v>
      </c>
      <c r="L346">
        <v>1.8929999999999999E-2</v>
      </c>
      <c r="M346">
        <v>2.8264299999999999E-2</v>
      </c>
      <c r="N346">
        <v>1.23281E-2</v>
      </c>
      <c r="O346">
        <v>2130</v>
      </c>
      <c r="P346">
        <v>21200</v>
      </c>
    </row>
    <row r="347" spans="1:16">
      <c r="A347" s="53" t="s">
        <v>49</v>
      </c>
      <c r="B347" s="53">
        <v>40067</v>
      </c>
      <c r="C347" s="57">
        <v>10</v>
      </c>
      <c r="D347">
        <v>0.8396361</v>
      </c>
      <c r="E347">
        <v>0.80043109999999995</v>
      </c>
      <c r="F347">
        <v>0.8047801</v>
      </c>
      <c r="G347">
        <v>3.92051E-2</v>
      </c>
      <c r="H347">
        <v>78.399699999999996</v>
      </c>
      <c r="I347">
        <v>2.3404999999999999E-2</v>
      </c>
      <c r="J347">
        <v>3.2739799999999999E-2</v>
      </c>
      <c r="K347">
        <v>3.92051E-2</v>
      </c>
      <c r="L347">
        <v>4.56704E-2</v>
      </c>
      <c r="M347">
        <v>5.5005199999999997E-2</v>
      </c>
      <c r="N347">
        <v>1.23289E-2</v>
      </c>
      <c r="O347">
        <v>2129</v>
      </c>
      <c r="P347">
        <v>21200</v>
      </c>
    </row>
    <row r="348" spans="1:16">
      <c r="A348" s="53" t="s">
        <v>49</v>
      </c>
      <c r="B348" s="53">
        <v>40067</v>
      </c>
      <c r="C348" s="57">
        <v>11</v>
      </c>
      <c r="D348">
        <v>0.96467060000000004</v>
      </c>
      <c r="E348">
        <v>0.90750399999999998</v>
      </c>
      <c r="F348">
        <v>0.88141290000000005</v>
      </c>
      <c r="G348">
        <v>5.7166599999999998E-2</v>
      </c>
      <c r="H348">
        <v>83.358900000000006</v>
      </c>
      <c r="I348">
        <v>4.1364600000000001E-2</v>
      </c>
      <c r="J348">
        <v>5.0700500000000003E-2</v>
      </c>
      <c r="K348">
        <v>5.7166599999999998E-2</v>
      </c>
      <c r="L348">
        <v>6.3632599999999997E-2</v>
      </c>
      <c r="M348">
        <v>7.2968599999999995E-2</v>
      </c>
      <c r="N348">
        <v>1.23304E-2</v>
      </c>
      <c r="O348">
        <v>2130</v>
      </c>
      <c r="P348">
        <v>21200</v>
      </c>
    </row>
    <row r="349" spans="1:16">
      <c r="A349" s="53" t="s">
        <v>49</v>
      </c>
      <c r="B349" s="53">
        <v>40067</v>
      </c>
      <c r="C349" s="57">
        <v>12</v>
      </c>
      <c r="D349">
        <v>1.1083970000000001</v>
      </c>
      <c r="E349">
        <v>1.048136</v>
      </c>
      <c r="F349">
        <v>1.009198</v>
      </c>
      <c r="G349">
        <v>6.0260899999999999E-2</v>
      </c>
      <c r="H349">
        <v>87.012200000000007</v>
      </c>
      <c r="I349">
        <v>4.4464700000000003E-2</v>
      </c>
      <c r="J349">
        <v>5.3797200000000003E-2</v>
      </c>
      <c r="K349">
        <v>6.0260899999999999E-2</v>
      </c>
      <c r="L349">
        <v>6.6724599999999995E-2</v>
      </c>
      <c r="M349">
        <v>7.6057100000000002E-2</v>
      </c>
      <c r="N349">
        <v>1.23258E-2</v>
      </c>
      <c r="O349">
        <v>2131</v>
      </c>
      <c r="P349">
        <v>21200</v>
      </c>
    </row>
    <row r="350" spans="1:16">
      <c r="A350" s="53" t="s">
        <v>49</v>
      </c>
      <c r="B350" s="53">
        <v>40067</v>
      </c>
      <c r="C350" s="57">
        <v>13</v>
      </c>
      <c r="D350">
        <v>1.28122</v>
      </c>
      <c r="E350">
        <v>1.2155149999999999</v>
      </c>
      <c r="F350">
        <v>1.2267330000000001</v>
      </c>
      <c r="G350">
        <v>6.5705100000000002E-2</v>
      </c>
      <c r="H350">
        <v>90.110399999999998</v>
      </c>
      <c r="I350">
        <v>4.9915800000000003E-2</v>
      </c>
      <c r="J350">
        <v>5.9244199999999997E-2</v>
      </c>
      <c r="K350">
        <v>6.5705100000000002E-2</v>
      </c>
      <c r="L350">
        <v>7.2165900000000005E-2</v>
      </c>
      <c r="M350">
        <v>8.1494399999999995E-2</v>
      </c>
      <c r="N350">
        <v>1.23205E-2</v>
      </c>
      <c r="O350">
        <v>2133</v>
      </c>
      <c r="P350">
        <v>21200</v>
      </c>
    </row>
    <row r="351" spans="1:16">
      <c r="A351" s="53" t="s">
        <v>49</v>
      </c>
      <c r="B351" s="53">
        <v>40067</v>
      </c>
      <c r="C351" s="57">
        <v>14</v>
      </c>
      <c r="D351">
        <v>1.4582900000000001</v>
      </c>
      <c r="E351">
        <v>1.359181</v>
      </c>
      <c r="F351">
        <v>1.3503240000000001</v>
      </c>
      <c r="G351">
        <v>9.9108799999999997E-2</v>
      </c>
      <c r="H351">
        <v>92.683899999999994</v>
      </c>
      <c r="I351">
        <v>8.3297200000000002E-2</v>
      </c>
      <c r="J351">
        <v>9.2638799999999993E-2</v>
      </c>
      <c r="K351">
        <v>9.9108799999999997E-2</v>
      </c>
      <c r="L351">
        <v>0.1055788</v>
      </c>
      <c r="M351">
        <v>0.11492040000000001</v>
      </c>
      <c r="N351">
        <v>1.2337900000000001E-2</v>
      </c>
      <c r="O351">
        <v>2129</v>
      </c>
      <c r="P351">
        <v>21200</v>
      </c>
    </row>
    <row r="352" spans="1:16">
      <c r="A352" s="53" t="s">
        <v>49</v>
      </c>
      <c r="B352" s="53">
        <v>40067</v>
      </c>
      <c r="C352" s="57">
        <v>15</v>
      </c>
      <c r="D352">
        <v>1.637721</v>
      </c>
      <c r="E352">
        <v>1.3629599999999999</v>
      </c>
      <c r="F352">
        <v>1.326953</v>
      </c>
      <c r="G352">
        <v>0.27476139999999999</v>
      </c>
      <c r="H352">
        <v>94.581400000000002</v>
      </c>
      <c r="I352">
        <v>0.25897579999999998</v>
      </c>
      <c r="J352">
        <v>0.26830209999999999</v>
      </c>
      <c r="K352">
        <v>0.27476139999999999</v>
      </c>
      <c r="L352">
        <v>0.28122079999999999</v>
      </c>
      <c r="M352">
        <v>0.2905471</v>
      </c>
      <c r="N352">
        <v>1.23176E-2</v>
      </c>
      <c r="O352">
        <v>2132</v>
      </c>
      <c r="P352">
        <v>21200</v>
      </c>
    </row>
    <row r="353" spans="1:16">
      <c r="A353" s="53" t="s">
        <v>49</v>
      </c>
      <c r="B353" s="53">
        <v>40067</v>
      </c>
      <c r="C353" s="57">
        <v>16</v>
      </c>
      <c r="D353">
        <v>1.800532</v>
      </c>
      <c r="E353">
        <v>1.470299</v>
      </c>
      <c r="F353">
        <v>1.4348989999999999</v>
      </c>
      <c r="G353">
        <v>0.33023249999999998</v>
      </c>
      <c r="H353">
        <v>94.702399999999997</v>
      </c>
      <c r="I353">
        <v>0.314444</v>
      </c>
      <c r="J353">
        <v>0.323772</v>
      </c>
      <c r="K353">
        <v>0.33023249999999998</v>
      </c>
      <c r="L353">
        <v>0.33669300000000002</v>
      </c>
      <c r="M353">
        <v>0.34602100000000002</v>
      </c>
      <c r="N353">
        <v>1.2319800000000001E-2</v>
      </c>
      <c r="O353">
        <v>2134</v>
      </c>
      <c r="P353">
        <v>21200</v>
      </c>
    </row>
    <row r="354" spans="1:16">
      <c r="A354" s="53" t="s">
        <v>49</v>
      </c>
      <c r="B354" s="53">
        <v>40067</v>
      </c>
      <c r="C354" s="57">
        <v>17</v>
      </c>
      <c r="D354">
        <v>1.9512970000000001</v>
      </c>
      <c r="E354">
        <v>1.624636</v>
      </c>
      <c r="F354">
        <v>1.5533380000000001</v>
      </c>
      <c r="G354">
        <v>0.32666079999999997</v>
      </c>
      <c r="H354">
        <v>94.739000000000004</v>
      </c>
      <c r="I354">
        <v>0.31083319999999998</v>
      </c>
      <c r="J354">
        <v>0.32018419999999997</v>
      </c>
      <c r="K354">
        <v>0.32666079999999997</v>
      </c>
      <c r="L354">
        <v>0.33313730000000003</v>
      </c>
      <c r="M354">
        <v>0.34248830000000002</v>
      </c>
      <c r="N354">
        <v>1.23503E-2</v>
      </c>
      <c r="O354">
        <v>2128</v>
      </c>
      <c r="P354">
        <v>21200</v>
      </c>
    </row>
    <row r="355" spans="1:16">
      <c r="A355" s="53" t="s">
        <v>49</v>
      </c>
      <c r="B355" s="53">
        <v>40067</v>
      </c>
      <c r="C355" s="57">
        <v>18</v>
      </c>
      <c r="D355">
        <v>2.03681</v>
      </c>
      <c r="E355">
        <v>1.7010350000000001</v>
      </c>
      <c r="F355">
        <v>1.6116600000000001</v>
      </c>
      <c r="G355">
        <v>0.3357755</v>
      </c>
      <c r="H355">
        <v>94.168000000000006</v>
      </c>
      <c r="I355">
        <v>0.31996760000000002</v>
      </c>
      <c r="J355">
        <v>0.32930700000000002</v>
      </c>
      <c r="K355">
        <v>0.3357755</v>
      </c>
      <c r="L355">
        <v>0.34224399999999999</v>
      </c>
      <c r="M355">
        <v>0.35158339999999999</v>
      </c>
      <c r="N355">
        <v>1.2335E-2</v>
      </c>
      <c r="O355">
        <v>2131</v>
      </c>
      <c r="P355">
        <v>21200</v>
      </c>
    </row>
    <row r="356" spans="1:16">
      <c r="A356" s="53" t="s">
        <v>49</v>
      </c>
      <c r="B356" s="53">
        <v>40067</v>
      </c>
      <c r="C356" s="57">
        <v>19</v>
      </c>
      <c r="D356">
        <v>2.0168080000000002</v>
      </c>
      <c r="E356">
        <v>1.6905049999999999</v>
      </c>
      <c r="F356">
        <v>1.600697</v>
      </c>
      <c r="G356">
        <v>0.32630239999999999</v>
      </c>
      <c r="H356">
        <v>92.264700000000005</v>
      </c>
      <c r="I356">
        <v>0.31049300000000002</v>
      </c>
      <c r="J356">
        <v>0.31983329999999999</v>
      </c>
      <c r="K356">
        <v>0.32630239999999999</v>
      </c>
      <c r="L356">
        <v>0.3327715</v>
      </c>
      <c r="M356">
        <v>0.34211180000000002</v>
      </c>
      <c r="N356">
        <v>1.23362E-2</v>
      </c>
      <c r="O356">
        <v>2131</v>
      </c>
      <c r="P356">
        <v>21200</v>
      </c>
    </row>
    <row r="357" spans="1:16">
      <c r="A357" s="53" t="s">
        <v>49</v>
      </c>
      <c r="B357" s="53">
        <v>40067</v>
      </c>
      <c r="C357" s="57">
        <v>20</v>
      </c>
      <c r="D357">
        <v>1.921508</v>
      </c>
      <c r="E357">
        <v>1.91212</v>
      </c>
      <c r="F357">
        <v>1.8398289999999999</v>
      </c>
      <c r="G357">
        <v>9.3877000000000006E-3</v>
      </c>
      <c r="H357">
        <v>88.940700000000007</v>
      </c>
      <c r="I357">
        <v>-6.4146000000000003E-3</v>
      </c>
      <c r="J357">
        <v>2.9215000000000001E-3</v>
      </c>
      <c r="K357">
        <v>9.3877000000000006E-3</v>
      </c>
      <c r="L357">
        <v>1.5853900000000001E-2</v>
      </c>
      <c r="M357">
        <v>2.51901E-2</v>
      </c>
      <c r="N357">
        <v>1.2330600000000001E-2</v>
      </c>
      <c r="O357">
        <v>2133</v>
      </c>
      <c r="P357">
        <v>21200</v>
      </c>
    </row>
    <row r="358" spans="1:16">
      <c r="A358" s="53" t="s">
        <v>49</v>
      </c>
      <c r="B358" s="53">
        <v>40067</v>
      </c>
      <c r="C358" s="57">
        <v>21</v>
      </c>
      <c r="D358">
        <v>1.827169</v>
      </c>
      <c r="E358">
        <v>1.9407190000000001</v>
      </c>
      <c r="F358">
        <v>1.8771279999999999</v>
      </c>
      <c r="G358">
        <v>-0.1135502</v>
      </c>
      <c r="H358">
        <v>85.613</v>
      </c>
      <c r="I358">
        <v>-0.12935160000000001</v>
      </c>
      <c r="J358">
        <v>-0.120016</v>
      </c>
      <c r="K358">
        <v>-0.1135502</v>
      </c>
      <c r="L358">
        <v>-0.1070844</v>
      </c>
      <c r="M358">
        <v>-9.7748699999999994E-2</v>
      </c>
      <c r="N358">
        <v>1.23299E-2</v>
      </c>
      <c r="O358">
        <v>2132</v>
      </c>
      <c r="P358">
        <v>21200</v>
      </c>
    </row>
    <row r="359" spans="1:16">
      <c r="A359" t="s">
        <v>49</v>
      </c>
      <c r="B359" s="54">
        <v>40067</v>
      </c>
      <c r="C359" s="57">
        <v>22</v>
      </c>
      <c r="D359">
        <v>1.7073830000000001</v>
      </c>
      <c r="E359">
        <v>1.761908</v>
      </c>
      <c r="F359">
        <v>1.6656260000000001</v>
      </c>
      <c r="G359">
        <v>-5.4524900000000001E-2</v>
      </c>
      <c r="H359">
        <v>83.742500000000007</v>
      </c>
      <c r="I359">
        <v>-7.0315900000000001E-2</v>
      </c>
      <c r="J359">
        <v>-6.0986499999999999E-2</v>
      </c>
      <c r="K359">
        <v>-5.4524900000000001E-2</v>
      </c>
      <c r="L359">
        <v>-4.8063300000000003E-2</v>
      </c>
      <c r="M359">
        <v>-3.8733900000000002E-2</v>
      </c>
      <c r="N359">
        <v>1.2321800000000001E-2</v>
      </c>
      <c r="O359">
        <v>2134</v>
      </c>
      <c r="P359">
        <v>21200</v>
      </c>
    </row>
    <row r="360" spans="1:16">
      <c r="A360" t="s">
        <v>49</v>
      </c>
      <c r="B360" s="54">
        <v>40067</v>
      </c>
      <c r="C360" s="57">
        <v>23</v>
      </c>
      <c r="D360">
        <v>1.4697579999999999</v>
      </c>
      <c r="E360">
        <v>1.480329</v>
      </c>
      <c r="F360">
        <v>1.4292290000000001</v>
      </c>
      <c r="G360">
        <v>-1.0571499999999999E-2</v>
      </c>
      <c r="H360">
        <v>82.015199999999993</v>
      </c>
      <c r="I360">
        <v>-2.63637E-2</v>
      </c>
      <c r="J360">
        <v>-1.70335E-2</v>
      </c>
      <c r="K360">
        <v>-1.0571499999999999E-2</v>
      </c>
      <c r="L360">
        <v>-4.1094E-3</v>
      </c>
      <c r="M360">
        <v>5.2208000000000003E-3</v>
      </c>
      <c r="N360">
        <v>1.23228E-2</v>
      </c>
      <c r="O360" s="57">
        <v>2135</v>
      </c>
      <c r="P360" s="57">
        <v>21200</v>
      </c>
    </row>
    <row r="361" spans="1:16">
      <c r="A361" t="s">
        <v>49</v>
      </c>
      <c r="B361" s="54">
        <v>40067</v>
      </c>
      <c r="C361" s="57">
        <v>24</v>
      </c>
      <c r="D361">
        <v>1.1814469999999999</v>
      </c>
      <c r="E361">
        <v>1.168798</v>
      </c>
      <c r="F361">
        <v>1.185306</v>
      </c>
      <c r="G361">
        <v>1.26494E-2</v>
      </c>
      <c r="H361">
        <v>79.544499999999999</v>
      </c>
      <c r="I361">
        <v>-3.1449E-3</v>
      </c>
      <c r="J361">
        <v>6.1865000000000002E-3</v>
      </c>
      <c r="K361">
        <v>1.26494E-2</v>
      </c>
      <c r="L361">
        <v>1.9112299999999999E-2</v>
      </c>
      <c r="M361">
        <v>2.8443800000000002E-2</v>
      </c>
      <c r="N361">
        <v>1.2324399999999999E-2</v>
      </c>
      <c r="O361" s="57">
        <v>2134</v>
      </c>
      <c r="P361" s="57">
        <v>21200</v>
      </c>
    </row>
    <row r="362" spans="1:16">
      <c r="A362" t="s">
        <v>49</v>
      </c>
      <c r="B362" s="54" t="s">
        <v>50</v>
      </c>
      <c r="C362" s="57">
        <v>1</v>
      </c>
      <c r="D362">
        <v>1.0645119999999999</v>
      </c>
      <c r="E362">
        <v>1.0501199999999999</v>
      </c>
      <c r="F362">
        <v>1.0462849999999999</v>
      </c>
      <c r="G362">
        <v>1.4392E-2</v>
      </c>
      <c r="H362">
        <v>77.552099999999996</v>
      </c>
      <c r="I362">
        <v>9.6412000000000008E-3</v>
      </c>
      <c r="J362">
        <v>1.2448000000000001E-2</v>
      </c>
      <c r="K362">
        <v>1.4392E-2</v>
      </c>
      <c r="L362">
        <v>1.6336E-2</v>
      </c>
      <c r="M362">
        <v>1.9142900000000001E-2</v>
      </c>
      <c r="N362">
        <v>3.7071000000000001E-3</v>
      </c>
      <c r="O362" s="57">
        <v>24016</v>
      </c>
      <c r="P362" s="57">
        <v>15882.27</v>
      </c>
    </row>
    <row r="363" spans="1:16">
      <c r="A363" t="s">
        <v>49</v>
      </c>
      <c r="B363" s="54" t="s">
        <v>50</v>
      </c>
      <c r="C363" s="57">
        <v>2</v>
      </c>
      <c r="D363">
        <v>0.9121937</v>
      </c>
      <c r="E363">
        <v>0.8984027</v>
      </c>
      <c r="F363">
        <v>0.89482340000000005</v>
      </c>
      <c r="G363">
        <v>1.3790999999999999E-2</v>
      </c>
      <c r="H363">
        <v>75.875500000000002</v>
      </c>
      <c r="I363">
        <v>9.0393000000000001E-3</v>
      </c>
      <c r="J363">
        <v>1.18467E-2</v>
      </c>
      <c r="K363">
        <v>1.3790999999999999E-2</v>
      </c>
      <c r="L363">
        <v>1.57354E-2</v>
      </c>
      <c r="M363">
        <v>1.8542699999999999E-2</v>
      </c>
      <c r="N363">
        <v>3.7077999999999998E-3</v>
      </c>
      <c r="O363" s="57">
        <v>24022</v>
      </c>
      <c r="P363" s="57">
        <v>15882.27</v>
      </c>
    </row>
    <row r="364" spans="1:16">
      <c r="A364" t="s">
        <v>49</v>
      </c>
      <c r="B364" s="54" t="s">
        <v>50</v>
      </c>
      <c r="C364" s="57">
        <v>3</v>
      </c>
      <c r="D364">
        <v>0.80826900000000002</v>
      </c>
      <c r="E364">
        <v>0.80054550000000002</v>
      </c>
      <c r="F364">
        <v>0.79819450000000003</v>
      </c>
      <c r="G364">
        <v>7.7235000000000003E-3</v>
      </c>
      <c r="H364">
        <v>74.279600000000002</v>
      </c>
      <c r="I364">
        <v>2.9711E-3</v>
      </c>
      <c r="J364">
        <v>5.7787999999999997E-3</v>
      </c>
      <c r="K364">
        <v>7.7235000000000003E-3</v>
      </c>
      <c r="L364">
        <v>9.6681000000000007E-3</v>
      </c>
      <c r="M364">
        <v>1.24758E-2</v>
      </c>
      <c r="N364">
        <v>3.7082999999999999E-3</v>
      </c>
      <c r="O364" s="57">
        <v>24011</v>
      </c>
      <c r="P364" s="57">
        <v>15882.27</v>
      </c>
    </row>
    <row r="365" spans="1:16">
      <c r="A365" t="s">
        <v>49</v>
      </c>
      <c r="B365" s="54" t="s">
        <v>50</v>
      </c>
      <c r="C365" s="57">
        <v>4</v>
      </c>
      <c r="D365">
        <v>0.73309550000000001</v>
      </c>
      <c r="E365">
        <v>0.72990999999999995</v>
      </c>
      <c r="F365">
        <v>0.72757229999999995</v>
      </c>
      <c r="G365">
        <v>3.1855E-3</v>
      </c>
      <c r="H365">
        <v>72.812200000000004</v>
      </c>
      <c r="I365">
        <v>-1.5652999999999999E-3</v>
      </c>
      <c r="J365">
        <v>1.2415E-3</v>
      </c>
      <c r="K365">
        <v>3.1855E-3</v>
      </c>
      <c r="L365">
        <v>5.1295000000000004E-3</v>
      </c>
      <c r="M365">
        <v>7.9363999999999997E-3</v>
      </c>
      <c r="N365">
        <v>3.7071000000000001E-3</v>
      </c>
      <c r="O365" s="57">
        <v>24020</v>
      </c>
      <c r="P365" s="57">
        <v>15882.27</v>
      </c>
    </row>
    <row r="366" spans="1:16">
      <c r="A366" t="s">
        <v>49</v>
      </c>
      <c r="B366" s="54" t="s">
        <v>50</v>
      </c>
      <c r="C366" s="57">
        <v>5</v>
      </c>
      <c r="D366">
        <v>0.69252069999999999</v>
      </c>
      <c r="E366">
        <v>0.69680589999999998</v>
      </c>
      <c r="F366">
        <v>0.6963549</v>
      </c>
      <c r="G366">
        <v>-4.2852000000000003E-3</v>
      </c>
      <c r="H366">
        <v>71.408299999999997</v>
      </c>
      <c r="I366">
        <v>-9.0369999999999999E-3</v>
      </c>
      <c r="J366">
        <v>-6.2296000000000001E-3</v>
      </c>
      <c r="K366">
        <v>-4.2852000000000003E-3</v>
      </c>
      <c r="L366">
        <v>-2.3406999999999998E-3</v>
      </c>
      <c r="M366">
        <v>4.6670000000000001E-4</v>
      </c>
      <c r="N366">
        <v>3.7079000000000001E-3</v>
      </c>
      <c r="O366" s="57">
        <v>24008</v>
      </c>
      <c r="P366" s="57">
        <v>15882.27</v>
      </c>
    </row>
    <row r="367" spans="1:16">
      <c r="A367" t="s">
        <v>49</v>
      </c>
      <c r="B367" s="54" t="s">
        <v>50</v>
      </c>
      <c r="C367" s="57">
        <v>6</v>
      </c>
      <c r="D367">
        <v>0.67947860000000004</v>
      </c>
      <c r="E367">
        <v>0.68859130000000002</v>
      </c>
      <c r="F367">
        <v>0.68779670000000004</v>
      </c>
      <c r="G367">
        <v>-9.1126999999999996E-3</v>
      </c>
      <c r="H367">
        <v>70.316100000000006</v>
      </c>
      <c r="I367">
        <v>-1.3864E-2</v>
      </c>
      <c r="J367">
        <v>-1.10569E-2</v>
      </c>
      <c r="K367">
        <v>-9.1126999999999996E-3</v>
      </c>
      <c r="L367">
        <v>-7.1684000000000001E-3</v>
      </c>
      <c r="M367">
        <v>-4.3613000000000002E-3</v>
      </c>
      <c r="N367">
        <v>3.7074999999999999E-3</v>
      </c>
      <c r="O367" s="57">
        <v>24005</v>
      </c>
      <c r="P367" s="57">
        <v>15882.27</v>
      </c>
    </row>
    <row r="368" spans="1:16">
      <c r="A368" t="s">
        <v>49</v>
      </c>
      <c r="B368" s="54" t="s">
        <v>50</v>
      </c>
      <c r="C368" s="57">
        <v>7</v>
      </c>
      <c r="D368">
        <v>0.72521250000000004</v>
      </c>
      <c r="E368">
        <v>0.7488515</v>
      </c>
      <c r="F368">
        <v>0.75055470000000002</v>
      </c>
      <c r="G368">
        <v>-2.3639E-2</v>
      </c>
      <c r="H368">
        <v>69.910399999999996</v>
      </c>
      <c r="I368">
        <v>-2.8391799999999998E-2</v>
      </c>
      <c r="J368">
        <v>-2.55838E-2</v>
      </c>
      <c r="K368">
        <v>-2.3639E-2</v>
      </c>
      <c r="L368">
        <v>-2.16942E-2</v>
      </c>
      <c r="M368">
        <v>-1.8886300000000002E-2</v>
      </c>
      <c r="N368">
        <v>3.7085999999999998E-3</v>
      </c>
      <c r="O368" s="57">
        <v>23997</v>
      </c>
      <c r="P368" s="57">
        <v>15882.27</v>
      </c>
    </row>
    <row r="369" spans="1:16">
      <c r="A369" t="s">
        <v>49</v>
      </c>
      <c r="B369" s="54" t="s">
        <v>50</v>
      </c>
      <c r="C369" s="57">
        <v>8</v>
      </c>
      <c r="D369">
        <v>0.77142750000000004</v>
      </c>
      <c r="E369">
        <v>0.78860819999999998</v>
      </c>
      <c r="F369">
        <v>0.79031569999999995</v>
      </c>
      <c r="G369">
        <v>-1.71807E-2</v>
      </c>
      <c r="H369">
        <v>71.932400000000001</v>
      </c>
      <c r="I369">
        <v>-2.1935E-2</v>
      </c>
      <c r="J369">
        <v>-1.91261E-2</v>
      </c>
      <c r="K369">
        <v>-1.71807E-2</v>
      </c>
      <c r="L369">
        <v>-1.5235200000000001E-2</v>
      </c>
      <c r="M369">
        <v>-1.2426400000000001E-2</v>
      </c>
      <c r="N369">
        <v>3.7098000000000001E-3</v>
      </c>
      <c r="O369" s="57">
        <v>23985</v>
      </c>
      <c r="P369" s="57">
        <v>15882.27</v>
      </c>
    </row>
    <row r="370" spans="1:16">
      <c r="A370" t="s">
        <v>49</v>
      </c>
      <c r="B370" s="54" t="s">
        <v>50</v>
      </c>
      <c r="C370" s="57">
        <v>9</v>
      </c>
      <c r="D370">
        <v>0.84036049999999995</v>
      </c>
      <c r="E370">
        <v>0.83355500000000005</v>
      </c>
      <c r="F370">
        <v>0.82934370000000002</v>
      </c>
      <c r="G370">
        <v>6.8053999999999996E-3</v>
      </c>
      <c r="H370">
        <v>76.079700000000003</v>
      </c>
      <c r="I370">
        <v>2.0477E-3</v>
      </c>
      <c r="J370">
        <v>4.8586000000000002E-3</v>
      </c>
      <c r="K370">
        <v>6.8053999999999996E-3</v>
      </c>
      <c r="L370">
        <v>8.7521999999999999E-3</v>
      </c>
      <c r="M370">
        <v>1.15631E-2</v>
      </c>
      <c r="N370">
        <v>3.7125000000000001E-3</v>
      </c>
      <c r="O370" s="57">
        <v>23948</v>
      </c>
      <c r="P370" s="57">
        <v>15882.27</v>
      </c>
    </row>
    <row r="371" spans="1:16">
      <c r="A371" t="s">
        <v>49</v>
      </c>
      <c r="B371" s="54" t="s">
        <v>50</v>
      </c>
      <c r="C371" s="57">
        <v>10</v>
      </c>
      <c r="D371">
        <v>0.94701310000000005</v>
      </c>
      <c r="E371">
        <v>0.91765730000000001</v>
      </c>
      <c r="F371">
        <v>0.91081100000000004</v>
      </c>
      <c r="G371">
        <v>2.9355900000000001E-2</v>
      </c>
      <c r="H371">
        <v>80.397499999999994</v>
      </c>
      <c r="I371">
        <v>2.4595499999999999E-2</v>
      </c>
      <c r="J371">
        <v>2.7407999999999998E-2</v>
      </c>
      <c r="K371">
        <v>2.9355900000000001E-2</v>
      </c>
      <c r="L371">
        <v>3.13038E-2</v>
      </c>
      <c r="M371">
        <v>3.4116300000000002E-2</v>
      </c>
      <c r="N371">
        <v>3.7146000000000002E-3</v>
      </c>
      <c r="O371" s="57">
        <v>23933</v>
      </c>
      <c r="P371" s="57">
        <v>15882.27</v>
      </c>
    </row>
    <row r="372" spans="1:16">
      <c r="A372" t="s">
        <v>49</v>
      </c>
      <c r="B372" s="54" t="s">
        <v>50</v>
      </c>
      <c r="C372" s="57">
        <v>11</v>
      </c>
      <c r="D372">
        <v>1.0770249999999999</v>
      </c>
      <c r="E372">
        <v>1.0391859999999999</v>
      </c>
      <c r="F372">
        <v>1.0290360000000001</v>
      </c>
      <c r="G372">
        <v>3.7839299999999999E-2</v>
      </c>
      <c r="H372">
        <v>84.446200000000005</v>
      </c>
      <c r="I372">
        <v>3.3079900000000002E-2</v>
      </c>
      <c r="J372">
        <v>3.5891800000000001E-2</v>
      </c>
      <c r="K372">
        <v>3.7839299999999999E-2</v>
      </c>
      <c r="L372">
        <v>3.9786799999999997E-2</v>
      </c>
      <c r="M372">
        <v>4.2598700000000003E-2</v>
      </c>
      <c r="N372">
        <v>3.7138000000000002E-3</v>
      </c>
      <c r="O372" s="57">
        <v>23940</v>
      </c>
      <c r="P372" s="57">
        <v>15882.27</v>
      </c>
    </row>
    <row r="373" spans="1:16">
      <c r="A373" t="s">
        <v>49</v>
      </c>
      <c r="B373" s="54" t="s">
        <v>50</v>
      </c>
      <c r="C373" s="57">
        <v>12</v>
      </c>
      <c r="D373">
        <v>1.2339910000000001</v>
      </c>
      <c r="E373">
        <v>1.1867289999999999</v>
      </c>
      <c r="F373">
        <v>1.1731849999999999</v>
      </c>
      <c r="G373">
        <v>4.7262499999999999E-2</v>
      </c>
      <c r="H373">
        <v>88.017399999999995</v>
      </c>
      <c r="I373">
        <v>4.2500799999999998E-2</v>
      </c>
      <c r="J373">
        <v>4.5314100000000003E-2</v>
      </c>
      <c r="K373">
        <v>4.7262499999999999E-2</v>
      </c>
      <c r="L373">
        <v>4.9210999999999998E-2</v>
      </c>
      <c r="M373">
        <v>5.2024300000000002E-2</v>
      </c>
      <c r="N373">
        <v>3.7155999999999999E-3</v>
      </c>
      <c r="O373" s="57">
        <v>23926</v>
      </c>
      <c r="P373" s="57">
        <v>15882.27</v>
      </c>
    </row>
    <row r="374" spans="1:16">
      <c r="A374" t="s">
        <v>49</v>
      </c>
      <c r="B374" s="54" t="s">
        <v>50</v>
      </c>
      <c r="C374" s="57">
        <v>13</v>
      </c>
      <c r="D374">
        <v>1.415367</v>
      </c>
      <c r="E374">
        <v>1.363086</v>
      </c>
      <c r="F374">
        <v>1.348725</v>
      </c>
      <c r="G374">
        <v>5.2280399999999998E-2</v>
      </c>
      <c r="H374">
        <v>91.013400000000004</v>
      </c>
      <c r="I374">
        <v>4.7520899999999998E-2</v>
      </c>
      <c r="J374">
        <v>5.03329E-2</v>
      </c>
      <c r="K374">
        <v>5.2280399999999998E-2</v>
      </c>
      <c r="L374">
        <v>5.4227999999999998E-2</v>
      </c>
      <c r="M374">
        <v>5.7039899999999998E-2</v>
      </c>
      <c r="N374">
        <v>3.7139E-3</v>
      </c>
      <c r="O374" s="57">
        <v>23941</v>
      </c>
      <c r="P374" s="57">
        <v>15882.27</v>
      </c>
    </row>
    <row r="375" spans="1:16">
      <c r="A375" t="s">
        <v>49</v>
      </c>
      <c r="B375" s="54" t="s">
        <v>50</v>
      </c>
      <c r="C375" s="57">
        <v>14</v>
      </c>
      <c r="D375">
        <v>1.601645</v>
      </c>
      <c r="E375">
        <v>1.5164960000000001</v>
      </c>
      <c r="F375">
        <v>1.4966680000000001</v>
      </c>
      <c r="G375">
        <v>8.5148500000000002E-2</v>
      </c>
      <c r="H375">
        <v>93.536799999999999</v>
      </c>
      <c r="I375">
        <v>8.0388100000000004E-2</v>
      </c>
      <c r="J375">
        <v>8.32006E-2</v>
      </c>
      <c r="K375">
        <v>8.5148500000000002E-2</v>
      </c>
      <c r="L375">
        <v>8.7096300000000001E-2</v>
      </c>
      <c r="M375">
        <v>8.9908799999999997E-2</v>
      </c>
      <c r="N375">
        <v>3.7144999999999999E-3</v>
      </c>
      <c r="O375" s="57">
        <v>23936</v>
      </c>
      <c r="P375" s="57">
        <v>15882.27</v>
      </c>
    </row>
    <row r="376" spans="1:16">
      <c r="A376" t="s">
        <v>49</v>
      </c>
      <c r="B376" s="54" t="s">
        <v>50</v>
      </c>
      <c r="C376" s="57">
        <v>15</v>
      </c>
      <c r="D376">
        <v>1.7837080000000001</v>
      </c>
      <c r="E376">
        <v>1.510402</v>
      </c>
      <c r="F376">
        <v>1.482845</v>
      </c>
      <c r="G376">
        <v>0.2733061</v>
      </c>
      <c r="H376">
        <v>95.495999999999995</v>
      </c>
      <c r="I376">
        <v>0.26854620000000001</v>
      </c>
      <c r="J376">
        <v>0.2713584</v>
      </c>
      <c r="K376">
        <v>0.2733061</v>
      </c>
      <c r="L376">
        <v>0.27525379999999999</v>
      </c>
      <c r="M376">
        <v>0.27806599999999998</v>
      </c>
      <c r="N376">
        <v>3.7142E-3</v>
      </c>
      <c r="O376" s="57">
        <v>23943</v>
      </c>
      <c r="P376" s="57">
        <v>15882.27</v>
      </c>
    </row>
    <row r="377" spans="1:16">
      <c r="A377" t="s">
        <v>49</v>
      </c>
      <c r="B377" s="54" t="s">
        <v>50</v>
      </c>
      <c r="C377" s="57">
        <v>16</v>
      </c>
      <c r="D377">
        <v>1.972879</v>
      </c>
      <c r="E377">
        <v>1.652056</v>
      </c>
      <c r="F377">
        <v>1.6282779999999999</v>
      </c>
      <c r="G377">
        <v>0.32082300000000002</v>
      </c>
      <c r="H377">
        <v>96.656499999999994</v>
      </c>
      <c r="I377">
        <v>0.31606459999999997</v>
      </c>
      <c r="J377">
        <v>0.31887589999999999</v>
      </c>
      <c r="K377">
        <v>0.32082300000000002</v>
      </c>
      <c r="L377">
        <v>0.32277</v>
      </c>
      <c r="M377">
        <v>0.32558130000000002</v>
      </c>
      <c r="N377">
        <v>3.7130000000000002E-3</v>
      </c>
      <c r="O377" s="57">
        <v>23954</v>
      </c>
      <c r="P377" s="57">
        <v>15882.27</v>
      </c>
    </row>
    <row r="378" spans="1:16">
      <c r="A378" t="s">
        <v>49</v>
      </c>
      <c r="B378" s="54" t="s">
        <v>50</v>
      </c>
      <c r="C378" s="57">
        <v>17</v>
      </c>
      <c r="D378">
        <v>2.1322459999999999</v>
      </c>
      <c r="E378">
        <v>1.8140700000000001</v>
      </c>
      <c r="F378">
        <v>1.7922739999999999</v>
      </c>
      <c r="G378">
        <v>0.31817649999999997</v>
      </c>
      <c r="H378">
        <v>97.277299999999997</v>
      </c>
      <c r="I378">
        <v>0.31341599999999997</v>
      </c>
      <c r="J378">
        <v>0.31622850000000002</v>
      </c>
      <c r="K378">
        <v>0.31817649999999997</v>
      </c>
      <c r="L378">
        <v>0.32012449999999998</v>
      </c>
      <c r="M378">
        <v>0.32293699999999997</v>
      </c>
      <c r="N378">
        <v>3.7147E-3</v>
      </c>
      <c r="O378" s="57">
        <v>23929</v>
      </c>
      <c r="P378" s="57">
        <v>15882.27</v>
      </c>
    </row>
    <row r="379" spans="1:16">
      <c r="A379" t="s">
        <v>49</v>
      </c>
      <c r="B379" s="54" t="s">
        <v>50</v>
      </c>
      <c r="C379" s="57">
        <v>18</v>
      </c>
      <c r="D379">
        <v>2.2296170000000002</v>
      </c>
      <c r="E379">
        <v>1.9074759999999999</v>
      </c>
      <c r="F379">
        <v>1.8882669999999999</v>
      </c>
      <c r="G379">
        <v>0.3221405</v>
      </c>
      <c r="H379">
        <v>97.094800000000006</v>
      </c>
      <c r="I379">
        <v>0.31738719999999998</v>
      </c>
      <c r="J379">
        <v>0.32019550000000002</v>
      </c>
      <c r="K379">
        <v>0.3221405</v>
      </c>
      <c r="L379">
        <v>0.32408540000000002</v>
      </c>
      <c r="M379">
        <v>0.32689370000000001</v>
      </c>
      <c r="N379">
        <v>3.7090000000000001E-3</v>
      </c>
      <c r="O379" s="57">
        <v>23996</v>
      </c>
      <c r="P379" s="57">
        <v>15882.27</v>
      </c>
    </row>
    <row r="380" spans="1:16">
      <c r="A380" t="s">
        <v>49</v>
      </c>
      <c r="B380" s="54" t="s">
        <v>50</v>
      </c>
      <c r="C380" s="57">
        <v>19</v>
      </c>
      <c r="D380">
        <v>2.219732</v>
      </c>
      <c r="E380">
        <v>1.9147989999999999</v>
      </c>
      <c r="F380">
        <v>1.9031400000000001</v>
      </c>
      <c r="G380">
        <v>0.30493300000000001</v>
      </c>
      <c r="H380">
        <v>95.718699999999998</v>
      </c>
      <c r="I380">
        <v>0.30017830000000001</v>
      </c>
      <c r="J380">
        <v>0.30298740000000002</v>
      </c>
      <c r="K380">
        <v>0.30493300000000001</v>
      </c>
      <c r="L380">
        <v>0.3068785</v>
      </c>
      <c r="M380">
        <v>0.30968760000000001</v>
      </c>
      <c r="N380">
        <v>3.7101E-3</v>
      </c>
      <c r="O380" s="57">
        <v>23986</v>
      </c>
      <c r="P380" s="57">
        <v>15882.27</v>
      </c>
    </row>
    <row r="381" spans="1:16">
      <c r="A381" t="s">
        <v>49</v>
      </c>
      <c r="B381" s="54" t="s">
        <v>50</v>
      </c>
      <c r="C381" s="57">
        <v>20</v>
      </c>
      <c r="D381">
        <v>2.1153759999999999</v>
      </c>
      <c r="E381">
        <v>2.116619</v>
      </c>
      <c r="F381">
        <v>2.1216910000000002</v>
      </c>
      <c r="G381">
        <v>-1.2431E-3</v>
      </c>
      <c r="H381">
        <v>92.704099999999997</v>
      </c>
      <c r="I381">
        <v>-5.9985000000000004E-3</v>
      </c>
      <c r="J381">
        <v>-3.189E-3</v>
      </c>
      <c r="K381">
        <v>-1.2431E-3</v>
      </c>
      <c r="L381">
        <v>7.027E-4</v>
      </c>
      <c r="M381">
        <v>3.5122E-3</v>
      </c>
      <c r="N381">
        <v>3.7106000000000001E-3</v>
      </c>
      <c r="O381" s="57">
        <v>23986</v>
      </c>
      <c r="P381" s="57">
        <v>15882.27</v>
      </c>
    </row>
    <row r="382" spans="1:16">
      <c r="A382" t="s">
        <v>49</v>
      </c>
      <c r="B382" s="54" t="s">
        <v>50</v>
      </c>
      <c r="C382" s="57">
        <v>21</v>
      </c>
      <c r="D382">
        <v>1.995859</v>
      </c>
      <c r="E382">
        <v>2.1083560000000001</v>
      </c>
      <c r="F382">
        <v>2.1210689999999999</v>
      </c>
      <c r="G382">
        <v>-0.1124965</v>
      </c>
      <c r="H382">
        <v>88.899500000000003</v>
      </c>
      <c r="I382">
        <v>-0.1172511</v>
      </c>
      <c r="J382">
        <v>-0.114442</v>
      </c>
      <c r="K382">
        <v>-0.1124965</v>
      </c>
      <c r="L382">
        <v>-0.110551</v>
      </c>
      <c r="M382">
        <v>-0.1077419</v>
      </c>
      <c r="N382">
        <v>3.7100000000000002E-3</v>
      </c>
      <c r="O382" s="57">
        <v>23991</v>
      </c>
      <c r="P382" s="57">
        <v>15882.27</v>
      </c>
    </row>
    <row r="383" spans="1:16">
      <c r="A383" s="53" t="s">
        <v>49</v>
      </c>
      <c r="B383" s="54" t="s">
        <v>50</v>
      </c>
      <c r="C383" s="57">
        <v>22</v>
      </c>
      <c r="D383">
        <v>1.864306</v>
      </c>
      <c r="E383">
        <v>1.9347000000000001</v>
      </c>
      <c r="F383">
        <v>1.943459</v>
      </c>
      <c r="G383">
        <v>-7.0393899999999995E-2</v>
      </c>
      <c r="H383">
        <v>85.946200000000005</v>
      </c>
      <c r="I383">
        <v>-7.5148999999999994E-2</v>
      </c>
      <c r="J383">
        <v>-7.2339700000000007E-2</v>
      </c>
      <c r="K383">
        <v>-7.0393899999999995E-2</v>
      </c>
      <c r="L383">
        <v>-6.8448200000000001E-2</v>
      </c>
      <c r="M383">
        <v>-6.5638799999999997E-2</v>
      </c>
      <c r="N383">
        <v>3.7104E-3</v>
      </c>
      <c r="O383" s="57">
        <v>23985</v>
      </c>
      <c r="P383" s="57">
        <v>15882.27</v>
      </c>
    </row>
    <row r="384" spans="1:16">
      <c r="A384" s="53" t="s">
        <v>49</v>
      </c>
      <c r="B384" s="54" t="s">
        <v>50</v>
      </c>
      <c r="C384" s="57">
        <v>23</v>
      </c>
      <c r="D384">
        <v>1.589825</v>
      </c>
      <c r="E384">
        <v>1.6248020000000001</v>
      </c>
      <c r="F384">
        <v>1.6298999999999999</v>
      </c>
      <c r="G384">
        <v>-3.4976699999999999E-2</v>
      </c>
      <c r="H384">
        <v>83.208799999999997</v>
      </c>
      <c r="I384">
        <v>-3.9731299999999997E-2</v>
      </c>
      <c r="J384">
        <v>-3.6922299999999998E-2</v>
      </c>
      <c r="K384">
        <v>-3.4976699999999999E-2</v>
      </c>
      <c r="L384">
        <v>-3.3031199999999997E-2</v>
      </c>
      <c r="M384">
        <v>-3.0222099999999998E-2</v>
      </c>
      <c r="N384">
        <v>3.7101E-3</v>
      </c>
      <c r="O384">
        <v>23997</v>
      </c>
      <c r="P384">
        <v>15882.27</v>
      </c>
    </row>
    <row r="385" spans="1:16">
      <c r="A385" s="53" t="s">
        <v>49</v>
      </c>
      <c r="B385" s="54" t="s">
        <v>50</v>
      </c>
      <c r="C385" s="57">
        <v>24</v>
      </c>
      <c r="D385">
        <v>1.3084210000000001</v>
      </c>
      <c r="E385">
        <v>1.3162499999999999</v>
      </c>
      <c r="F385">
        <v>1.3223400000000001</v>
      </c>
      <c r="G385">
        <v>-7.8294000000000002E-3</v>
      </c>
      <c r="H385">
        <v>80.823999999999998</v>
      </c>
      <c r="I385">
        <v>-1.2584E-2</v>
      </c>
      <c r="J385">
        <v>-9.7750000000000007E-3</v>
      </c>
      <c r="K385">
        <v>-7.8294000000000002E-3</v>
      </c>
      <c r="L385">
        <v>-5.8839000000000001E-3</v>
      </c>
      <c r="M385">
        <v>-3.0749000000000002E-3</v>
      </c>
      <c r="N385">
        <v>3.7100000000000002E-3</v>
      </c>
      <c r="O385">
        <v>23992</v>
      </c>
      <c r="P385">
        <v>15882.27</v>
      </c>
    </row>
    <row r="386" spans="1:16">
      <c r="A386" s="53" t="s">
        <v>51</v>
      </c>
      <c r="B386" s="53">
        <v>39993</v>
      </c>
      <c r="C386" s="57">
        <v>1</v>
      </c>
      <c r="D386">
        <v>0.59112439999999999</v>
      </c>
      <c r="E386">
        <v>0.58899349999999995</v>
      </c>
      <c r="F386">
        <v>0.67456590000000005</v>
      </c>
      <c r="G386">
        <v>2.1308999999999998E-3</v>
      </c>
      <c r="H386">
        <v>65.797899999999998</v>
      </c>
      <c r="I386">
        <v>-7.8263399999999997E-2</v>
      </c>
      <c r="J386">
        <v>-3.0765799999999999E-2</v>
      </c>
      <c r="K386">
        <v>2.1308999999999998E-3</v>
      </c>
      <c r="L386">
        <v>3.5027599999999999E-2</v>
      </c>
      <c r="M386">
        <v>8.2525100000000004E-2</v>
      </c>
      <c r="N386">
        <v>6.2731999999999996E-2</v>
      </c>
      <c r="O386">
        <v>47</v>
      </c>
      <c r="P386">
        <v>386</v>
      </c>
    </row>
    <row r="387" spans="1:16">
      <c r="A387" s="53" t="s">
        <v>51</v>
      </c>
      <c r="B387" s="53">
        <v>39993</v>
      </c>
      <c r="C387" s="57">
        <v>2</v>
      </c>
      <c r="D387">
        <v>0.4552195</v>
      </c>
      <c r="E387">
        <v>0.4549764</v>
      </c>
      <c r="F387">
        <v>0.56063470000000004</v>
      </c>
      <c r="G387">
        <v>2.431E-4</v>
      </c>
      <c r="H387">
        <v>63.847799999999999</v>
      </c>
      <c r="I387">
        <v>-8.1346299999999996E-2</v>
      </c>
      <c r="J387">
        <v>-3.3142600000000001E-2</v>
      </c>
      <c r="K387">
        <v>2.431E-4</v>
      </c>
      <c r="L387">
        <v>3.36288E-2</v>
      </c>
      <c r="M387">
        <v>8.1832500000000002E-2</v>
      </c>
      <c r="N387">
        <v>6.3664499999999999E-2</v>
      </c>
      <c r="O387">
        <v>46</v>
      </c>
      <c r="P387">
        <v>386</v>
      </c>
    </row>
    <row r="388" spans="1:16">
      <c r="A388" s="53" t="s">
        <v>51</v>
      </c>
      <c r="B388" s="53">
        <v>39993</v>
      </c>
      <c r="C388" s="57">
        <v>3</v>
      </c>
      <c r="D388">
        <v>0.42894959999999999</v>
      </c>
      <c r="E388">
        <v>0.44079889999999999</v>
      </c>
      <c r="F388">
        <v>0.58509339999999999</v>
      </c>
      <c r="G388">
        <v>-1.18493E-2</v>
      </c>
      <c r="H388">
        <v>62.467399999999998</v>
      </c>
      <c r="I388">
        <v>-9.34387E-2</v>
      </c>
      <c r="J388">
        <v>-4.5234999999999997E-2</v>
      </c>
      <c r="K388">
        <v>-1.18493E-2</v>
      </c>
      <c r="L388">
        <v>2.1536400000000001E-2</v>
      </c>
      <c r="M388">
        <v>6.9739999999999996E-2</v>
      </c>
      <c r="N388">
        <v>6.3664499999999999E-2</v>
      </c>
      <c r="O388">
        <v>46</v>
      </c>
      <c r="P388">
        <v>386</v>
      </c>
    </row>
    <row r="389" spans="1:16">
      <c r="A389" s="53" t="s">
        <v>51</v>
      </c>
      <c r="B389" s="53">
        <v>39993</v>
      </c>
      <c r="C389" s="57">
        <v>4</v>
      </c>
      <c r="D389">
        <v>0.41930149999999999</v>
      </c>
      <c r="E389">
        <v>0.42551060000000002</v>
      </c>
      <c r="F389">
        <v>0.4800276</v>
      </c>
      <c r="G389">
        <v>-6.2091999999999998E-3</v>
      </c>
      <c r="H389">
        <v>61.712800000000001</v>
      </c>
      <c r="I389">
        <v>-8.6603399999999997E-2</v>
      </c>
      <c r="J389">
        <v>-3.9105899999999999E-2</v>
      </c>
      <c r="K389">
        <v>-6.2091999999999998E-3</v>
      </c>
      <c r="L389">
        <v>2.6687499999999999E-2</v>
      </c>
      <c r="M389">
        <v>7.4185100000000004E-2</v>
      </c>
      <c r="N389">
        <v>6.2731999999999996E-2</v>
      </c>
      <c r="O389">
        <v>47</v>
      </c>
      <c r="P389">
        <v>386</v>
      </c>
    </row>
    <row r="390" spans="1:16">
      <c r="A390" s="53" t="s">
        <v>51</v>
      </c>
      <c r="B390" s="53">
        <v>39993</v>
      </c>
      <c r="C390" s="57">
        <v>5</v>
      </c>
      <c r="D390">
        <v>0.39861970000000002</v>
      </c>
      <c r="E390">
        <v>0.40769549999999999</v>
      </c>
      <c r="F390">
        <v>0.47022170000000002</v>
      </c>
      <c r="G390">
        <v>-9.0758000000000002E-3</v>
      </c>
      <c r="H390">
        <v>60.793500000000002</v>
      </c>
      <c r="I390">
        <v>-9.0665200000000001E-2</v>
      </c>
      <c r="J390">
        <v>-4.2461499999999999E-2</v>
      </c>
      <c r="K390">
        <v>-9.0758000000000002E-3</v>
      </c>
      <c r="L390">
        <v>2.4309899999999999E-2</v>
      </c>
      <c r="M390">
        <v>7.2513599999999998E-2</v>
      </c>
      <c r="N390">
        <v>6.3664499999999999E-2</v>
      </c>
      <c r="O390">
        <v>46</v>
      </c>
      <c r="P390">
        <v>386</v>
      </c>
    </row>
    <row r="391" spans="1:16">
      <c r="A391" s="53" t="s">
        <v>51</v>
      </c>
      <c r="B391" s="53">
        <v>39993</v>
      </c>
      <c r="C391" s="57">
        <v>6</v>
      </c>
      <c r="D391">
        <v>0.4195778</v>
      </c>
      <c r="E391">
        <v>0.43306489999999997</v>
      </c>
      <c r="F391">
        <v>0.47604039999999997</v>
      </c>
      <c r="G391">
        <v>-1.34872E-2</v>
      </c>
      <c r="H391">
        <v>60.361699999999999</v>
      </c>
      <c r="I391">
        <v>-9.3881400000000004E-2</v>
      </c>
      <c r="J391">
        <v>-4.6383800000000003E-2</v>
      </c>
      <c r="K391">
        <v>-1.34872E-2</v>
      </c>
      <c r="L391">
        <v>1.94095E-2</v>
      </c>
      <c r="M391">
        <v>6.6907099999999997E-2</v>
      </c>
      <c r="N391">
        <v>6.2731999999999996E-2</v>
      </c>
      <c r="O391">
        <v>47</v>
      </c>
      <c r="P391">
        <v>386</v>
      </c>
    </row>
    <row r="392" spans="1:16">
      <c r="A392" s="53" t="s">
        <v>51</v>
      </c>
      <c r="B392" s="53">
        <v>39993</v>
      </c>
      <c r="C392" s="57">
        <v>7</v>
      </c>
      <c r="D392">
        <v>0.478186</v>
      </c>
      <c r="E392">
        <v>0.49736530000000001</v>
      </c>
      <c r="F392">
        <v>0.47363909999999998</v>
      </c>
      <c r="G392">
        <v>-1.91793E-2</v>
      </c>
      <c r="H392">
        <v>60.869599999999998</v>
      </c>
      <c r="I392">
        <v>-0.1007687</v>
      </c>
      <c r="J392">
        <v>-5.2565000000000001E-2</v>
      </c>
      <c r="K392">
        <v>-1.91793E-2</v>
      </c>
      <c r="L392">
        <v>1.4206399999999999E-2</v>
      </c>
      <c r="M392">
        <v>6.241E-2</v>
      </c>
      <c r="N392">
        <v>6.3664499999999999E-2</v>
      </c>
      <c r="O392">
        <v>46</v>
      </c>
      <c r="P392">
        <v>386</v>
      </c>
    </row>
    <row r="393" spans="1:16">
      <c r="A393" s="53" t="s">
        <v>51</v>
      </c>
      <c r="B393" s="53">
        <v>39993</v>
      </c>
      <c r="C393" s="57">
        <v>8</v>
      </c>
      <c r="D393">
        <v>0.59786079999999997</v>
      </c>
      <c r="E393">
        <v>0.59842799999999996</v>
      </c>
      <c r="F393">
        <v>0.60929140000000004</v>
      </c>
      <c r="G393">
        <v>-5.6729999999999997E-4</v>
      </c>
      <c r="H393">
        <v>63.712800000000001</v>
      </c>
      <c r="I393">
        <v>-8.0961500000000006E-2</v>
      </c>
      <c r="J393">
        <v>-3.3463899999999998E-2</v>
      </c>
      <c r="K393">
        <v>-5.6729999999999997E-4</v>
      </c>
      <c r="L393">
        <v>3.2329400000000001E-2</v>
      </c>
      <c r="M393">
        <v>7.9826999999999995E-2</v>
      </c>
      <c r="N393">
        <v>6.2731999999999996E-2</v>
      </c>
      <c r="O393">
        <v>47</v>
      </c>
      <c r="P393">
        <v>386</v>
      </c>
    </row>
    <row r="394" spans="1:16">
      <c r="A394" s="53" t="s">
        <v>51</v>
      </c>
      <c r="B394" s="53">
        <v>39993</v>
      </c>
      <c r="C394" s="57">
        <v>9</v>
      </c>
      <c r="D394">
        <v>0.61101220000000001</v>
      </c>
      <c r="E394">
        <v>0.58659190000000005</v>
      </c>
      <c r="F394">
        <v>0.64509989999999995</v>
      </c>
      <c r="G394">
        <v>2.4420299999999999E-2</v>
      </c>
      <c r="H394">
        <v>65.691500000000005</v>
      </c>
      <c r="I394">
        <v>-5.5974000000000003E-2</v>
      </c>
      <c r="J394">
        <v>-8.4764000000000003E-3</v>
      </c>
      <c r="K394">
        <v>2.4420299999999999E-2</v>
      </c>
      <c r="L394">
        <v>5.7316899999999997E-2</v>
      </c>
      <c r="M394">
        <v>0.1048145</v>
      </c>
      <c r="N394">
        <v>6.2731999999999996E-2</v>
      </c>
      <c r="O394">
        <v>47</v>
      </c>
      <c r="P394">
        <v>386</v>
      </c>
    </row>
    <row r="395" spans="1:16">
      <c r="A395" s="53" t="s">
        <v>51</v>
      </c>
      <c r="B395" s="53">
        <v>39993</v>
      </c>
      <c r="C395" s="57">
        <v>10</v>
      </c>
      <c r="D395">
        <v>0.62779799999999997</v>
      </c>
      <c r="E395">
        <v>0.575519</v>
      </c>
      <c r="F395">
        <v>0.50033039999999995</v>
      </c>
      <c r="G395">
        <v>5.2279100000000002E-2</v>
      </c>
      <c r="H395">
        <v>68.728300000000004</v>
      </c>
      <c r="I395">
        <v>-2.9310300000000001E-2</v>
      </c>
      <c r="J395">
        <v>1.8893299999999998E-2</v>
      </c>
      <c r="K395">
        <v>5.2279100000000002E-2</v>
      </c>
      <c r="L395">
        <v>8.5664799999999999E-2</v>
      </c>
      <c r="M395">
        <v>0.1338684</v>
      </c>
      <c r="N395">
        <v>6.3664499999999999E-2</v>
      </c>
      <c r="O395">
        <v>46</v>
      </c>
      <c r="P395">
        <v>386</v>
      </c>
    </row>
    <row r="396" spans="1:16">
      <c r="A396" s="53" t="s">
        <v>51</v>
      </c>
      <c r="B396" s="53">
        <v>39993</v>
      </c>
      <c r="C396" s="57">
        <v>11</v>
      </c>
      <c r="D396">
        <v>0.67332040000000004</v>
      </c>
      <c r="E396">
        <v>0.59237249999999997</v>
      </c>
      <c r="F396">
        <v>0.57368470000000005</v>
      </c>
      <c r="G396">
        <v>8.0947900000000003E-2</v>
      </c>
      <c r="H396">
        <v>69.456500000000005</v>
      </c>
      <c r="I396">
        <v>-6.4150000000000003E-4</v>
      </c>
      <c r="J396">
        <v>4.7562199999999999E-2</v>
      </c>
      <c r="K396">
        <v>8.0947900000000003E-2</v>
      </c>
      <c r="L396">
        <v>0.11433359999999999</v>
      </c>
      <c r="M396">
        <v>0.16253719999999999</v>
      </c>
      <c r="N396">
        <v>6.3664499999999999E-2</v>
      </c>
      <c r="O396">
        <v>46</v>
      </c>
      <c r="P396">
        <v>386</v>
      </c>
    </row>
    <row r="397" spans="1:16">
      <c r="A397" s="53" t="s">
        <v>51</v>
      </c>
      <c r="B397" s="53">
        <v>39993</v>
      </c>
      <c r="C397" s="57">
        <v>12</v>
      </c>
      <c r="D397">
        <v>0.69479480000000005</v>
      </c>
      <c r="E397">
        <v>0.62646290000000004</v>
      </c>
      <c r="F397">
        <v>0.54964029999999997</v>
      </c>
      <c r="G397">
        <v>6.8332000000000004E-2</v>
      </c>
      <c r="H397">
        <v>72.308499999999995</v>
      </c>
      <c r="I397">
        <v>-1.20623E-2</v>
      </c>
      <c r="J397">
        <v>3.5435300000000003E-2</v>
      </c>
      <c r="K397">
        <v>6.8332000000000004E-2</v>
      </c>
      <c r="L397">
        <v>0.1012286</v>
      </c>
      <c r="M397">
        <v>0.1487262</v>
      </c>
      <c r="N397">
        <v>6.2731999999999996E-2</v>
      </c>
      <c r="O397">
        <v>47</v>
      </c>
      <c r="P397">
        <v>386</v>
      </c>
    </row>
    <row r="398" spans="1:16">
      <c r="A398" s="53" t="s">
        <v>51</v>
      </c>
      <c r="B398" s="53">
        <v>39993</v>
      </c>
      <c r="C398" s="57">
        <v>13</v>
      </c>
      <c r="D398">
        <v>0.69512410000000002</v>
      </c>
      <c r="E398">
        <v>0.63529219999999997</v>
      </c>
      <c r="F398">
        <v>0.58537170000000005</v>
      </c>
      <c r="G398">
        <v>5.98319E-2</v>
      </c>
      <c r="H398">
        <v>74.739099999999993</v>
      </c>
      <c r="I398">
        <v>-2.1757499999999999E-2</v>
      </c>
      <c r="J398">
        <v>2.64462E-2</v>
      </c>
      <c r="K398">
        <v>5.98319E-2</v>
      </c>
      <c r="L398">
        <v>9.3217599999999998E-2</v>
      </c>
      <c r="M398">
        <v>0.1414212</v>
      </c>
      <c r="N398">
        <v>6.3664499999999999E-2</v>
      </c>
      <c r="O398">
        <v>46</v>
      </c>
      <c r="P398">
        <v>386</v>
      </c>
    </row>
    <row r="399" spans="1:16">
      <c r="A399" s="53" t="s">
        <v>51</v>
      </c>
      <c r="B399" s="53">
        <v>39993</v>
      </c>
      <c r="C399" s="57">
        <v>14</v>
      </c>
      <c r="D399">
        <v>0.71975049999999996</v>
      </c>
      <c r="E399">
        <v>0.64896909999999997</v>
      </c>
      <c r="F399">
        <v>0.80924669999999999</v>
      </c>
      <c r="G399">
        <v>7.0781399999999994E-2</v>
      </c>
      <c r="H399">
        <v>74.882999999999996</v>
      </c>
      <c r="I399">
        <v>-9.6129000000000006E-3</v>
      </c>
      <c r="J399">
        <v>3.78847E-2</v>
      </c>
      <c r="K399">
        <v>7.0781399999999994E-2</v>
      </c>
      <c r="L399">
        <v>0.10367800000000001</v>
      </c>
      <c r="M399">
        <v>0.15117559999999999</v>
      </c>
      <c r="N399">
        <v>6.2731999999999996E-2</v>
      </c>
      <c r="O399">
        <v>47</v>
      </c>
      <c r="P399">
        <v>386</v>
      </c>
    </row>
    <row r="400" spans="1:16">
      <c r="A400" s="53" t="s">
        <v>51</v>
      </c>
      <c r="B400" s="53">
        <v>39993</v>
      </c>
      <c r="C400" s="57">
        <v>15</v>
      </c>
      <c r="D400">
        <v>0.72617909999999997</v>
      </c>
      <c r="E400">
        <v>0.64910049999999997</v>
      </c>
      <c r="F400">
        <v>0.61035209999999995</v>
      </c>
      <c r="G400">
        <v>7.7078599999999997E-2</v>
      </c>
      <c r="H400">
        <v>74.739099999999993</v>
      </c>
      <c r="I400">
        <v>-4.5107000000000003E-3</v>
      </c>
      <c r="J400">
        <v>4.36929E-2</v>
      </c>
      <c r="K400">
        <v>7.7078599999999997E-2</v>
      </c>
      <c r="L400">
        <v>0.1104643</v>
      </c>
      <c r="M400">
        <v>0.158668</v>
      </c>
      <c r="N400">
        <v>6.3664499999999999E-2</v>
      </c>
      <c r="O400">
        <v>46</v>
      </c>
      <c r="P400">
        <v>386</v>
      </c>
    </row>
    <row r="401" spans="1:16">
      <c r="A401" s="53" t="s">
        <v>51</v>
      </c>
      <c r="B401" s="53">
        <v>39993</v>
      </c>
      <c r="C401" s="57">
        <v>16</v>
      </c>
      <c r="D401">
        <v>0.79088190000000003</v>
      </c>
      <c r="E401">
        <v>0.67760140000000002</v>
      </c>
      <c r="F401">
        <v>0.59514889999999998</v>
      </c>
      <c r="G401">
        <v>0.11328050000000001</v>
      </c>
      <c r="H401">
        <v>75.244699999999995</v>
      </c>
      <c r="I401">
        <v>3.2886199999999997E-2</v>
      </c>
      <c r="J401">
        <v>8.0383800000000005E-2</v>
      </c>
      <c r="K401">
        <v>0.11328050000000001</v>
      </c>
      <c r="L401">
        <v>0.14617720000000001</v>
      </c>
      <c r="M401">
        <v>0.19367480000000001</v>
      </c>
      <c r="N401">
        <v>6.2731999999999996E-2</v>
      </c>
      <c r="O401">
        <v>47</v>
      </c>
      <c r="P401">
        <v>386</v>
      </c>
    </row>
    <row r="402" spans="1:16">
      <c r="A402" s="53" t="s">
        <v>51</v>
      </c>
      <c r="B402" s="53">
        <v>39993</v>
      </c>
      <c r="C402" s="57">
        <v>17</v>
      </c>
      <c r="D402">
        <v>0.87908140000000001</v>
      </c>
      <c r="E402">
        <v>0.74228320000000003</v>
      </c>
      <c r="F402">
        <v>0.68741479999999999</v>
      </c>
      <c r="G402">
        <v>0.13679820000000001</v>
      </c>
      <c r="H402">
        <v>78.733999999999995</v>
      </c>
      <c r="I402">
        <v>5.64039E-2</v>
      </c>
      <c r="J402">
        <v>0.10390149999999999</v>
      </c>
      <c r="K402">
        <v>0.13679820000000001</v>
      </c>
      <c r="L402">
        <v>0.16969490000000001</v>
      </c>
      <c r="M402">
        <v>0.21719250000000001</v>
      </c>
      <c r="N402">
        <v>6.2731999999999996E-2</v>
      </c>
      <c r="O402">
        <v>47</v>
      </c>
      <c r="P402">
        <v>386</v>
      </c>
    </row>
    <row r="403" spans="1:16">
      <c r="A403" s="53" t="s">
        <v>51</v>
      </c>
      <c r="B403" s="53">
        <v>39993</v>
      </c>
      <c r="C403" s="57">
        <v>18</v>
      </c>
      <c r="D403">
        <v>0.90093299999999998</v>
      </c>
      <c r="E403">
        <v>0.71515059999999997</v>
      </c>
      <c r="F403">
        <v>0.71044209999999997</v>
      </c>
      <c r="G403">
        <v>0.18578239999999999</v>
      </c>
      <c r="H403">
        <v>78.688900000000004</v>
      </c>
      <c r="I403">
        <v>0.1027237</v>
      </c>
      <c r="J403">
        <v>0.1517954</v>
      </c>
      <c r="K403">
        <v>0.18578239999999999</v>
      </c>
      <c r="L403">
        <v>0.2197693</v>
      </c>
      <c r="M403">
        <v>0.268841</v>
      </c>
      <c r="N403">
        <v>6.4810999999999994E-2</v>
      </c>
      <c r="O403">
        <v>45</v>
      </c>
      <c r="P403">
        <v>386</v>
      </c>
    </row>
    <row r="404" spans="1:16">
      <c r="A404" s="53" t="s">
        <v>51</v>
      </c>
      <c r="B404" s="53">
        <v>39993</v>
      </c>
      <c r="C404" s="57">
        <v>19</v>
      </c>
      <c r="D404">
        <v>0.91474350000000004</v>
      </c>
      <c r="E404">
        <v>0.75100639999999996</v>
      </c>
      <c r="F404">
        <v>0.79232820000000004</v>
      </c>
      <c r="G404">
        <v>0.1637371</v>
      </c>
      <c r="H404">
        <v>77.239099999999993</v>
      </c>
      <c r="I404">
        <v>8.2147700000000004E-2</v>
      </c>
      <c r="J404">
        <v>0.1303513</v>
      </c>
      <c r="K404">
        <v>0.1637371</v>
      </c>
      <c r="L404">
        <v>0.19712279999999999</v>
      </c>
      <c r="M404">
        <v>0.2453264</v>
      </c>
      <c r="N404">
        <v>6.3664499999999999E-2</v>
      </c>
      <c r="O404">
        <v>46</v>
      </c>
      <c r="P404">
        <v>386</v>
      </c>
    </row>
    <row r="405" spans="1:16">
      <c r="A405" s="53" t="s">
        <v>51</v>
      </c>
      <c r="B405" s="53">
        <v>39993</v>
      </c>
      <c r="C405" s="57">
        <v>20</v>
      </c>
      <c r="D405">
        <v>0.95613499999999996</v>
      </c>
      <c r="E405">
        <v>0.97403589999999995</v>
      </c>
      <c r="F405">
        <v>0.87848029999999999</v>
      </c>
      <c r="G405">
        <v>-1.7900800000000001E-2</v>
      </c>
      <c r="H405">
        <v>73.739099999999993</v>
      </c>
      <c r="I405">
        <v>-9.9490200000000001E-2</v>
      </c>
      <c r="J405">
        <v>-5.1286499999999999E-2</v>
      </c>
      <c r="K405">
        <v>-1.7900800000000001E-2</v>
      </c>
      <c r="L405">
        <v>1.5484899999999999E-2</v>
      </c>
      <c r="M405">
        <v>6.3688499999999995E-2</v>
      </c>
      <c r="N405">
        <v>6.3664499999999999E-2</v>
      </c>
      <c r="O405">
        <v>46</v>
      </c>
      <c r="P405">
        <v>386</v>
      </c>
    </row>
    <row r="406" spans="1:16">
      <c r="A406" s="53" t="s">
        <v>51</v>
      </c>
      <c r="B406" s="53">
        <v>39993</v>
      </c>
      <c r="C406" s="57">
        <v>21</v>
      </c>
      <c r="D406">
        <v>0.9659778</v>
      </c>
      <c r="E406">
        <v>1.0005170000000001</v>
      </c>
      <c r="F406">
        <v>1.0404850000000001</v>
      </c>
      <c r="G406">
        <v>-3.4539E-2</v>
      </c>
      <c r="H406">
        <v>66.702100000000002</v>
      </c>
      <c r="I406">
        <v>-0.1149333</v>
      </c>
      <c r="J406">
        <v>-6.7435700000000001E-2</v>
      </c>
      <c r="K406">
        <v>-3.4539E-2</v>
      </c>
      <c r="L406">
        <v>-1.6423E-3</v>
      </c>
      <c r="M406">
        <v>4.5855300000000002E-2</v>
      </c>
      <c r="N406">
        <v>6.2731999999999996E-2</v>
      </c>
      <c r="O406">
        <v>47</v>
      </c>
      <c r="P406">
        <v>386</v>
      </c>
    </row>
    <row r="407" spans="1:16">
      <c r="A407" s="53" t="s">
        <v>51</v>
      </c>
      <c r="B407" s="53">
        <v>39993</v>
      </c>
      <c r="C407" s="57">
        <v>22</v>
      </c>
      <c r="D407">
        <v>0.99592910000000001</v>
      </c>
      <c r="E407">
        <v>0.97695120000000002</v>
      </c>
      <c r="F407">
        <v>1.050095</v>
      </c>
      <c r="G407">
        <v>1.8977899999999999E-2</v>
      </c>
      <c r="H407">
        <v>62.989100000000001</v>
      </c>
      <c r="I407">
        <v>-6.2611399999999998E-2</v>
      </c>
      <c r="J407">
        <v>-1.44078E-2</v>
      </c>
      <c r="K407">
        <v>1.8977899999999999E-2</v>
      </c>
      <c r="L407">
        <v>5.2363600000000003E-2</v>
      </c>
      <c r="M407">
        <v>0.1005673</v>
      </c>
      <c r="N407">
        <v>6.3664499999999999E-2</v>
      </c>
      <c r="O407">
        <v>46</v>
      </c>
      <c r="P407">
        <v>386</v>
      </c>
    </row>
    <row r="408" spans="1:16">
      <c r="A408" s="53" t="s">
        <v>51</v>
      </c>
      <c r="B408" s="53">
        <v>39993</v>
      </c>
      <c r="C408" s="57">
        <v>23</v>
      </c>
      <c r="D408">
        <v>0.86987840000000005</v>
      </c>
      <c r="E408">
        <v>0.8607477</v>
      </c>
      <c r="F408">
        <v>0.94420420000000005</v>
      </c>
      <c r="G408">
        <v>9.1307000000000003E-3</v>
      </c>
      <c r="H408">
        <v>61.456499999999998</v>
      </c>
      <c r="I408">
        <v>-7.2458599999999998E-2</v>
      </c>
      <c r="J408">
        <v>-2.4254999999999999E-2</v>
      </c>
      <c r="K408">
        <v>9.1307000000000003E-3</v>
      </c>
      <c r="L408">
        <v>4.2516400000000003E-2</v>
      </c>
      <c r="M408">
        <v>9.0720099999999998E-2</v>
      </c>
      <c r="N408">
        <v>6.3664499999999999E-2</v>
      </c>
      <c r="O408">
        <v>46</v>
      </c>
      <c r="P408">
        <v>386</v>
      </c>
    </row>
    <row r="409" spans="1:16">
      <c r="A409" s="53" t="s">
        <v>51</v>
      </c>
      <c r="B409" s="53">
        <v>39993</v>
      </c>
      <c r="C409" s="57">
        <v>24</v>
      </c>
      <c r="D409">
        <v>0.73828669999999996</v>
      </c>
      <c r="E409">
        <v>0.75872839999999997</v>
      </c>
      <c r="F409">
        <v>0.80571689999999996</v>
      </c>
      <c r="G409">
        <v>-2.04418E-2</v>
      </c>
      <c r="H409">
        <v>60.127699999999997</v>
      </c>
      <c r="I409">
        <v>-0.100836</v>
      </c>
      <c r="J409">
        <v>-5.3338499999999997E-2</v>
      </c>
      <c r="K409">
        <v>-2.04418E-2</v>
      </c>
      <c r="L409">
        <v>1.24549E-2</v>
      </c>
      <c r="M409">
        <v>5.9952499999999999E-2</v>
      </c>
      <c r="N409">
        <v>6.2731999999999996E-2</v>
      </c>
      <c r="O409">
        <v>47</v>
      </c>
      <c r="P409">
        <v>386</v>
      </c>
    </row>
    <row r="410" spans="1:16">
      <c r="A410" s="53" t="s">
        <v>51</v>
      </c>
      <c r="B410" s="53">
        <v>39994</v>
      </c>
      <c r="C410" s="57">
        <v>1</v>
      </c>
      <c r="D410">
        <v>0.55605139999999997</v>
      </c>
      <c r="E410">
        <v>0.55664100000000005</v>
      </c>
      <c r="F410">
        <v>0.68949769999999999</v>
      </c>
      <c r="G410">
        <v>-5.8969999999999997E-4</v>
      </c>
      <c r="H410">
        <v>59.891300000000001</v>
      </c>
      <c r="I410">
        <v>-8.2047499999999995E-2</v>
      </c>
      <c r="J410">
        <v>-3.39215E-2</v>
      </c>
      <c r="K410">
        <v>-5.8969999999999997E-4</v>
      </c>
      <c r="L410">
        <v>3.2742199999999999E-2</v>
      </c>
      <c r="M410">
        <v>8.0868099999999998E-2</v>
      </c>
      <c r="N410">
        <v>6.3561900000000005E-2</v>
      </c>
      <c r="O410">
        <v>46</v>
      </c>
      <c r="P410">
        <v>385</v>
      </c>
    </row>
    <row r="411" spans="1:16">
      <c r="A411" s="53" t="s">
        <v>51</v>
      </c>
      <c r="B411" s="53">
        <v>39994</v>
      </c>
      <c r="C411" s="57">
        <v>2</v>
      </c>
      <c r="D411">
        <v>0.45433390000000001</v>
      </c>
      <c r="E411">
        <v>0.44867360000000001</v>
      </c>
      <c r="F411">
        <v>0.52979339999999997</v>
      </c>
      <c r="G411">
        <v>5.6603000000000001E-3</v>
      </c>
      <c r="H411">
        <v>59.478299999999997</v>
      </c>
      <c r="I411">
        <v>-7.5797500000000004E-2</v>
      </c>
      <c r="J411">
        <v>-2.7671500000000002E-2</v>
      </c>
      <c r="K411">
        <v>5.6603000000000001E-3</v>
      </c>
      <c r="L411">
        <v>3.8992199999999998E-2</v>
      </c>
      <c r="M411">
        <v>8.7118100000000004E-2</v>
      </c>
      <c r="N411">
        <v>6.3561900000000005E-2</v>
      </c>
      <c r="O411">
        <v>46</v>
      </c>
      <c r="P411">
        <v>385</v>
      </c>
    </row>
    <row r="412" spans="1:16">
      <c r="A412" s="53" t="s">
        <v>51</v>
      </c>
      <c r="B412" s="53">
        <v>39994</v>
      </c>
      <c r="C412" s="57">
        <v>3</v>
      </c>
      <c r="D412">
        <v>0.43201539999999999</v>
      </c>
      <c r="E412">
        <v>0.43653579999999997</v>
      </c>
      <c r="F412">
        <v>0.48158040000000002</v>
      </c>
      <c r="G412">
        <v>-4.5203999999999999E-3</v>
      </c>
      <c r="H412">
        <v>58.521700000000003</v>
      </c>
      <c r="I412">
        <v>-8.5978200000000005E-2</v>
      </c>
      <c r="J412">
        <v>-3.7852299999999998E-2</v>
      </c>
      <c r="K412">
        <v>-4.5203999999999999E-3</v>
      </c>
      <c r="L412">
        <v>2.88115E-2</v>
      </c>
      <c r="M412">
        <v>7.6937400000000003E-2</v>
      </c>
      <c r="N412">
        <v>6.3561900000000005E-2</v>
      </c>
      <c r="O412">
        <v>46</v>
      </c>
      <c r="P412">
        <v>385</v>
      </c>
    </row>
    <row r="413" spans="1:16">
      <c r="A413" s="53" t="s">
        <v>51</v>
      </c>
      <c r="B413" s="53">
        <v>39994</v>
      </c>
      <c r="C413" s="57">
        <v>4</v>
      </c>
      <c r="D413">
        <v>0.41547640000000002</v>
      </c>
      <c r="E413">
        <v>0.4230756</v>
      </c>
      <c r="F413">
        <v>0.4328478</v>
      </c>
      <c r="G413">
        <v>-7.5992999999999998E-3</v>
      </c>
      <c r="H413">
        <v>58.195700000000002</v>
      </c>
      <c r="I413">
        <v>-8.90571E-2</v>
      </c>
      <c r="J413">
        <v>-4.0931099999999998E-2</v>
      </c>
      <c r="K413">
        <v>-7.5992999999999998E-3</v>
      </c>
      <c r="L413">
        <v>2.5732600000000001E-2</v>
      </c>
      <c r="M413">
        <v>7.3858499999999994E-2</v>
      </c>
      <c r="N413">
        <v>6.3561900000000005E-2</v>
      </c>
      <c r="O413">
        <v>46</v>
      </c>
      <c r="P413">
        <v>385</v>
      </c>
    </row>
    <row r="414" spans="1:16">
      <c r="A414" s="53" t="s">
        <v>51</v>
      </c>
      <c r="B414" s="53">
        <v>39994</v>
      </c>
      <c r="C414" s="57">
        <v>5</v>
      </c>
      <c r="D414">
        <v>0.4037676</v>
      </c>
      <c r="E414">
        <v>0.4115781</v>
      </c>
      <c r="F414">
        <v>0.38930870000000001</v>
      </c>
      <c r="G414">
        <v>-7.8106E-3</v>
      </c>
      <c r="H414">
        <v>57.847799999999999</v>
      </c>
      <c r="I414">
        <v>-8.9268399999999998E-2</v>
      </c>
      <c r="J414">
        <v>-4.1142400000000003E-2</v>
      </c>
      <c r="K414">
        <v>-7.8106E-3</v>
      </c>
      <c r="L414">
        <v>2.55213E-2</v>
      </c>
      <c r="M414">
        <v>7.3647199999999996E-2</v>
      </c>
      <c r="N414">
        <v>6.3561900000000005E-2</v>
      </c>
      <c r="O414">
        <v>46</v>
      </c>
      <c r="P414">
        <v>385</v>
      </c>
    </row>
    <row r="415" spans="1:16">
      <c r="A415" s="53" t="s">
        <v>51</v>
      </c>
      <c r="B415" s="53">
        <v>39994</v>
      </c>
      <c r="C415" s="57">
        <v>6</v>
      </c>
      <c r="D415">
        <v>0.41869149999999999</v>
      </c>
      <c r="E415">
        <v>0.43260199999999999</v>
      </c>
      <c r="F415">
        <v>0.48065210000000003</v>
      </c>
      <c r="G415">
        <v>-1.3910499999999999E-2</v>
      </c>
      <c r="H415">
        <v>57.412999999999997</v>
      </c>
      <c r="I415">
        <v>-9.5368300000000003E-2</v>
      </c>
      <c r="J415">
        <v>-4.7242399999999997E-2</v>
      </c>
      <c r="K415">
        <v>-1.3910499999999999E-2</v>
      </c>
      <c r="L415">
        <v>1.9421399999999998E-2</v>
      </c>
      <c r="M415">
        <v>6.7547300000000005E-2</v>
      </c>
      <c r="N415">
        <v>6.3561900000000005E-2</v>
      </c>
      <c r="O415">
        <v>46</v>
      </c>
      <c r="P415">
        <v>385</v>
      </c>
    </row>
    <row r="416" spans="1:16">
      <c r="A416" s="53" t="s">
        <v>51</v>
      </c>
      <c r="B416" s="53">
        <v>39994</v>
      </c>
      <c r="C416" s="57">
        <v>7</v>
      </c>
      <c r="D416">
        <v>0.48542970000000002</v>
      </c>
      <c r="E416">
        <v>0.50626689999999996</v>
      </c>
      <c r="F416">
        <v>0.45099990000000001</v>
      </c>
      <c r="G416">
        <v>-2.08372E-2</v>
      </c>
      <c r="H416">
        <v>58.239100000000001</v>
      </c>
      <c r="I416">
        <v>-0.102295</v>
      </c>
      <c r="J416">
        <v>-5.4169000000000002E-2</v>
      </c>
      <c r="K416">
        <v>-2.08372E-2</v>
      </c>
      <c r="L416">
        <v>1.2494699999999999E-2</v>
      </c>
      <c r="M416">
        <v>6.0620599999999997E-2</v>
      </c>
      <c r="N416">
        <v>6.3561900000000005E-2</v>
      </c>
      <c r="O416">
        <v>46</v>
      </c>
      <c r="P416">
        <v>385</v>
      </c>
    </row>
    <row r="417" spans="1:16">
      <c r="A417" s="53" t="s">
        <v>51</v>
      </c>
      <c r="B417" s="53">
        <v>39994</v>
      </c>
      <c r="C417" s="57">
        <v>8</v>
      </c>
      <c r="D417">
        <v>0.60487369999999996</v>
      </c>
      <c r="E417">
        <v>0.60511669999999995</v>
      </c>
      <c r="F417">
        <v>0.5344911</v>
      </c>
      <c r="G417">
        <v>-2.431E-4</v>
      </c>
      <c r="H417">
        <v>61.722200000000001</v>
      </c>
      <c r="I417">
        <v>-8.3170999999999995E-2</v>
      </c>
      <c r="J417">
        <v>-3.4176499999999999E-2</v>
      </c>
      <c r="K417">
        <v>-2.431E-4</v>
      </c>
      <c r="L417">
        <v>3.3690400000000002E-2</v>
      </c>
      <c r="M417">
        <v>8.2684900000000006E-2</v>
      </c>
      <c r="N417">
        <v>6.4709000000000003E-2</v>
      </c>
      <c r="O417">
        <v>45</v>
      </c>
      <c r="P417">
        <v>385</v>
      </c>
    </row>
    <row r="418" spans="1:16">
      <c r="A418" s="53" t="s">
        <v>51</v>
      </c>
      <c r="B418" s="53">
        <v>39994</v>
      </c>
      <c r="C418" s="57">
        <v>9</v>
      </c>
      <c r="D418">
        <v>0.60757369999999999</v>
      </c>
      <c r="E418">
        <v>0.6091858</v>
      </c>
      <c r="F418">
        <v>0.55017819999999995</v>
      </c>
      <c r="G418">
        <v>-1.6121E-3</v>
      </c>
      <c r="H418">
        <v>63.217399999999998</v>
      </c>
      <c r="I418">
        <v>-8.3069900000000002E-2</v>
      </c>
      <c r="J418">
        <v>-3.49439E-2</v>
      </c>
      <c r="K418">
        <v>-1.6121E-3</v>
      </c>
      <c r="L418">
        <v>3.1719799999999999E-2</v>
      </c>
      <c r="M418">
        <v>7.9845700000000006E-2</v>
      </c>
      <c r="N418">
        <v>6.3561900000000005E-2</v>
      </c>
      <c r="O418">
        <v>46</v>
      </c>
      <c r="P418">
        <v>385</v>
      </c>
    </row>
    <row r="419" spans="1:16">
      <c r="A419" s="53" t="s">
        <v>51</v>
      </c>
      <c r="B419" s="53">
        <v>39994</v>
      </c>
      <c r="C419" s="57">
        <v>10</v>
      </c>
      <c r="D419">
        <v>0.62517029999999996</v>
      </c>
      <c r="E419">
        <v>0.55961729999999998</v>
      </c>
      <c r="F419">
        <v>0.57507169999999996</v>
      </c>
      <c r="G419">
        <v>6.5552899999999997E-2</v>
      </c>
      <c r="H419">
        <v>66.565200000000004</v>
      </c>
      <c r="I419">
        <v>-1.59048E-2</v>
      </c>
      <c r="J419">
        <v>3.2221100000000003E-2</v>
      </c>
      <c r="K419">
        <v>6.5552899999999997E-2</v>
      </c>
      <c r="L419">
        <v>9.8884799999999995E-2</v>
      </c>
      <c r="M419">
        <v>0.14701069999999999</v>
      </c>
      <c r="N419">
        <v>6.3561900000000005E-2</v>
      </c>
      <c r="O419">
        <v>46</v>
      </c>
      <c r="P419">
        <v>385</v>
      </c>
    </row>
    <row r="420" spans="1:16">
      <c r="A420" s="53" t="s">
        <v>51</v>
      </c>
      <c r="B420" s="53">
        <v>39994</v>
      </c>
      <c r="C420" s="57">
        <v>11</v>
      </c>
      <c r="D420">
        <v>0.65746830000000001</v>
      </c>
      <c r="E420">
        <v>0.57130970000000003</v>
      </c>
      <c r="F420">
        <v>0.49603249999999999</v>
      </c>
      <c r="G420">
        <v>8.6158600000000002E-2</v>
      </c>
      <c r="H420">
        <v>70.304299999999998</v>
      </c>
      <c r="I420">
        <v>4.7007999999999998E-3</v>
      </c>
      <c r="J420">
        <v>5.2826699999999997E-2</v>
      </c>
      <c r="K420">
        <v>8.6158600000000002E-2</v>
      </c>
      <c r="L420">
        <v>0.1194904</v>
      </c>
      <c r="M420">
        <v>0.1676164</v>
      </c>
      <c r="N420">
        <v>6.3561900000000005E-2</v>
      </c>
      <c r="O420">
        <v>46</v>
      </c>
      <c r="P420">
        <v>385</v>
      </c>
    </row>
    <row r="421" spans="1:16">
      <c r="A421" s="53" t="s">
        <v>51</v>
      </c>
      <c r="B421" s="53">
        <v>39994</v>
      </c>
      <c r="C421" s="57">
        <v>12</v>
      </c>
      <c r="D421">
        <v>0.65324289999999996</v>
      </c>
      <c r="E421">
        <v>0.58703309999999997</v>
      </c>
      <c r="F421">
        <v>0.65440880000000001</v>
      </c>
      <c r="G421">
        <v>6.6209900000000002E-2</v>
      </c>
      <c r="H421">
        <v>72.622200000000007</v>
      </c>
      <c r="I421">
        <v>-1.6827700000000001E-2</v>
      </c>
      <c r="J421">
        <v>3.2231500000000003E-2</v>
      </c>
      <c r="K421">
        <v>6.6209900000000002E-2</v>
      </c>
      <c r="L421">
        <v>0.10018820000000001</v>
      </c>
      <c r="M421">
        <v>0.1492474</v>
      </c>
      <c r="N421">
        <v>6.4794599999999994E-2</v>
      </c>
      <c r="O421">
        <v>45</v>
      </c>
      <c r="P421">
        <v>385</v>
      </c>
    </row>
    <row r="422" spans="1:16">
      <c r="A422" s="53" t="s">
        <v>51</v>
      </c>
      <c r="B422" s="53">
        <v>39994</v>
      </c>
      <c r="C422" s="57">
        <v>13</v>
      </c>
      <c r="D422">
        <v>0.63397879999999995</v>
      </c>
      <c r="E422">
        <v>0.5565118</v>
      </c>
      <c r="F422">
        <v>0.55474000000000001</v>
      </c>
      <c r="G422">
        <v>7.7467099999999997E-2</v>
      </c>
      <c r="H422">
        <v>75.355599999999995</v>
      </c>
      <c r="I422">
        <v>-5.5704999999999999E-3</v>
      </c>
      <c r="J422">
        <v>4.3488800000000001E-2</v>
      </c>
      <c r="K422">
        <v>7.7467099999999997E-2</v>
      </c>
      <c r="L422">
        <v>0.1114454</v>
      </c>
      <c r="M422">
        <v>0.1605047</v>
      </c>
      <c r="N422">
        <v>6.4794599999999994E-2</v>
      </c>
      <c r="O422">
        <v>45</v>
      </c>
      <c r="P422">
        <v>385</v>
      </c>
    </row>
    <row r="423" spans="1:16">
      <c r="A423" s="53" t="s">
        <v>51</v>
      </c>
      <c r="B423" s="53">
        <v>39994</v>
      </c>
      <c r="C423" s="57">
        <v>14</v>
      </c>
      <c r="D423">
        <v>0.64799019999999996</v>
      </c>
      <c r="E423">
        <v>0.55830179999999996</v>
      </c>
      <c r="F423">
        <v>0.50498690000000002</v>
      </c>
      <c r="G423">
        <v>8.9688400000000001E-2</v>
      </c>
      <c r="H423">
        <v>77.021699999999996</v>
      </c>
      <c r="I423">
        <v>8.2305999999999994E-3</v>
      </c>
      <c r="J423">
        <v>5.6356499999999997E-2</v>
      </c>
      <c r="K423">
        <v>8.9688400000000001E-2</v>
      </c>
      <c r="L423">
        <v>0.1230202</v>
      </c>
      <c r="M423">
        <v>0.1711462</v>
      </c>
      <c r="N423">
        <v>6.3561900000000005E-2</v>
      </c>
      <c r="O423">
        <v>46</v>
      </c>
      <c r="P423">
        <v>385</v>
      </c>
    </row>
    <row r="424" spans="1:16">
      <c r="A424" s="53" t="s">
        <v>51</v>
      </c>
      <c r="B424" s="53">
        <v>39994</v>
      </c>
      <c r="C424" s="57">
        <v>15</v>
      </c>
      <c r="D424">
        <v>0.66385419999999995</v>
      </c>
      <c r="E424">
        <v>0.58841069999999995</v>
      </c>
      <c r="F424">
        <v>0.56811769999999995</v>
      </c>
      <c r="G424">
        <v>7.5443399999999994E-2</v>
      </c>
      <c r="H424">
        <v>76.677800000000005</v>
      </c>
      <c r="I424">
        <v>-7.5941000000000003E-3</v>
      </c>
      <c r="J424">
        <v>4.1465099999999998E-2</v>
      </c>
      <c r="K424">
        <v>7.5443399999999994E-2</v>
      </c>
      <c r="L424">
        <v>0.1094218</v>
      </c>
      <c r="M424">
        <v>0.15848100000000001</v>
      </c>
      <c r="N424">
        <v>6.4794599999999994E-2</v>
      </c>
      <c r="O424">
        <v>45</v>
      </c>
      <c r="P424">
        <v>385</v>
      </c>
    </row>
    <row r="425" spans="1:16">
      <c r="A425" s="53" t="s">
        <v>51</v>
      </c>
      <c r="B425" s="53">
        <v>39994</v>
      </c>
      <c r="C425" s="57">
        <v>16</v>
      </c>
      <c r="D425">
        <v>0.72450630000000005</v>
      </c>
      <c r="E425">
        <v>0.58934470000000005</v>
      </c>
      <c r="F425">
        <v>0.59081099999999998</v>
      </c>
      <c r="G425">
        <v>0.13516159999999999</v>
      </c>
      <c r="H425">
        <v>76.833299999999994</v>
      </c>
      <c r="I425">
        <v>5.21241E-2</v>
      </c>
      <c r="J425">
        <v>0.1011833</v>
      </c>
      <c r="K425">
        <v>0.13516159999999999</v>
      </c>
      <c r="L425">
        <v>0.16914000000000001</v>
      </c>
      <c r="M425">
        <v>0.21819920000000001</v>
      </c>
      <c r="N425">
        <v>6.4794599999999994E-2</v>
      </c>
      <c r="O425">
        <v>45</v>
      </c>
      <c r="P425">
        <v>385</v>
      </c>
    </row>
    <row r="426" spans="1:16">
      <c r="A426" s="53" t="s">
        <v>51</v>
      </c>
      <c r="B426" s="53">
        <v>39994</v>
      </c>
      <c r="C426" s="57">
        <v>17</v>
      </c>
      <c r="D426">
        <v>0.79177339999999996</v>
      </c>
      <c r="E426">
        <v>0.68822850000000002</v>
      </c>
      <c r="F426">
        <v>0.64788690000000004</v>
      </c>
      <c r="G426">
        <v>0.103545</v>
      </c>
      <c r="H426">
        <v>73.412999999999997</v>
      </c>
      <c r="I426">
        <v>2.2087200000000001E-2</v>
      </c>
      <c r="J426">
        <v>7.0213100000000001E-2</v>
      </c>
      <c r="K426">
        <v>0.103545</v>
      </c>
      <c r="L426">
        <v>0.13687679999999999</v>
      </c>
      <c r="M426">
        <v>0.18500269999999999</v>
      </c>
      <c r="N426">
        <v>6.3561900000000005E-2</v>
      </c>
      <c r="O426">
        <v>46</v>
      </c>
      <c r="P426">
        <v>385</v>
      </c>
    </row>
    <row r="427" spans="1:16">
      <c r="A427" s="53" t="s">
        <v>51</v>
      </c>
      <c r="B427" s="53">
        <v>39994</v>
      </c>
      <c r="C427" s="57">
        <v>18</v>
      </c>
      <c r="D427">
        <v>0.81786899999999996</v>
      </c>
      <c r="E427">
        <v>0.70581530000000003</v>
      </c>
      <c r="F427">
        <v>0.67379120000000003</v>
      </c>
      <c r="G427">
        <v>0.1120538</v>
      </c>
      <c r="H427">
        <v>71.956500000000005</v>
      </c>
      <c r="I427">
        <v>3.0596000000000002E-2</v>
      </c>
      <c r="J427">
        <v>7.8721899999999997E-2</v>
      </c>
      <c r="K427">
        <v>0.1120538</v>
      </c>
      <c r="L427">
        <v>0.1453856</v>
      </c>
      <c r="M427">
        <v>0.1935115</v>
      </c>
      <c r="N427">
        <v>6.3561900000000005E-2</v>
      </c>
      <c r="O427">
        <v>46</v>
      </c>
      <c r="P427">
        <v>385</v>
      </c>
    </row>
    <row r="428" spans="1:16">
      <c r="A428" s="53" t="s">
        <v>51</v>
      </c>
      <c r="B428" s="53">
        <v>39994</v>
      </c>
      <c r="C428" s="57">
        <v>19</v>
      </c>
      <c r="D428">
        <v>0.8332387</v>
      </c>
      <c r="E428">
        <v>0.72871300000000006</v>
      </c>
      <c r="F428">
        <v>0.7501466</v>
      </c>
      <c r="G428">
        <v>0.1045257</v>
      </c>
      <c r="H428">
        <v>68.788899999999998</v>
      </c>
      <c r="I428">
        <v>2.14881E-2</v>
      </c>
      <c r="J428">
        <v>7.0547399999999996E-2</v>
      </c>
      <c r="K428">
        <v>0.1045257</v>
      </c>
      <c r="L428">
        <v>0.13850399999999999</v>
      </c>
      <c r="M428">
        <v>0.18756329999999999</v>
      </c>
      <c r="N428">
        <v>6.4794599999999994E-2</v>
      </c>
      <c r="O428">
        <v>45</v>
      </c>
      <c r="P428">
        <v>385</v>
      </c>
    </row>
    <row r="429" spans="1:16">
      <c r="A429" s="53" t="s">
        <v>51</v>
      </c>
      <c r="B429" s="53">
        <v>39994</v>
      </c>
      <c r="C429" s="57">
        <v>20</v>
      </c>
      <c r="D429">
        <v>0.86636670000000005</v>
      </c>
      <c r="E429">
        <v>0.85960599999999998</v>
      </c>
      <c r="F429">
        <v>0.80413900000000005</v>
      </c>
      <c r="G429">
        <v>6.7606999999999997E-3</v>
      </c>
      <c r="H429">
        <v>66.5</v>
      </c>
      <c r="I429">
        <v>-7.4697100000000002E-2</v>
      </c>
      <c r="J429">
        <v>-2.65712E-2</v>
      </c>
      <c r="K429">
        <v>6.7606999999999997E-3</v>
      </c>
      <c r="L429">
        <v>4.0092599999999999E-2</v>
      </c>
      <c r="M429">
        <v>8.8218500000000005E-2</v>
      </c>
      <c r="N429">
        <v>6.3561900000000005E-2</v>
      </c>
      <c r="O429">
        <v>46</v>
      </c>
      <c r="P429">
        <v>385</v>
      </c>
    </row>
    <row r="430" spans="1:16">
      <c r="A430" s="53" t="s">
        <v>51</v>
      </c>
      <c r="B430" s="53">
        <v>39994</v>
      </c>
      <c r="C430" s="57">
        <v>21</v>
      </c>
      <c r="D430">
        <v>0.94357310000000005</v>
      </c>
      <c r="E430">
        <v>0.94186009999999998</v>
      </c>
      <c r="F430">
        <v>0.80738430000000005</v>
      </c>
      <c r="G430">
        <v>1.7129999999999999E-3</v>
      </c>
      <c r="H430">
        <v>63.411099999999998</v>
      </c>
      <c r="I430">
        <v>-8.1324599999999997E-2</v>
      </c>
      <c r="J430">
        <v>-3.2265299999999997E-2</v>
      </c>
      <c r="K430">
        <v>1.7129999999999999E-3</v>
      </c>
      <c r="L430">
        <v>3.5691300000000002E-2</v>
      </c>
      <c r="M430">
        <v>8.4750599999999995E-2</v>
      </c>
      <c r="N430">
        <v>6.4794599999999994E-2</v>
      </c>
      <c r="O430">
        <v>45</v>
      </c>
      <c r="P430">
        <v>385</v>
      </c>
    </row>
    <row r="431" spans="1:16">
      <c r="A431" s="53" t="s">
        <v>51</v>
      </c>
      <c r="B431" s="53">
        <v>39994</v>
      </c>
      <c r="C431" s="57">
        <v>22</v>
      </c>
      <c r="D431">
        <v>0.99286220000000003</v>
      </c>
      <c r="E431">
        <v>0.97794610000000004</v>
      </c>
      <c r="F431">
        <v>0.96116939999999995</v>
      </c>
      <c r="G431">
        <v>1.49161E-2</v>
      </c>
      <c r="H431">
        <v>61.869599999999998</v>
      </c>
      <c r="I431">
        <v>-6.6541699999999995E-2</v>
      </c>
      <c r="J431">
        <v>-1.84157E-2</v>
      </c>
      <c r="K431">
        <v>1.49161E-2</v>
      </c>
      <c r="L431">
        <v>4.8247999999999999E-2</v>
      </c>
      <c r="M431">
        <v>9.6373899999999998E-2</v>
      </c>
      <c r="N431">
        <v>6.3561900000000005E-2</v>
      </c>
      <c r="O431">
        <v>46</v>
      </c>
      <c r="P431">
        <v>385</v>
      </c>
    </row>
    <row r="432" spans="1:16">
      <c r="A432" s="53" t="s">
        <v>51</v>
      </c>
      <c r="B432" s="53">
        <v>39994</v>
      </c>
      <c r="C432" s="57">
        <v>23</v>
      </c>
      <c r="D432">
        <v>0.90298310000000004</v>
      </c>
      <c r="E432">
        <v>0.89619059999999995</v>
      </c>
      <c r="F432">
        <v>0.91672869999999995</v>
      </c>
      <c r="G432">
        <v>6.7924999999999999E-3</v>
      </c>
      <c r="H432">
        <v>60.544400000000003</v>
      </c>
      <c r="I432">
        <v>-7.6245099999999996E-2</v>
      </c>
      <c r="J432">
        <v>-2.71858E-2</v>
      </c>
      <c r="K432">
        <v>6.7924999999999999E-3</v>
      </c>
      <c r="L432">
        <v>4.0770800000000003E-2</v>
      </c>
      <c r="M432">
        <v>8.9830099999999996E-2</v>
      </c>
      <c r="N432">
        <v>6.4794599999999994E-2</v>
      </c>
      <c r="O432">
        <v>45</v>
      </c>
      <c r="P432">
        <v>385</v>
      </c>
    </row>
    <row r="433" spans="1:16">
      <c r="A433" s="53" t="s">
        <v>51</v>
      </c>
      <c r="B433" s="53">
        <v>39994</v>
      </c>
      <c r="C433" s="57">
        <v>24</v>
      </c>
      <c r="D433">
        <v>0.72837499999999999</v>
      </c>
      <c r="E433">
        <v>0.72873869999999996</v>
      </c>
      <c r="F433">
        <v>0.70762380000000003</v>
      </c>
      <c r="G433">
        <v>-3.6380000000000001E-4</v>
      </c>
      <c r="H433">
        <v>60.304299999999998</v>
      </c>
      <c r="I433">
        <v>-8.1821599999999994E-2</v>
      </c>
      <c r="J433">
        <v>-3.3695599999999999E-2</v>
      </c>
      <c r="K433">
        <v>-3.6380000000000001E-4</v>
      </c>
      <c r="L433">
        <v>3.29681E-2</v>
      </c>
      <c r="M433">
        <v>8.1093999999999999E-2</v>
      </c>
      <c r="N433">
        <v>6.3561900000000005E-2</v>
      </c>
      <c r="O433">
        <v>46</v>
      </c>
      <c r="P433">
        <v>385</v>
      </c>
    </row>
    <row r="434" spans="1:16">
      <c r="A434" s="53" t="s">
        <v>51</v>
      </c>
      <c r="B434" s="53">
        <v>40007</v>
      </c>
      <c r="C434" s="57">
        <v>1</v>
      </c>
      <c r="D434">
        <v>0.56428739999999999</v>
      </c>
      <c r="E434">
        <v>0.56428739999999999</v>
      </c>
      <c r="F434">
        <v>0.56689140000000005</v>
      </c>
      <c r="G434">
        <v>0</v>
      </c>
      <c r="H434">
        <v>59.296599999999998</v>
      </c>
      <c r="I434">
        <v>-6.9105E-2</v>
      </c>
      <c r="J434">
        <v>-2.8277199999999999E-2</v>
      </c>
      <c r="K434">
        <v>0</v>
      </c>
      <c r="L434">
        <v>2.8277199999999999E-2</v>
      </c>
      <c r="M434">
        <v>6.9105E-2</v>
      </c>
      <c r="N434">
        <v>5.3922900000000003E-2</v>
      </c>
      <c r="O434">
        <v>59</v>
      </c>
      <c r="P434">
        <v>517</v>
      </c>
    </row>
    <row r="435" spans="1:16">
      <c r="A435" s="53" t="s">
        <v>51</v>
      </c>
      <c r="B435" s="53">
        <v>40007</v>
      </c>
      <c r="C435" s="57">
        <v>2</v>
      </c>
      <c r="D435">
        <v>0.47052830000000001</v>
      </c>
      <c r="E435">
        <v>0.46241989999999999</v>
      </c>
      <c r="F435">
        <v>0.4448338</v>
      </c>
      <c r="G435">
        <v>8.1084E-3</v>
      </c>
      <c r="H435">
        <v>58.432200000000002</v>
      </c>
      <c r="I435">
        <v>-6.0996500000000002E-2</v>
      </c>
      <c r="J435">
        <v>-2.0168800000000001E-2</v>
      </c>
      <c r="K435">
        <v>8.1084E-3</v>
      </c>
      <c r="L435">
        <v>3.6385599999999997E-2</v>
      </c>
      <c r="M435">
        <v>7.7213400000000001E-2</v>
      </c>
      <c r="N435">
        <v>5.3922900000000003E-2</v>
      </c>
      <c r="O435">
        <v>59</v>
      </c>
      <c r="P435">
        <v>517</v>
      </c>
    </row>
    <row r="436" spans="1:16">
      <c r="A436" s="53" t="s">
        <v>51</v>
      </c>
      <c r="B436" s="53">
        <v>40007</v>
      </c>
      <c r="C436" s="57">
        <v>3</v>
      </c>
      <c r="D436">
        <v>0.4452372</v>
      </c>
      <c r="E436">
        <v>0.44086999999999998</v>
      </c>
      <c r="F436">
        <v>0.43310330000000002</v>
      </c>
      <c r="G436">
        <v>4.3670999999999996E-3</v>
      </c>
      <c r="H436">
        <v>58</v>
      </c>
      <c r="I436">
        <v>-6.4737799999999998E-2</v>
      </c>
      <c r="J436">
        <v>-2.39101E-2</v>
      </c>
      <c r="K436">
        <v>4.3670999999999996E-3</v>
      </c>
      <c r="L436">
        <v>3.2644300000000001E-2</v>
      </c>
      <c r="M436">
        <v>7.3472099999999999E-2</v>
      </c>
      <c r="N436">
        <v>5.3922900000000003E-2</v>
      </c>
      <c r="O436">
        <v>59</v>
      </c>
      <c r="P436">
        <v>517</v>
      </c>
    </row>
    <row r="437" spans="1:16">
      <c r="A437" s="53" t="s">
        <v>51</v>
      </c>
      <c r="B437" s="53">
        <v>40007</v>
      </c>
      <c r="C437" s="57">
        <v>4</v>
      </c>
      <c r="D437">
        <v>0.43016529999999997</v>
      </c>
      <c r="E437">
        <v>0.43158049999999998</v>
      </c>
      <c r="F437">
        <v>0.44657619999999998</v>
      </c>
      <c r="G437">
        <v>-1.4151999999999999E-3</v>
      </c>
      <c r="H437">
        <v>57.203400000000002</v>
      </c>
      <c r="I437">
        <v>-7.0520100000000002E-2</v>
      </c>
      <c r="J437">
        <v>-2.9692400000000001E-2</v>
      </c>
      <c r="K437">
        <v>-1.4151999999999999E-3</v>
      </c>
      <c r="L437">
        <v>2.6862E-2</v>
      </c>
      <c r="M437">
        <v>6.7689799999999994E-2</v>
      </c>
      <c r="N437">
        <v>5.3922900000000003E-2</v>
      </c>
      <c r="O437">
        <v>59</v>
      </c>
      <c r="P437">
        <v>517</v>
      </c>
    </row>
    <row r="438" spans="1:16">
      <c r="A438" s="53" t="s">
        <v>51</v>
      </c>
      <c r="B438" s="53">
        <v>40007</v>
      </c>
      <c r="C438" s="57">
        <v>5</v>
      </c>
      <c r="D438">
        <v>0.41490759999999999</v>
      </c>
      <c r="E438">
        <v>0.41355449999999999</v>
      </c>
      <c r="F438">
        <v>0.418105</v>
      </c>
      <c r="G438">
        <v>1.3531000000000001E-3</v>
      </c>
      <c r="H438">
        <v>56.381399999999999</v>
      </c>
      <c r="I438">
        <v>-6.7751800000000001E-2</v>
      </c>
      <c r="J438">
        <v>-2.6924099999999999E-2</v>
      </c>
      <c r="K438">
        <v>1.3531000000000001E-3</v>
      </c>
      <c r="L438">
        <v>2.9630299999999998E-2</v>
      </c>
      <c r="M438">
        <v>7.0458099999999996E-2</v>
      </c>
      <c r="N438">
        <v>5.3922900000000003E-2</v>
      </c>
      <c r="O438">
        <v>59</v>
      </c>
      <c r="P438">
        <v>517</v>
      </c>
    </row>
    <row r="439" spans="1:16">
      <c r="A439" s="53" t="s">
        <v>51</v>
      </c>
      <c r="B439" s="53">
        <v>40007</v>
      </c>
      <c r="C439" s="57">
        <v>6</v>
      </c>
      <c r="D439">
        <v>0.43290309999999999</v>
      </c>
      <c r="E439">
        <v>0.43910880000000002</v>
      </c>
      <c r="F439">
        <v>0.45173380000000002</v>
      </c>
      <c r="G439">
        <v>-6.2056999999999998E-3</v>
      </c>
      <c r="H439">
        <v>55.720300000000002</v>
      </c>
      <c r="I439">
        <v>-7.5310699999999994E-2</v>
      </c>
      <c r="J439">
        <v>-3.4482899999999997E-2</v>
      </c>
      <c r="K439">
        <v>-6.2056999999999998E-3</v>
      </c>
      <c r="L439">
        <v>2.2071500000000001E-2</v>
      </c>
      <c r="M439">
        <v>6.2899200000000002E-2</v>
      </c>
      <c r="N439">
        <v>5.3922900000000003E-2</v>
      </c>
      <c r="O439">
        <v>59</v>
      </c>
      <c r="P439">
        <v>517</v>
      </c>
    </row>
    <row r="440" spans="1:16">
      <c r="A440" s="53" t="s">
        <v>51</v>
      </c>
      <c r="B440" s="53">
        <v>40007</v>
      </c>
      <c r="C440" s="57">
        <v>7</v>
      </c>
      <c r="D440">
        <v>0.49165199999999998</v>
      </c>
      <c r="E440">
        <v>0.51363519999999996</v>
      </c>
      <c r="F440">
        <v>0.47439320000000001</v>
      </c>
      <c r="G440">
        <v>-2.1983300000000001E-2</v>
      </c>
      <c r="H440">
        <v>55.949199999999998</v>
      </c>
      <c r="I440">
        <v>-9.1088199999999994E-2</v>
      </c>
      <c r="J440">
        <v>-5.02605E-2</v>
      </c>
      <c r="K440">
        <v>-2.1983300000000001E-2</v>
      </c>
      <c r="L440">
        <v>6.2938999999999998E-3</v>
      </c>
      <c r="M440">
        <v>4.7121700000000002E-2</v>
      </c>
      <c r="N440">
        <v>5.3922900000000003E-2</v>
      </c>
      <c r="O440">
        <v>59</v>
      </c>
      <c r="P440">
        <v>517</v>
      </c>
    </row>
    <row r="441" spans="1:16">
      <c r="A441" s="53" t="s">
        <v>51</v>
      </c>
      <c r="B441" s="53">
        <v>40007</v>
      </c>
      <c r="C441" s="57">
        <v>8</v>
      </c>
      <c r="D441">
        <v>0.58593030000000002</v>
      </c>
      <c r="E441">
        <v>0.59575440000000002</v>
      </c>
      <c r="F441">
        <v>0.52468809999999999</v>
      </c>
      <c r="G441">
        <v>-9.8241000000000005E-3</v>
      </c>
      <c r="H441">
        <v>61.144100000000002</v>
      </c>
      <c r="I441">
        <v>-7.8929100000000002E-2</v>
      </c>
      <c r="J441">
        <v>-3.8101299999999998E-2</v>
      </c>
      <c r="K441">
        <v>-9.8241000000000005E-3</v>
      </c>
      <c r="L441">
        <v>1.84531E-2</v>
      </c>
      <c r="M441">
        <v>5.9280899999999997E-2</v>
      </c>
      <c r="N441">
        <v>5.3922900000000003E-2</v>
      </c>
      <c r="O441">
        <v>59</v>
      </c>
      <c r="P441">
        <v>517</v>
      </c>
    </row>
    <row r="442" spans="1:16">
      <c r="A442" s="53" t="s">
        <v>51</v>
      </c>
      <c r="B442" s="53">
        <v>40007</v>
      </c>
      <c r="C442" s="57">
        <v>9</v>
      </c>
      <c r="D442">
        <v>0.59171130000000005</v>
      </c>
      <c r="E442">
        <v>0.55811599999999995</v>
      </c>
      <c r="F442">
        <v>0.46886270000000002</v>
      </c>
      <c r="G442">
        <v>3.3595300000000002E-2</v>
      </c>
      <c r="H442">
        <v>65.127099999999999</v>
      </c>
      <c r="I442">
        <v>-3.5509600000000002E-2</v>
      </c>
      <c r="J442">
        <v>5.3181000000000001E-3</v>
      </c>
      <c r="K442">
        <v>3.3595300000000002E-2</v>
      </c>
      <c r="L442">
        <v>6.1872499999999997E-2</v>
      </c>
      <c r="M442">
        <v>0.10270029999999999</v>
      </c>
      <c r="N442">
        <v>5.3922900000000003E-2</v>
      </c>
      <c r="O442">
        <v>59</v>
      </c>
      <c r="P442">
        <v>517</v>
      </c>
    </row>
    <row r="443" spans="1:16">
      <c r="A443" s="53" t="s">
        <v>51</v>
      </c>
      <c r="B443" s="53">
        <v>40007</v>
      </c>
      <c r="C443" s="57">
        <v>10</v>
      </c>
      <c r="D443">
        <v>0.62726590000000004</v>
      </c>
      <c r="E443">
        <v>0.57256390000000001</v>
      </c>
      <c r="F443">
        <v>0.55759139999999996</v>
      </c>
      <c r="G443">
        <v>5.4701899999999998E-2</v>
      </c>
      <c r="H443">
        <v>69.576300000000003</v>
      </c>
      <c r="I443">
        <v>-1.4402999999999999E-2</v>
      </c>
      <c r="J443">
        <v>2.6424699999999999E-2</v>
      </c>
      <c r="K443">
        <v>5.4701899999999998E-2</v>
      </c>
      <c r="L443">
        <v>8.29791E-2</v>
      </c>
      <c r="M443">
        <v>0.1238069</v>
      </c>
      <c r="N443">
        <v>5.3922900000000003E-2</v>
      </c>
      <c r="O443">
        <v>59</v>
      </c>
      <c r="P443">
        <v>517</v>
      </c>
    </row>
    <row r="444" spans="1:16">
      <c r="A444" s="53" t="s">
        <v>51</v>
      </c>
      <c r="B444" s="53">
        <v>40007</v>
      </c>
      <c r="C444" s="57">
        <v>11</v>
      </c>
      <c r="D444">
        <v>0.70849649999999997</v>
      </c>
      <c r="E444">
        <v>0.61783719999999998</v>
      </c>
      <c r="F444">
        <v>0.5837135</v>
      </c>
      <c r="G444">
        <v>9.0659299999999998E-2</v>
      </c>
      <c r="H444">
        <v>74.398300000000006</v>
      </c>
      <c r="I444">
        <v>2.1554400000000001E-2</v>
      </c>
      <c r="J444">
        <v>6.2382100000000003E-2</v>
      </c>
      <c r="K444">
        <v>9.0659299999999998E-2</v>
      </c>
      <c r="L444">
        <v>0.1189365</v>
      </c>
      <c r="M444">
        <v>0.1597643</v>
      </c>
      <c r="N444">
        <v>5.3922900000000003E-2</v>
      </c>
      <c r="O444">
        <v>59</v>
      </c>
      <c r="P444">
        <v>517</v>
      </c>
    </row>
    <row r="445" spans="1:16">
      <c r="A445" s="53" t="s">
        <v>51</v>
      </c>
      <c r="B445" s="53">
        <v>40007</v>
      </c>
      <c r="C445" s="57">
        <v>12</v>
      </c>
      <c r="D445">
        <v>0.73659779999999997</v>
      </c>
      <c r="E445">
        <v>0.63696730000000001</v>
      </c>
      <c r="F445">
        <v>0.55193720000000002</v>
      </c>
      <c r="G445">
        <v>9.9630499999999997E-2</v>
      </c>
      <c r="H445">
        <v>78.762699999999995</v>
      </c>
      <c r="I445">
        <v>3.05256E-2</v>
      </c>
      <c r="J445">
        <v>7.1353299999999995E-2</v>
      </c>
      <c r="K445">
        <v>9.9630499999999997E-2</v>
      </c>
      <c r="L445">
        <v>0.12790770000000001</v>
      </c>
      <c r="M445">
        <v>0.16873550000000001</v>
      </c>
      <c r="N445">
        <v>5.3922900000000003E-2</v>
      </c>
      <c r="O445">
        <v>59</v>
      </c>
      <c r="P445">
        <v>517</v>
      </c>
    </row>
    <row r="446" spans="1:16">
      <c r="A446" s="53" t="s">
        <v>51</v>
      </c>
      <c r="B446" s="53">
        <v>40007</v>
      </c>
      <c r="C446" s="57">
        <v>13</v>
      </c>
      <c r="D446">
        <v>0.73170729999999995</v>
      </c>
      <c r="E446">
        <v>0.61935479999999998</v>
      </c>
      <c r="F446">
        <v>0.64995409999999998</v>
      </c>
      <c r="G446">
        <v>0.11235249999999999</v>
      </c>
      <c r="H446">
        <v>81.881399999999999</v>
      </c>
      <c r="I446">
        <v>4.3247500000000001E-2</v>
      </c>
      <c r="J446">
        <v>8.4075300000000006E-2</v>
      </c>
      <c r="K446">
        <v>0.11235249999999999</v>
      </c>
      <c r="L446">
        <v>0.1406297</v>
      </c>
      <c r="M446">
        <v>0.18145739999999999</v>
      </c>
      <c r="N446">
        <v>5.3922900000000003E-2</v>
      </c>
      <c r="O446">
        <v>59</v>
      </c>
      <c r="P446">
        <v>517</v>
      </c>
    </row>
    <row r="447" spans="1:16">
      <c r="A447" s="53" t="s">
        <v>51</v>
      </c>
      <c r="B447" s="53">
        <v>40007</v>
      </c>
      <c r="C447" s="57">
        <v>14</v>
      </c>
      <c r="D447">
        <v>0.77117910000000001</v>
      </c>
      <c r="E447">
        <v>0.64857629999999999</v>
      </c>
      <c r="F447">
        <v>0.71953719999999999</v>
      </c>
      <c r="G447">
        <v>0.1226029</v>
      </c>
      <c r="H447">
        <v>83.957599999999999</v>
      </c>
      <c r="I447">
        <v>5.3497900000000001E-2</v>
      </c>
      <c r="J447">
        <v>9.4325699999999998E-2</v>
      </c>
      <c r="K447">
        <v>0.1226029</v>
      </c>
      <c r="L447">
        <v>0.15088009999999999</v>
      </c>
      <c r="M447">
        <v>0.19170780000000001</v>
      </c>
      <c r="N447">
        <v>5.3922900000000003E-2</v>
      </c>
      <c r="O447">
        <v>59</v>
      </c>
      <c r="P447">
        <v>517</v>
      </c>
    </row>
    <row r="448" spans="1:16">
      <c r="A448" s="53" t="s">
        <v>51</v>
      </c>
      <c r="B448" s="53">
        <v>40007</v>
      </c>
      <c r="C448" s="57">
        <v>15</v>
      </c>
      <c r="D448">
        <v>0.8238491</v>
      </c>
      <c r="E448">
        <v>0.65460149999999995</v>
      </c>
      <c r="F448">
        <v>0.72379479999999996</v>
      </c>
      <c r="G448">
        <v>0.1692476</v>
      </c>
      <c r="H448">
        <v>86.296599999999998</v>
      </c>
      <c r="I448">
        <v>0.1001427</v>
      </c>
      <c r="J448">
        <v>0.1409704</v>
      </c>
      <c r="K448">
        <v>0.1692476</v>
      </c>
      <c r="L448">
        <v>0.1975248</v>
      </c>
      <c r="M448">
        <v>0.2383526</v>
      </c>
      <c r="N448">
        <v>5.3922900000000003E-2</v>
      </c>
      <c r="O448">
        <v>59</v>
      </c>
      <c r="P448">
        <v>517</v>
      </c>
    </row>
    <row r="449" spans="1:16">
      <c r="A449" s="53" t="s">
        <v>51</v>
      </c>
      <c r="B449" s="53">
        <v>40007</v>
      </c>
      <c r="C449" s="57">
        <v>16</v>
      </c>
      <c r="D449">
        <v>0.878104</v>
      </c>
      <c r="E449">
        <v>0.66346059999999996</v>
      </c>
      <c r="F449">
        <v>0.72775920000000005</v>
      </c>
      <c r="G449">
        <v>0.21464349999999999</v>
      </c>
      <c r="H449">
        <v>87.661000000000001</v>
      </c>
      <c r="I449">
        <v>0.14553849999999999</v>
      </c>
      <c r="J449">
        <v>0.18636630000000001</v>
      </c>
      <c r="K449">
        <v>0.21464349999999999</v>
      </c>
      <c r="L449">
        <v>0.24292069999999999</v>
      </c>
      <c r="M449">
        <v>0.28374840000000001</v>
      </c>
      <c r="N449">
        <v>5.3922900000000003E-2</v>
      </c>
      <c r="O449">
        <v>59</v>
      </c>
      <c r="P449">
        <v>517</v>
      </c>
    </row>
    <row r="450" spans="1:16">
      <c r="A450" s="53" t="s">
        <v>51</v>
      </c>
      <c r="B450" s="53">
        <v>40007</v>
      </c>
      <c r="C450" s="57">
        <v>17</v>
      </c>
      <c r="D450">
        <v>0.95620919999999998</v>
      </c>
      <c r="E450">
        <v>0.72869450000000002</v>
      </c>
      <c r="F450">
        <v>0.71341169999999998</v>
      </c>
      <c r="G450">
        <v>0.22751469999999999</v>
      </c>
      <c r="H450">
        <v>86.177999999999997</v>
      </c>
      <c r="I450">
        <v>0.15840969999999999</v>
      </c>
      <c r="J450">
        <v>0.19923750000000001</v>
      </c>
      <c r="K450">
        <v>0.22751469999999999</v>
      </c>
      <c r="L450">
        <v>0.25579190000000002</v>
      </c>
      <c r="M450">
        <v>0.29661959999999998</v>
      </c>
      <c r="N450">
        <v>5.3922900000000003E-2</v>
      </c>
      <c r="O450">
        <v>59</v>
      </c>
      <c r="P450">
        <v>517</v>
      </c>
    </row>
    <row r="451" spans="1:16">
      <c r="A451" s="53" t="s">
        <v>51</v>
      </c>
      <c r="B451" s="53">
        <v>40007</v>
      </c>
      <c r="C451" s="57">
        <v>18</v>
      </c>
      <c r="D451">
        <v>1.008418</v>
      </c>
      <c r="E451">
        <v>0.75338799999999995</v>
      </c>
      <c r="F451">
        <v>0.73795069999999996</v>
      </c>
      <c r="G451">
        <v>0.25503009999999998</v>
      </c>
      <c r="H451">
        <v>85.364400000000003</v>
      </c>
      <c r="I451">
        <v>0.18592510000000001</v>
      </c>
      <c r="J451">
        <v>0.22675290000000001</v>
      </c>
      <c r="K451">
        <v>0.25503009999999998</v>
      </c>
      <c r="L451">
        <v>0.28330729999999998</v>
      </c>
      <c r="M451">
        <v>0.32413500000000001</v>
      </c>
      <c r="N451">
        <v>5.3922900000000003E-2</v>
      </c>
      <c r="O451">
        <v>59</v>
      </c>
      <c r="P451">
        <v>517</v>
      </c>
    </row>
    <row r="452" spans="1:16">
      <c r="A452" s="53" t="s">
        <v>51</v>
      </c>
      <c r="B452" s="53">
        <v>40007</v>
      </c>
      <c r="C452" s="57">
        <v>19</v>
      </c>
      <c r="D452">
        <v>1.0043679999999999</v>
      </c>
      <c r="E452">
        <v>0.76886209999999999</v>
      </c>
      <c r="F452">
        <v>0.71415410000000001</v>
      </c>
      <c r="G452">
        <v>0.23550550000000001</v>
      </c>
      <c r="H452">
        <v>83.389799999999994</v>
      </c>
      <c r="I452">
        <v>0.16640050000000001</v>
      </c>
      <c r="J452">
        <v>0.2072283</v>
      </c>
      <c r="K452">
        <v>0.23550550000000001</v>
      </c>
      <c r="L452">
        <v>0.26378269999999998</v>
      </c>
      <c r="M452">
        <v>0.3046104</v>
      </c>
      <c r="N452">
        <v>5.3922900000000003E-2</v>
      </c>
      <c r="O452">
        <v>59</v>
      </c>
      <c r="P452">
        <v>517</v>
      </c>
    </row>
    <row r="453" spans="1:16">
      <c r="A453" s="53" t="s">
        <v>51</v>
      </c>
      <c r="B453" s="53">
        <v>40007</v>
      </c>
      <c r="C453" s="57">
        <v>20</v>
      </c>
      <c r="D453">
        <v>1.1162719999999999</v>
      </c>
      <c r="E453">
        <v>0.97009270000000003</v>
      </c>
      <c r="F453">
        <v>0.96265920000000005</v>
      </c>
      <c r="G453">
        <v>0.146179</v>
      </c>
      <c r="H453">
        <v>80.923699999999997</v>
      </c>
      <c r="I453">
        <v>7.7074100000000006E-2</v>
      </c>
      <c r="J453">
        <v>0.1179018</v>
      </c>
      <c r="K453">
        <v>0.146179</v>
      </c>
      <c r="L453">
        <v>0.17445620000000001</v>
      </c>
      <c r="M453">
        <v>0.215284</v>
      </c>
      <c r="N453">
        <v>5.3922900000000003E-2</v>
      </c>
      <c r="O453">
        <v>59</v>
      </c>
      <c r="P453">
        <v>517</v>
      </c>
    </row>
    <row r="454" spans="1:16">
      <c r="A454" s="53" t="s">
        <v>51</v>
      </c>
      <c r="B454" s="53">
        <v>40007</v>
      </c>
      <c r="C454" s="57">
        <v>21</v>
      </c>
      <c r="D454">
        <v>1.060095</v>
      </c>
      <c r="E454">
        <v>1.1216839999999999</v>
      </c>
      <c r="F454">
        <v>1.1071439999999999</v>
      </c>
      <c r="G454">
        <v>-6.1588999999999998E-2</v>
      </c>
      <c r="H454">
        <v>74.610200000000006</v>
      </c>
      <c r="I454">
        <v>-0.130694</v>
      </c>
      <c r="J454">
        <v>-8.9866199999999993E-2</v>
      </c>
      <c r="K454">
        <v>-6.1588999999999998E-2</v>
      </c>
      <c r="L454">
        <v>-3.3311800000000003E-2</v>
      </c>
      <c r="M454">
        <v>7.5158999999999998E-3</v>
      </c>
      <c r="N454">
        <v>5.3922900000000003E-2</v>
      </c>
      <c r="O454">
        <v>59</v>
      </c>
      <c r="P454">
        <v>517</v>
      </c>
    </row>
    <row r="455" spans="1:16">
      <c r="A455" s="53" t="s">
        <v>51</v>
      </c>
      <c r="B455" s="53">
        <v>40007</v>
      </c>
      <c r="C455" s="57">
        <v>22</v>
      </c>
      <c r="D455">
        <v>1.05043</v>
      </c>
      <c r="E455">
        <v>1.113551</v>
      </c>
      <c r="F455">
        <v>1.0821860000000001</v>
      </c>
      <c r="G455">
        <v>-6.3121399999999994E-2</v>
      </c>
      <c r="H455">
        <v>68.966099999999997</v>
      </c>
      <c r="I455">
        <v>-0.13222639999999999</v>
      </c>
      <c r="J455">
        <v>-9.1398599999999997E-2</v>
      </c>
      <c r="K455">
        <v>-6.3121399999999994E-2</v>
      </c>
      <c r="L455">
        <v>-3.4844300000000002E-2</v>
      </c>
      <c r="M455">
        <v>5.9835000000000001E-3</v>
      </c>
      <c r="N455">
        <v>5.3922900000000003E-2</v>
      </c>
      <c r="O455">
        <v>59</v>
      </c>
      <c r="P455">
        <v>517</v>
      </c>
    </row>
    <row r="456" spans="1:16">
      <c r="A456" s="53" t="s">
        <v>51</v>
      </c>
      <c r="B456" s="53">
        <v>40007</v>
      </c>
      <c r="C456" s="57">
        <v>23</v>
      </c>
      <c r="D456">
        <v>0.99651529999999999</v>
      </c>
      <c r="E456">
        <v>0.99228079999999996</v>
      </c>
      <c r="F456">
        <v>0.98058279999999998</v>
      </c>
      <c r="G456">
        <v>4.2345000000000004E-3</v>
      </c>
      <c r="H456">
        <v>68.745800000000003</v>
      </c>
      <c r="I456">
        <v>-6.4870499999999998E-2</v>
      </c>
      <c r="J456">
        <v>-2.40427E-2</v>
      </c>
      <c r="K456">
        <v>4.2345000000000004E-3</v>
      </c>
      <c r="L456">
        <v>3.2511699999999998E-2</v>
      </c>
      <c r="M456">
        <v>7.3339399999999999E-2</v>
      </c>
      <c r="N456">
        <v>5.3922900000000003E-2</v>
      </c>
      <c r="O456">
        <v>59</v>
      </c>
      <c r="P456">
        <v>517</v>
      </c>
    </row>
    <row r="457" spans="1:16">
      <c r="A457" s="53" t="s">
        <v>51</v>
      </c>
      <c r="B457" s="53">
        <v>40007</v>
      </c>
      <c r="C457" s="57">
        <v>24</v>
      </c>
      <c r="D457">
        <v>0.7792114</v>
      </c>
      <c r="E457">
        <v>0.75495250000000003</v>
      </c>
      <c r="F457">
        <v>0.76319990000000004</v>
      </c>
      <c r="G457">
        <v>2.42589E-2</v>
      </c>
      <c r="H457">
        <v>68.542400000000001</v>
      </c>
      <c r="I457">
        <v>-4.48461E-2</v>
      </c>
      <c r="J457">
        <v>-4.0182999999999998E-3</v>
      </c>
      <c r="K457">
        <v>2.42589E-2</v>
      </c>
      <c r="L457">
        <v>5.2535999999999999E-2</v>
      </c>
      <c r="M457">
        <v>9.3363799999999997E-2</v>
      </c>
      <c r="N457">
        <v>5.3922900000000003E-2</v>
      </c>
      <c r="O457">
        <v>59</v>
      </c>
      <c r="P457">
        <v>517</v>
      </c>
    </row>
    <row r="458" spans="1:16">
      <c r="A458" s="53" t="s">
        <v>51</v>
      </c>
      <c r="B458" s="53">
        <v>40008</v>
      </c>
      <c r="C458" s="57">
        <v>1</v>
      </c>
      <c r="D458">
        <v>0.63370890000000002</v>
      </c>
      <c r="E458">
        <v>0.56154760000000004</v>
      </c>
      <c r="F458">
        <v>0.57436770000000004</v>
      </c>
      <c r="G458">
        <v>7.2161299999999998E-2</v>
      </c>
      <c r="H458">
        <v>67.008499999999998</v>
      </c>
      <c r="I458">
        <v>3.0563000000000001E-3</v>
      </c>
      <c r="J458">
        <v>4.3884100000000002E-2</v>
      </c>
      <c r="K458">
        <v>7.2161299999999998E-2</v>
      </c>
      <c r="L458">
        <v>0.1004384</v>
      </c>
      <c r="M458">
        <v>0.14126620000000001</v>
      </c>
      <c r="N458">
        <v>5.3922900000000003E-2</v>
      </c>
      <c r="O458">
        <v>59</v>
      </c>
      <c r="P458">
        <v>526</v>
      </c>
    </row>
    <row r="459" spans="1:16">
      <c r="A459" s="53" t="s">
        <v>51</v>
      </c>
      <c r="B459" s="53">
        <v>40008</v>
      </c>
      <c r="C459" s="57">
        <v>2</v>
      </c>
      <c r="D459">
        <v>0.50704800000000005</v>
      </c>
      <c r="E459">
        <v>0.47646899999999998</v>
      </c>
      <c r="F459">
        <v>0.46627790000000002</v>
      </c>
      <c r="G459">
        <v>3.0578999999999999E-2</v>
      </c>
      <c r="H459">
        <v>65.186400000000006</v>
      </c>
      <c r="I459">
        <v>-3.8525999999999998E-2</v>
      </c>
      <c r="J459">
        <v>2.3018000000000001E-3</v>
      </c>
      <c r="K459">
        <v>3.0578999999999999E-2</v>
      </c>
      <c r="L459">
        <v>5.8856199999999997E-2</v>
      </c>
      <c r="M459">
        <v>9.9683999999999995E-2</v>
      </c>
      <c r="N459">
        <v>5.3922900000000003E-2</v>
      </c>
      <c r="O459">
        <v>59</v>
      </c>
      <c r="P459">
        <v>526</v>
      </c>
    </row>
    <row r="460" spans="1:16">
      <c r="A460" s="53" t="s">
        <v>51</v>
      </c>
      <c r="B460" s="53">
        <v>40008</v>
      </c>
      <c r="C460" s="57">
        <v>3</v>
      </c>
      <c r="D460">
        <v>0.45458900000000002</v>
      </c>
      <c r="E460">
        <v>0.44885839999999999</v>
      </c>
      <c r="F460">
        <v>0.43445590000000001</v>
      </c>
      <c r="G460">
        <v>5.7307E-3</v>
      </c>
      <c r="H460">
        <v>64.186400000000006</v>
      </c>
      <c r="I460">
        <v>-6.3374299999999995E-2</v>
      </c>
      <c r="J460">
        <v>-2.2546500000000001E-2</v>
      </c>
      <c r="K460">
        <v>5.7307E-3</v>
      </c>
      <c r="L460">
        <v>3.4007900000000001E-2</v>
      </c>
      <c r="M460">
        <v>7.4835600000000002E-2</v>
      </c>
      <c r="N460">
        <v>5.3922900000000003E-2</v>
      </c>
      <c r="O460">
        <v>59</v>
      </c>
      <c r="P460">
        <v>526</v>
      </c>
    </row>
    <row r="461" spans="1:16">
      <c r="A461" s="53" t="s">
        <v>51</v>
      </c>
      <c r="B461" s="53">
        <v>40008</v>
      </c>
      <c r="C461" s="57">
        <v>4</v>
      </c>
      <c r="D461">
        <v>0.43662210000000001</v>
      </c>
      <c r="E461">
        <v>0.43945469999999998</v>
      </c>
      <c r="F461">
        <v>0.43235590000000002</v>
      </c>
      <c r="G461">
        <v>-2.8327000000000001E-3</v>
      </c>
      <c r="H461">
        <v>62.576300000000003</v>
      </c>
      <c r="I461">
        <v>-7.1937600000000004E-2</v>
      </c>
      <c r="J461">
        <v>-3.11098E-2</v>
      </c>
      <c r="K461">
        <v>-2.8327000000000001E-3</v>
      </c>
      <c r="L461">
        <v>2.5444499999999998E-2</v>
      </c>
      <c r="M461">
        <v>6.6272300000000006E-2</v>
      </c>
      <c r="N461">
        <v>5.3922900000000003E-2</v>
      </c>
      <c r="O461">
        <v>59</v>
      </c>
      <c r="P461">
        <v>526</v>
      </c>
    </row>
    <row r="462" spans="1:16">
      <c r="A462" s="53" t="s">
        <v>51</v>
      </c>
      <c r="B462" s="53">
        <v>40008</v>
      </c>
      <c r="C462" s="57">
        <v>5</v>
      </c>
      <c r="D462">
        <v>0.41800979999999999</v>
      </c>
      <c r="E462">
        <v>0.41606409999999999</v>
      </c>
      <c r="F462">
        <v>0.43218469999999998</v>
      </c>
      <c r="G462">
        <v>1.9457000000000001E-3</v>
      </c>
      <c r="H462">
        <v>61.567799999999998</v>
      </c>
      <c r="I462">
        <v>-6.7159300000000005E-2</v>
      </c>
      <c r="J462">
        <v>-2.6331500000000001E-2</v>
      </c>
      <c r="K462">
        <v>1.9457000000000001E-3</v>
      </c>
      <c r="L462">
        <v>3.02229E-2</v>
      </c>
      <c r="M462">
        <v>7.1050699999999994E-2</v>
      </c>
      <c r="N462">
        <v>5.3922900000000003E-2</v>
      </c>
      <c r="O462">
        <v>59</v>
      </c>
      <c r="P462">
        <v>526</v>
      </c>
    </row>
    <row r="463" spans="1:16">
      <c r="A463" s="53" t="s">
        <v>51</v>
      </c>
      <c r="B463" s="53">
        <v>40008</v>
      </c>
      <c r="C463" s="57">
        <v>6</v>
      </c>
      <c r="D463">
        <v>0.43502350000000001</v>
      </c>
      <c r="E463">
        <v>0.44506489999999999</v>
      </c>
      <c r="F463">
        <v>0.47083380000000002</v>
      </c>
      <c r="G463">
        <v>-1.0041400000000001E-2</v>
      </c>
      <c r="H463">
        <v>61.474600000000002</v>
      </c>
      <c r="I463">
        <v>-7.9146300000000003E-2</v>
      </c>
      <c r="J463">
        <v>-3.8318499999999998E-2</v>
      </c>
      <c r="K463">
        <v>-1.0041400000000001E-2</v>
      </c>
      <c r="L463">
        <v>1.82358E-2</v>
      </c>
      <c r="M463">
        <v>5.9063600000000001E-2</v>
      </c>
      <c r="N463">
        <v>5.3922900000000003E-2</v>
      </c>
      <c r="O463">
        <v>59</v>
      </c>
      <c r="P463">
        <v>526</v>
      </c>
    </row>
    <row r="464" spans="1:16">
      <c r="A464" s="53" t="s">
        <v>51</v>
      </c>
      <c r="B464" s="53">
        <v>40008</v>
      </c>
      <c r="C464" s="57">
        <v>7</v>
      </c>
      <c r="D464">
        <v>0.49354179999999997</v>
      </c>
      <c r="E464">
        <v>0.5138045</v>
      </c>
      <c r="F464">
        <v>0.52190669999999995</v>
      </c>
      <c r="G464">
        <v>-2.0262700000000002E-2</v>
      </c>
      <c r="H464">
        <v>62.110199999999999</v>
      </c>
      <c r="I464">
        <v>-8.9367600000000005E-2</v>
      </c>
      <c r="J464">
        <v>-4.8539800000000001E-2</v>
      </c>
      <c r="K464">
        <v>-2.0262700000000002E-2</v>
      </c>
      <c r="L464">
        <v>8.0145000000000008E-3</v>
      </c>
      <c r="M464">
        <v>4.8842299999999998E-2</v>
      </c>
      <c r="N464">
        <v>5.3922900000000003E-2</v>
      </c>
      <c r="O464">
        <v>59</v>
      </c>
      <c r="P464">
        <v>526</v>
      </c>
    </row>
    <row r="465" spans="1:16">
      <c r="A465" s="53" t="s">
        <v>51</v>
      </c>
      <c r="B465" s="53">
        <v>40008</v>
      </c>
      <c r="C465" s="57">
        <v>8</v>
      </c>
      <c r="D465">
        <v>0.60016570000000002</v>
      </c>
      <c r="E465">
        <v>0.58954410000000002</v>
      </c>
      <c r="F465">
        <v>0.6064813</v>
      </c>
      <c r="G465">
        <v>1.0621500000000001E-2</v>
      </c>
      <c r="H465">
        <v>67.406800000000004</v>
      </c>
      <c r="I465">
        <v>-5.8483399999999998E-2</v>
      </c>
      <c r="J465">
        <v>-1.76556E-2</v>
      </c>
      <c r="K465">
        <v>1.0621500000000001E-2</v>
      </c>
      <c r="L465">
        <v>3.8898700000000001E-2</v>
      </c>
      <c r="M465">
        <v>7.9726500000000006E-2</v>
      </c>
      <c r="N465">
        <v>5.3922900000000003E-2</v>
      </c>
      <c r="O465">
        <v>59</v>
      </c>
      <c r="P465">
        <v>526</v>
      </c>
    </row>
    <row r="466" spans="1:16">
      <c r="A466" s="53" t="s">
        <v>51</v>
      </c>
      <c r="B466" s="53">
        <v>40008</v>
      </c>
      <c r="C466" s="57">
        <v>9</v>
      </c>
      <c r="D466">
        <v>0.6263185</v>
      </c>
      <c r="E466">
        <v>0.58715220000000001</v>
      </c>
      <c r="F466">
        <v>0.58317450000000004</v>
      </c>
      <c r="G466">
        <v>3.9166199999999998E-2</v>
      </c>
      <c r="H466">
        <v>71.915300000000002</v>
      </c>
      <c r="I466">
        <v>-2.9938699999999999E-2</v>
      </c>
      <c r="J466">
        <v>1.0888999999999999E-2</v>
      </c>
      <c r="K466">
        <v>3.9166199999999998E-2</v>
      </c>
      <c r="L466">
        <v>6.7443400000000001E-2</v>
      </c>
      <c r="M466">
        <v>0.1082712</v>
      </c>
      <c r="N466">
        <v>5.3922900000000003E-2</v>
      </c>
      <c r="O466">
        <v>59</v>
      </c>
      <c r="P466">
        <v>526</v>
      </c>
    </row>
    <row r="467" spans="1:16">
      <c r="A467" s="53" t="s">
        <v>51</v>
      </c>
      <c r="B467" s="53">
        <v>40008</v>
      </c>
      <c r="C467" s="57">
        <v>10</v>
      </c>
      <c r="D467">
        <v>0.69418480000000005</v>
      </c>
      <c r="E467">
        <v>0.64965340000000005</v>
      </c>
      <c r="F467">
        <v>0.68911520000000004</v>
      </c>
      <c r="G467">
        <v>4.4531399999999999E-2</v>
      </c>
      <c r="H467">
        <v>76.135599999999997</v>
      </c>
      <c r="I467">
        <v>-2.4573500000000002E-2</v>
      </c>
      <c r="J467">
        <v>1.62542E-2</v>
      </c>
      <c r="K467">
        <v>4.4531399999999999E-2</v>
      </c>
      <c r="L467">
        <v>7.2808600000000001E-2</v>
      </c>
      <c r="M467">
        <v>0.1136364</v>
      </c>
      <c r="N467">
        <v>5.3922900000000003E-2</v>
      </c>
      <c r="O467">
        <v>59</v>
      </c>
      <c r="P467">
        <v>526</v>
      </c>
    </row>
    <row r="468" spans="1:16">
      <c r="A468" s="53" t="s">
        <v>51</v>
      </c>
      <c r="B468" s="53">
        <v>40008</v>
      </c>
      <c r="C468" s="57">
        <v>11</v>
      </c>
      <c r="D468">
        <v>0.78979189999999999</v>
      </c>
      <c r="E468">
        <v>0.67863150000000005</v>
      </c>
      <c r="F468">
        <v>0.64726090000000003</v>
      </c>
      <c r="G468">
        <v>0.1111603</v>
      </c>
      <c r="H468">
        <v>80.779700000000005</v>
      </c>
      <c r="I468">
        <v>4.20554E-2</v>
      </c>
      <c r="J468">
        <v>8.2883100000000001E-2</v>
      </c>
      <c r="K468">
        <v>0.1111603</v>
      </c>
      <c r="L468">
        <v>0.13943749999999999</v>
      </c>
      <c r="M468">
        <v>0.18026529999999999</v>
      </c>
      <c r="N468">
        <v>5.3922900000000003E-2</v>
      </c>
      <c r="O468">
        <v>59</v>
      </c>
      <c r="P468">
        <v>526</v>
      </c>
    </row>
    <row r="469" spans="1:16">
      <c r="A469" s="53" t="s">
        <v>51</v>
      </c>
      <c r="B469" s="53">
        <v>40008</v>
      </c>
      <c r="C469" s="57">
        <v>12</v>
      </c>
      <c r="D469">
        <v>0.86875789999999997</v>
      </c>
      <c r="E469">
        <v>0.70260400000000001</v>
      </c>
      <c r="F469">
        <v>0.73668299999999998</v>
      </c>
      <c r="G469">
        <v>0.16615389999999999</v>
      </c>
      <c r="H469">
        <v>84.169499999999999</v>
      </c>
      <c r="I469">
        <v>9.7048999999999996E-2</v>
      </c>
      <c r="J469">
        <v>0.13787669999999999</v>
      </c>
      <c r="K469">
        <v>0.16615389999999999</v>
      </c>
      <c r="L469">
        <v>0.1944311</v>
      </c>
      <c r="M469">
        <v>0.23525889999999999</v>
      </c>
      <c r="N469">
        <v>5.3922900000000003E-2</v>
      </c>
      <c r="O469">
        <v>59</v>
      </c>
      <c r="P469">
        <v>526</v>
      </c>
    </row>
    <row r="470" spans="1:16">
      <c r="A470" s="53" t="s">
        <v>51</v>
      </c>
      <c r="B470" s="53">
        <v>40008</v>
      </c>
      <c r="C470" s="57">
        <v>13</v>
      </c>
      <c r="D470">
        <v>0.89508549999999998</v>
      </c>
      <c r="E470">
        <v>0.75905699999999998</v>
      </c>
      <c r="F470">
        <v>0.72266940000000002</v>
      </c>
      <c r="G470">
        <v>0.1360285</v>
      </c>
      <c r="H470">
        <v>88.186400000000006</v>
      </c>
      <c r="I470">
        <v>6.6923499999999997E-2</v>
      </c>
      <c r="J470">
        <v>0.10775129999999999</v>
      </c>
      <c r="K470">
        <v>0.1360285</v>
      </c>
      <c r="L470">
        <v>0.1643057</v>
      </c>
      <c r="M470">
        <v>0.20513339999999999</v>
      </c>
      <c r="N470">
        <v>5.3922900000000003E-2</v>
      </c>
      <c r="O470">
        <v>59</v>
      </c>
      <c r="P470">
        <v>526</v>
      </c>
    </row>
    <row r="471" spans="1:16">
      <c r="A471" s="53" t="s">
        <v>51</v>
      </c>
      <c r="B471" s="53">
        <v>40008</v>
      </c>
      <c r="C471" s="57">
        <v>14</v>
      </c>
      <c r="D471">
        <v>0.92907819999999997</v>
      </c>
      <c r="E471">
        <v>0.77179039999999999</v>
      </c>
      <c r="F471">
        <v>0.77698970000000001</v>
      </c>
      <c r="G471">
        <v>0.15728780000000001</v>
      </c>
      <c r="H471">
        <v>89.872900000000001</v>
      </c>
      <c r="I471">
        <v>8.8182800000000006E-2</v>
      </c>
      <c r="J471">
        <v>0.1290106</v>
      </c>
      <c r="K471">
        <v>0.15728780000000001</v>
      </c>
      <c r="L471">
        <v>0.18556500000000001</v>
      </c>
      <c r="M471">
        <v>0.2263927</v>
      </c>
      <c r="N471">
        <v>5.3922900000000003E-2</v>
      </c>
      <c r="O471">
        <v>59</v>
      </c>
      <c r="P471">
        <v>526</v>
      </c>
    </row>
    <row r="472" spans="1:16">
      <c r="A472" s="53" t="s">
        <v>51</v>
      </c>
      <c r="B472" s="53">
        <v>40008</v>
      </c>
      <c r="C472" s="57">
        <v>15</v>
      </c>
      <c r="D472">
        <v>1.019685</v>
      </c>
      <c r="E472">
        <v>0.68823900000000005</v>
      </c>
      <c r="F472">
        <v>0.71192529999999998</v>
      </c>
      <c r="G472">
        <v>0.33144630000000003</v>
      </c>
      <c r="H472">
        <v>91.076300000000003</v>
      </c>
      <c r="I472">
        <v>0.2623414</v>
      </c>
      <c r="J472">
        <v>0.30316920000000003</v>
      </c>
      <c r="K472">
        <v>0.33144630000000003</v>
      </c>
      <c r="L472">
        <v>0.35972349999999997</v>
      </c>
      <c r="M472">
        <v>0.4005513</v>
      </c>
      <c r="N472">
        <v>5.3922900000000003E-2</v>
      </c>
      <c r="O472">
        <v>59</v>
      </c>
      <c r="P472">
        <v>526</v>
      </c>
    </row>
    <row r="473" spans="1:16">
      <c r="A473" s="53" t="s">
        <v>51</v>
      </c>
      <c r="B473" s="53">
        <v>40008</v>
      </c>
      <c r="C473" s="57">
        <v>16</v>
      </c>
      <c r="D473">
        <v>1.065726</v>
      </c>
      <c r="E473">
        <v>0.69555250000000002</v>
      </c>
      <c r="F473">
        <v>0.77329809999999999</v>
      </c>
      <c r="G473">
        <v>0.37017349999999999</v>
      </c>
      <c r="H473">
        <v>92.7119</v>
      </c>
      <c r="I473">
        <v>0.30106860000000002</v>
      </c>
      <c r="J473">
        <v>0.34189629999999999</v>
      </c>
      <c r="K473">
        <v>0.37017349999999999</v>
      </c>
      <c r="L473">
        <v>0.39845069999999999</v>
      </c>
      <c r="M473">
        <v>0.43927850000000002</v>
      </c>
      <c r="N473">
        <v>5.3922900000000003E-2</v>
      </c>
      <c r="O473">
        <v>59</v>
      </c>
      <c r="P473">
        <v>526</v>
      </c>
    </row>
    <row r="474" spans="1:16">
      <c r="A474" s="53" t="s">
        <v>51</v>
      </c>
      <c r="B474" s="53">
        <v>40008</v>
      </c>
      <c r="C474" s="57">
        <v>17</v>
      </c>
      <c r="D474">
        <v>1.144668</v>
      </c>
      <c r="E474">
        <v>0.76373089999999999</v>
      </c>
      <c r="F474">
        <v>0.86507780000000001</v>
      </c>
      <c r="G474">
        <v>0.38093729999999998</v>
      </c>
      <c r="H474">
        <v>89.974599999999995</v>
      </c>
      <c r="I474">
        <v>0.31183230000000001</v>
      </c>
      <c r="J474">
        <v>0.35266009999999998</v>
      </c>
      <c r="K474">
        <v>0.38093729999999998</v>
      </c>
      <c r="L474">
        <v>0.40921449999999998</v>
      </c>
      <c r="M474">
        <v>0.4500422</v>
      </c>
      <c r="N474">
        <v>5.3922900000000003E-2</v>
      </c>
      <c r="O474">
        <v>59</v>
      </c>
      <c r="P474">
        <v>526</v>
      </c>
    </row>
    <row r="475" spans="1:16">
      <c r="A475" s="53" t="s">
        <v>51</v>
      </c>
      <c r="B475" s="53">
        <v>40008</v>
      </c>
      <c r="C475" s="57">
        <v>18</v>
      </c>
      <c r="D475">
        <v>1.1974100000000001</v>
      </c>
      <c r="E475">
        <v>0.85323380000000004</v>
      </c>
      <c r="F475">
        <v>0.89478800000000003</v>
      </c>
      <c r="G475">
        <v>0.34417579999999998</v>
      </c>
      <c r="H475">
        <v>86.771199999999993</v>
      </c>
      <c r="I475">
        <v>0.27507090000000001</v>
      </c>
      <c r="J475">
        <v>0.31589859999999997</v>
      </c>
      <c r="K475">
        <v>0.34417579999999998</v>
      </c>
      <c r="L475">
        <v>0.37245299999999998</v>
      </c>
      <c r="M475">
        <v>0.4132808</v>
      </c>
      <c r="N475">
        <v>5.3922900000000003E-2</v>
      </c>
      <c r="O475">
        <v>59</v>
      </c>
      <c r="P475">
        <v>526</v>
      </c>
    </row>
    <row r="476" spans="1:16">
      <c r="A476" s="53" t="s">
        <v>51</v>
      </c>
      <c r="B476" s="53">
        <v>40008</v>
      </c>
      <c r="C476" s="57">
        <v>19</v>
      </c>
      <c r="D476">
        <v>1.1509210000000001</v>
      </c>
      <c r="E476">
        <v>0.85337379999999996</v>
      </c>
      <c r="F476">
        <v>0.86310330000000002</v>
      </c>
      <c r="G476">
        <v>0.2975468</v>
      </c>
      <c r="H476">
        <v>84.228800000000007</v>
      </c>
      <c r="I476">
        <v>0.2284418</v>
      </c>
      <c r="J476">
        <v>0.2692696</v>
      </c>
      <c r="K476">
        <v>0.2975468</v>
      </c>
      <c r="L476">
        <v>0.325824</v>
      </c>
      <c r="M476">
        <v>0.36665170000000002</v>
      </c>
      <c r="N476">
        <v>5.3922900000000003E-2</v>
      </c>
      <c r="O476">
        <v>59</v>
      </c>
      <c r="P476">
        <v>526</v>
      </c>
    </row>
    <row r="477" spans="1:16">
      <c r="A477" s="53" t="s">
        <v>51</v>
      </c>
      <c r="B477" s="53">
        <v>40008</v>
      </c>
      <c r="C477" s="57">
        <v>20</v>
      </c>
      <c r="D477">
        <v>1.21472</v>
      </c>
      <c r="E477">
        <v>1.066568</v>
      </c>
      <c r="F477">
        <v>1.0179149999999999</v>
      </c>
      <c r="G477">
        <v>0.1481518</v>
      </c>
      <c r="H477">
        <v>80.593199999999996</v>
      </c>
      <c r="I477">
        <v>7.90468E-2</v>
      </c>
      <c r="J477">
        <v>0.1198746</v>
      </c>
      <c r="K477">
        <v>0.1481518</v>
      </c>
      <c r="L477">
        <v>0.1764289</v>
      </c>
      <c r="M477">
        <v>0.2172567</v>
      </c>
      <c r="N477">
        <v>5.3922900000000003E-2</v>
      </c>
      <c r="O477">
        <v>59</v>
      </c>
      <c r="P477">
        <v>526</v>
      </c>
    </row>
    <row r="478" spans="1:16">
      <c r="A478" s="53" t="s">
        <v>51</v>
      </c>
      <c r="B478" s="53">
        <v>40008</v>
      </c>
      <c r="C478" s="57">
        <v>21</v>
      </c>
      <c r="D478">
        <v>1.0926100000000001</v>
      </c>
      <c r="E478">
        <v>1.2009270000000001</v>
      </c>
      <c r="F478">
        <v>1.1682170000000001</v>
      </c>
      <c r="G478">
        <v>-0.108317</v>
      </c>
      <c r="H478">
        <v>73.203400000000002</v>
      </c>
      <c r="I478">
        <v>-0.177422</v>
      </c>
      <c r="J478">
        <v>-0.1365942</v>
      </c>
      <c r="K478">
        <v>-0.108317</v>
      </c>
      <c r="L478">
        <v>-8.0039799999999994E-2</v>
      </c>
      <c r="M478">
        <v>-3.92121E-2</v>
      </c>
      <c r="N478">
        <v>5.3922900000000003E-2</v>
      </c>
      <c r="O478">
        <v>59</v>
      </c>
      <c r="P478">
        <v>526</v>
      </c>
    </row>
    <row r="479" spans="1:16">
      <c r="A479" s="53" t="s">
        <v>51</v>
      </c>
      <c r="B479" s="53">
        <v>40008</v>
      </c>
      <c r="C479" s="57">
        <v>22</v>
      </c>
      <c r="D479">
        <v>1.084633</v>
      </c>
      <c r="E479">
        <v>1.1585799999999999</v>
      </c>
      <c r="F479">
        <v>1.121283</v>
      </c>
      <c r="G479">
        <v>-7.3946200000000004E-2</v>
      </c>
      <c r="H479">
        <v>69.949200000000005</v>
      </c>
      <c r="I479">
        <v>-0.14305119999999999</v>
      </c>
      <c r="J479">
        <v>-0.10222340000000001</v>
      </c>
      <c r="K479">
        <v>-7.3946200000000004E-2</v>
      </c>
      <c r="L479">
        <v>-4.5669099999999997E-2</v>
      </c>
      <c r="M479">
        <v>-4.8412999999999998E-3</v>
      </c>
      <c r="N479">
        <v>5.3922900000000003E-2</v>
      </c>
      <c r="O479">
        <v>59</v>
      </c>
      <c r="P479">
        <v>526</v>
      </c>
    </row>
    <row r="480" spans="1:16">
      <c r="A480" s="53" t="s">
        <v>51</v>
      </c>
      <c r="B480" s="53">
        <v>40008</v>
      </c>
      <c r="C480" s="57">
        <v>23</v>
      </c>
      <c r="D480">
        <v>1.0096339999999999</v>
      </c>
      <c r="E480">
        <v>1.0008539999999999</v>
      </c>
      <c r="F480">
        <v>1.1042860000000001</v>
      </c>
      <c r="G480">
        <v>8.7801000000000008E-3</v>
      </c>
      <c r="H480">
        <v>67.644099999999995</v>
      </c>
      <c r="I480">
        <v>-6.0324799999999998E-2</v>
      </c>
      <c r="J480">
        <v>-1.94971E-2</v>
      </c>
      <c r="K480">
        <v>8.7801000000000008E-3</v>
      </c>
      <c r="L480">
        <v>3.7057300000000001E-2</v>
      </c>
      <c r="M480">
        <v>7.7885099999999999E-2</v>
      </c>
      <c r="N480">
        <v>5.3922900000000003E-2</v>
      </c>
      <c r="O480">
        <v>59</v>
      </c>
      <c r="P480">
        <v>526</v>
      </c>
    </row>
    <row r="481" spans="1:16">
      <c r="A481" s="53" t="s">
        <v>51</v>
      </c>
      <c r="B481" s="53">
        <v>40008</v>
      </c>
      <c r="C481" s="57">
        <v>24</v>
      </c>
      <c r="D481">
        <v>0.78522789999999998</v>
      </c>
      <c r="E481">
        <v>0.75577720000000004</v>
      </c>
      <c r="F481">
        <v>0.76961170000000001</v>
      </c>
      <c r="G481">
        <v>2.94507E-2</v>
      </c>
      <c r="H481">
        <v>65.754199999999997</v>
      </c>
      <c r="I481">
        <v>-3.9654200000000001E-2</v>
      </c>
      <c r="J481">
        <v>1.1735000000000001E-3</v>
      </c>
      <c r="K481">
        <v>2.94507E-2</v>
      </c>
      <c r="L481">
        <v>5.7727899999999999E-2</v>
      </c>
      <c r="M481">
        <v>9.8555699999999996E-2</v>
      </c>
      <c r="N481">
        <v>5.3922900000000003E-2</v>
      </c>
      <c r="O481">
        <v>59</v>
      </c>
      <c r="P481">
        <v>526</v>
      </c>
    </row>
    <row r="482" spans="1:16">
      <c r="A482" s="53" t="s">
        <v>51</v>
      </c>
      <c r="B482" s="53">
        <v>40010</v>
      </c>
      <c r="C482" s="57">
        <v>1</v>
      </c>
      <c r="D482">
        <v>0.57066870000000003</v>
      </c>
      <c r="E482">
        <v>0.57296820000000004</v>
      </c>
      <c r="F482">
        <v>0.5724745</v>
      </c>
      <c r="G482">
        <v>-2.2994999999999999E-3</v>
      </c>
      <c r="H482">
        <v>58.330500000000001</v>
      </c>
      <c r="I482">
        <v>-7.1404499999999996E-2</v>
      </c>
      <c r="J482">
        <v>-3.0576699999999998E-2</v>
      </c>
      <c r="K482">
        <v>-2.2994999999999999E-3</v>
      </c>
      <c r="L482">
        <v>2.59776E-2</v>
      </c>
      <c r="M482">
        <v>6.6805400000000001E-2</v>
      </c>
      <c r="N482">
        <v>5.3922900000000003E-2</v>
      </c>
      <c r="O482">
        <v>59</v>
      </c>
      <c r="P482">
        <v>534</v>
      </c>
    </row>
    <row r="483" spans="1:16">
      <c r="A483" s="53" t="s">
        <v>51</v>
      </c>
      <c r="B483" s="53">
        <v>40010</v>
      </c>
      <c r="C483" s="57">
        <v>2</v>
      </c>
      <c r="D483">
        <v>0.47052830000000001</v>
      </c>
      <c r="E483">
        <v>0.46235710000000002</v>
      </c>
      <c r="F483">
        <v>0.4990677</v>
      </c>
      <c r="G483">
        <v>8.1712E-3</v>
      </c>
      <c r="H483">
        <v>56.991500000000002</v>
      </c>
      <c r="I483">
        <v>-6.0933800000000003E-2</v>
      </c>
      <c r="J483">
        <v>-2.0105999999999999E-2</v>
      </c>
      <c r="K483">
        <v>8.1712E-3</v>
      </c>
      <c r="L483">
        <v>3.6448399999999999E-2</v>
      </c>
      <c r="M483">
        <v>7.7276200000000003E-2</v>
      </c>
      <c r="N483">
        <v>5.3922900000000003E-2</v>
      </c>
      <c r="O483">
        <v>59</v>
      </c>
      <c r="P483">
        <v>534</v>
      </c>
    </row>
    <row r="484" spans="1:16">
      <c r="A484" s="53" t="s">
        <v>51</v>
      </c>
      <c r="B484" s="53">
        <v>40010</v>
      </c>
      <c r="C484" s="57">
        <v>3</v>
      </c>
      <c r="D484">
        <v>0.4452372</v>
      </c>
      <c r="E484">
        <v>0.44048019999999999</v>
      </c>
      <c r="F484">
        <v>0.47646430000000001</v>
      </c>
      <c r="G484">
        <v>4.7569999999999999E-3</v>
      </c>
      <c r="H484">
        <v>56.889800000000001</v>
      </c>
      <c r="I484">
        <v>-6.4348000000000002E-2</v>
      </c>
      <c r="J484">
        <v>-2.3520200000000002E-2</v>
      </c>
      <c r="K484">
        <v>4.7569999999999999E-3</v>
      </c>
      <c r="L484">
        <v>3.3034099999999997E-2</v>
      </c>
      <c r="M484">
        <v>7.3861899999999994E-2</v>
      </c>
      <c r="N484">
        <v>5.3922900000000003E-2</v>
      </c>
      <c r="O484">
        <v>59</v>
      </c>
      <c r="P484">
        <v>534</v>
      </c>
    </row>
    <row r="485" spans="1:16">
      <c r="A485" s="53" t="s">
        <v>51</v>
      </c>
      <c r="B485" s="53">
        <v>40010</v>
      </c>
      <c r="C485" s="57">
        <v>4</v>
      </c>
      <c r="D485">
        <v>0.43016529999999997</v>
      </c>
      <c r="E485">
        <v>0.43135489999999999</v>
      </c>
      <c r="F485">
        <v>0.4837881</v>
      </c>
      <c r="G485">
        <v>-1.1896000000000001E-3</v>
      </c>
      <c r="H485">
        <v>56.042400000000001</v>
      </c>
      <c r="I485">
        <v>-7.0294499999999996E-2</v>
      </c>
      <c r="J485">
        <v>-2.9466800000000001E-2</v>
      </c>
      <c r="K485">
        <v>-1.1896000000000001E-3</v>
      </c>
      <c r="L485">
        <v>2.70876E-2</v>
      </c>
      <c r="M485">
        <v>6.7915400000000001E-2</v>
      </c>
      <c r="N485">
        <v>5.3922900000000003E-2</v>
      </c>
      <c r="O485">
        <v>59</v>
      </c>
      <c r="P485">
        <v>534</v>
      </c>
    </row>
    <row r="486" spans="1:16">
      <c r="A486" s="53" t="s">
        <v>51</v>
      </c>
      <c r="B486" s="53">
        <v>40010</v>
      </c>
      <c r="C486" s="57">
        <v>5</v>
      </c>
      <c r="D486">
        <v>0.41490759999999999</v>
      </c>
      <c r="E486">
        <v>0.41356939999999998</v>
      </c>
      <c r="F486">
        <v>0.45570840000000001</v>
      </c>
      <c r="G486">
        <v>1.3381999999999999E-3</v>
      </c>
      <c r="H486">
        <v>56.466099999999997</v>
      </c>
      <c r="I486">
        <v>-6.7766699999999999E-2</v>
      </c>
      <c r="J486">
        <v>-2.6938900000000002E-2</v>
      </c>
      <c r="K486">
        <v>1.3381999999999999E-3</v>
      </c>
      <c r="L486">
        <v>2.96154E-2</v>
      </c>
      <c r="M486">
        <v>7.0443199999999997E-2</v>
      </c>
      <c r="N486">
        <v>5.3922900000000003E-2</v>
      </c>
      <c r="O486">
        <v>59</v>
      </c>
      <c r="P486">
        <v>534</v>
      </c>
    </row>
    <row r="487" spans="1:16">
      <c r="A487" s="53" t="s">
        <v>51</v>
      </c>
      <c r="B487" s="53">
        <v>40010</v>
      </c>
      <c r="C487" s="57">
        <v>6</v>
      </c>
      <c r="D487">
        <v>0.43314530000000001</v>
      </c>
      <c r="E487">
        <v>0.43914609999999998</v>
      </c>
      <c r="F487">
        <v>0.46006770000000002</v>
      </c>
      <c r="G487">
        <v>-6.0007999999999997E-3</v>
      </c>
      <c r="H487">
        <v>56.618600000000001</v>
      </c>
      <c r="I487">
        <v>-7.51058E-2</v>
      </c>
      <c r="J487">
        <v>-3.4278000000000003E-2</v>
      </c>
      <c r="K487">
        <v>-6.0007999999999997E-3</v>
      </c>
      <c r="L487">
        <v>2.2276399999999998E-2</v>
      </c>
      <c r="M487">
        <v>6.3104099999999996E-2</v>
      </c>
      <c r="N487">
        <v>5.3922900000000003E-2</v>
      </c>
      <c r="O487">
        <v>59</v>
      </c>
      <c r="P487">
        <v>534</v>
      </c>
    </row>
    <row r="488" spans="1:16">
      <c r="A488" s="53" t="s">
        <v>51</v>
      </c>
      <c r="B488" s="53">
        <v>40010</v>
      </c>
      <c r="C488" s="57">
        <v>7</v>
      </c>
      <c r="D488">
        <v>0.49198819999999999</v>
      </c>
      <c r="E488">
        <v>0.51408960000000004</v>
      </c>
      <c r="F488">
        <v>0.48549490000000001</v>
      </c>
      <c r="G488">
        <v>-2.2101300000000001E-2</v>
      </c>
      <c r="H488">
        <v>56.754199999999997</v>
      </c>
      <c r="I488">
        <v>-9.1206300000000004E-2</v>
      </c>
      <c r="J488">
        <v>-5.03785E-2</v>
      </c>
      <c r="K488">
        <v>-2.2101300000000001E-2</v>
      </c>
      <c r="L488">
        <v>6.1758000000000004E-3</v>
      </c>
      <c r="M488">
        <v>4.70036E-2</v>
      </c>
      <c r="N488">
        <v>5.3922900000000003E-2</v>
      </c>
      <c r="O488">
        <v>59</v>
      </c>
      <c r="P488">
        <v>534</v>
      </c>
    </row>
    <row r="489" spans="1:16">
      <c r="A489" s="53" t="s">
        <v>51</v>
      </c>
      <c r="B489" s="53">
        <v>40010</v>
      </c>
      <c r="C489" s="57">
        <v>8</v>
      </c>
      <c r="D489">
        <v>0.58593030000000002</v>
      </c>
      <c r="E489">
        <v>0.59722989999999998</v>
      </c>
      <c r="F489">
        <v>0.59876940000000001</v>
      </c>
      <c r="G489">
        <v>-1.12996E-2</v>
      </c>
      <c r="H489">
        <v>57.906799999999997</v>
      </c>
      <c r="I489">
        <v>-8.0404600000000007E-2</v>
      </c>
      <c r="J489">
        <v>-3.9576800000000002E-2</v>
      </c>
      <c r="K489">
        <v>-1.12996E-2</v>
      </c>
      <c r="L489">
        <v>1.6977599999999999E-2</v>
      </c>
      <c r="M489">
        <v>5.7805299999999997E-2</v>
      </c>
      <c r="N489">
        <v>5.3922900000000003E-2</v>
      </c>
      <c r="O489">
        <v>59</v>
      </c>
      <c r="P489">
        <v>534</v>
      </c>
    </row>
    <row r="490" spans="1:16">
      <c r="A490" s="53" t="s">
        <v>51</v>
      </c>
      <c r="B490" s="53">
        <v>40010</v>
      </c>
      <c r="C490" s="57">
        <v>9</v>
      </c>
      <c r="D490">
        <v>0.58472239999999998</v>
      </c>
      <c r="E490">
        <v>0.56750789999999995</v>
      </c>
      <c r="F490">
        <v>0.53089989999999998</v>
      </c>
      <c r="G490">
        <v>1.7214500000000001E-2</v>
      </c>
      <c r="H490">
        <v>59.737299999999998</v>
      </c>
      <c r="I490">
        <v>-5.1890400000000003E-2</v>
      </c>
      <c r="J490">
        <v>-1.1062600000000001E-2</v>
      </c>
      <c r="K490">
        <v>1.7214500000000001E-2</v>
      </c>
      <c r="L490">
        <v>4.5491700000000003E-2</v>
      </c>
      <c r="M490">
        <v>8.6319499999999993E-2</v>
      </c>
      <c r="N490">
        <v>5.3922900000000003E-2</v>
      </c>
      <c r="O490">
        <v>59</v>
      </c>
      <c r="P490">
        <v>534</v>
      </c>
    </row>
    <row r="491" spans="1:16">
      <c r="A491" s="53" t="s">
        <v>51</v>
      </c>
      <c r="B491" s="53">
        <v>40010</v>
      </c>
      <c r="C491" s="57">
        <v>10</v>
      </c>
      <c r="D491">
        <v>0.60007880000000002</v>
      </c>
      <c r="E491">
        <v>0.53680749999999999</v>
      </c>
      <c r="F491">
        <v>0.59907949999999999</v>
      </c>
      <c r="G491">
        <v>6.32712E-2</v>
      </c>
      <c r="H491">
        <v>61.822000000000003</v>
      </c>
      <c r="I491">
        <v>-5.8336999999999998E-3</v>
      </c>
      <c r="J491">
        <v>3.4993999999999997E-2</v>
      </c>
      <c r="K491">
        <v>6.32712E-2</v>
      </c>
      <c r="L491">
        <v>9.1548400000000002E-2</v>
      </c>
      <c r="M491">
        <v>0.1323762</v>
      </c>
      <c r="N491">
        <v>5.3922900000000003E-2</v>
      </c>
      <c r="O491">
        <v>59</v>
      </c>
      <c r="P491">
        <v>534</v>
      </c>
    </row>
    <row r="492" spans="1:16">
      <c r="A492" s="53" t="s">
        <v>51</v>
      </c>
      <c r="B492" s="53">
        <v>40010</v>
      </c>
      <c r="C492" s="57">
        <v>11</v>
      </c>
      <c r="D492">
        <v>0.62353769999999997</v>
      </c>
      <c r="E492">
        <v>0.54189849999999995</v>
      </c>
      <c r="F492">
        <v>0.60692869999999999</v>
      </c>
      <c r="G492">
        <v>8.1639199999999995E-2</v>
      </c>
      <c r="H492">
        <v>64.983000000000004</v>
      </c>
      <c r="I492">
        <v>1.25343E-2</v>
      </c>
      <c r="J492">
        <v>5.3362E-2</v>
      </c>
      <c r="K492">
        <v>8.1639199999999995E-2</v>
      </c>
      <c r="L492">
        <v>0.1099164</v>
      </c>
      <c r="M492">
        <v>0.15074419999999999</v>
      </c>
      <c r="N492">
        <v>5.3922900000000003E-2</v>
      </c>
      <c r="O492">
        <v>59</v>
      </c>
      <c r="P492">
        <v>534</v>
      </c>
    </row>
    <row r="493" spans="1:16">
      <c r="A493" s="53" t="s">
        <v>51</v>
      </c>
      <c r="B493" s="53">
        <v>40010</v>
      </c>
      <c r="C493" s="57">
        <v>12</v>
      </c>
      <c r="D493">
        <v>0.65543510000000005</v>
      </c>
      <c r="E493">
        <v>0.57001420000000003</v>
      </c>
      <c r="F493">
        <v>0.5135999</v>
      </c>
      <c r="G493">
        <v>8.5420800000000005E-2</v>
      </c>
      <c r="H493">
        <v>67.612099999999998</v>
      </c>
      <c r="I493">
        <v>1.5155999999999999E-2</v>
      </c>
      <c r="J493">
        <v>5.66691E-2</v>
      </c>
      <c r="K493">
        <v>8.5420800000000005E-2</v>
      </c>
      <c r="L493">
        <v>0.1141726</v>
      </c>
      <c r="M493">
        <v>0.15568560000000001</v>
      </c>
      <c r="N493">
        <v>5.4827899999999999E-2</v>
      </c>
      <c r="O493">
        <v>58</v>
      </c>
      <c r="P493">
        <v>534</v>
      </c>
    </row>
    <row r="494" spans="1:16">
      <c r="A494" s="53" t="s">
        <v>51</v>
      </c>
      <c r="B494" s="53">
        <v>40010</v>
      </c>
      <c r="C494" s="57">
        <v>13</v>
      </c>
      <c r="D494">
        <v>0.64099410000000001</v>
      </c>
      <c r="E494">
        <v>0.61176929999999996</v>
      </c>
      <c r="F494">
        <v>0.59018979999999999</v>
      </c>
      <c r="G494">
        <v>2.9224799999999999E-2</v>
      </c>
      <c r="H494">
        <v>69.940700000000007</v>
      </c>
      <c r="I494">
        <v>-3.9880100000000002E-2</v>
      </c>
      <c r="J494">
        <v>9.4760000000000005E-4</v>
      </c>
      <c r="K494">
        <v>2.9224799999999999E-2</v>
      </c>
      <c r="L494">
        <v>5.7501999999999998E-2</v>
      </c>
      <c r="M494">
        <v>9.8329799999999995E-2</v>
      </c>
      <c r="N494">
        <v>5.3922900000000003E-2</v>
      </c>
      <c r="O494">
        <v>59</v>
      </c>
      <c r="P494">
        <v>534</v>
      </c>
    </row>
    <row r="495" spans="1:16">
      <c r="A495" s="53" t="s">
        <v>51</v>
      </c>
      <c r="B495" s="53">
        <v>40010</v>
      </c>
      <c r="C495" s="57">
        <v>14</v>
      </c>
      <c r="D495">
        <v>0.64785550000000003</v>
      </c>
      <c r="E495">
        <v>0.59091360000000004</v>
      </c>
      <c r="F495">
        <v>0.59756430000000005</v>
      </c>
      <c r="G495">
        <v>5.6941899999999997E-2</v>
      </c>
      <c r="H495">
        <v>72.296599999999998</v>
      </c>
      <c r="I495">
        <v>-1.21631E-2</v>
      </c>
      <c r="J495">
        <v>2.8664700000000001E-2</v>
      </c>
      <c r="K495">
        <v>5.6941899999999997E-2</v>
      </c>
      <c r="L495">
        <v>8.5219100000000006E-2</v>
      </c>
      <c r="M495">
        <v>0.12604679999999999</v>
      </c>
      <c r="N495">
        <v>5.3922900000000003E-2</v>
      </c>
      <c r="O495">
        <v>59</v>
      </c>
      <c r="P495">
        <v>534</v>
      </c>
    </row>
    <row r="496" spans="1:16">
      <c r="A496" s="53" t="s">
        <v>51</v>
      </c>
      <c r="B496" s="53">
        <v>40010</v>
      </c>
      <c r="C496" s="57">
        <v>15</v>
      </c>
      <c r="D496">
        <v>0.65977790000000003</v>
      </c>
      <c r="E496">
        <v>0.58827090000000004</v>
      </c>
      <c r="F496">
        <v>0.5484118</v>
      </c>
      <c r="G496">
        <v>7.1507000000000001E-2</v>
      </c>
      <c r="H496">
        <v>73.449200000000005</v>
      </c>
      <c r="I496">
        <v>2.4020000000000001E-3</v>
      </c>
      <c r="J496">
        <v>4.3229799999999999E-2</v>
      </c>
      <c r="K496">
        <v>7.1507000000000001E-2</v>
      </c>
      <c r="L496">
        <v>9.9784200000000003E-2</v>
      </c>
      <c r="M496">
        <v>0.14061190000000001</v>
      </c>
      <c r="N496">
        <v>5.3922900000000003E-2</v>
      </c>
      <c r="O496">
        <v>59</v>
      </c>
      <c r="P496">
        <v>534</v>
      </c>
    </row>
    <row r="497" spans="1:16">
      <c r="A497" s="53" t="s">
        <v>51</v>
      </c>
      <c r="B497" s="53">
        <v>40010</v>
      </c>
      <c r="C497" s="57">
        <v>16</v>
      </c>
      <c r="D497">
        <v>0.71053829999999996</v>
      </c>
      <c r="E497">
        <v>0.61598620000000004</v>
      </c>
      <c r="F497">
        <v>0.5933254</v>
      </c>
      <c r="G497">
        <v>9.45521E-2</v>
      </c>
      <c r="H497">
        <v>74.618600000000001</v>
      </c>
      <c r="I497">
        <v>2.54471E-2</v>
      </c>
      <c r="J497">
        <v>6.6274899999999998E-2</v>
      </c>
      <c r="K497">
        <v>9.45521E-2</v>
      </c>
      <c r="L497">
        <v>0.1228293</v>
      </c>
      <c r="M497">
        <v>0.1636571</v>
      </c>
      <c r="N497">
        <v>5.3922900000000003E-2</v>
      </c>
      <c r="O497">
        <v>59</v>
      </c>
      <c r="P497">
        <v>534</v>
      </c>
    </row>
    <row r="498" spans="1:16">
      <c r="A498" s="53" t="s">
        <v>51</v>
      </c>
      <c r="B498" s="53">
        <v>40010</v>
      </c>
      <c r="C498" s="57">
        <v>17</v>
      </c>
      <c r="D498">
        <v>0.77335909999999997</v>
      </c>
      <c r="E498">
        <v>0.68729850000000003</v>
      </c>
      <c r="F498">
        <v>0.70722700000000005</v>
      </c>
      <c r="G498">
        <v>8.6060499999999998E-2</v>
      </c>
      <c r="H498">
        <v>75.677999999999997</v>
      </c>
      <c r="I498">
        <v>1.6955600000000001E-2</v>
      </c>
      <c r="J498">
        <v>5.7783300000000003E-2</v>
      </c>
      <c r="K498">
        <v>8.6060499999999998E-2</v>
      </c>
      <c r="L498">
        <v>0.1143377</v>
      </c>
      <c r="M498">
        <v>0.15516550000000001</v>
      </c>
      <c r="N498">
        <v>5.3922900000000003E-2</v>
      </c>
      <c r="O498">
        <v>59</v>
      </c>
      <c r="P498">
        <v>534</v>
      </c>
    </row>
    <row r="499" spans="1:16">
      <c r="A499" s="53" t="s">
        <v>51</v>
      </c>
      <c r="B499" s="53">
        <v>40010</v>
      </c>
      <c r="C499" s="57">
        <v>18</v>
      </c>
      <c r="D499">
        <v>0.80308469999999998</v>
      </c>
      <c r="E499">
        <v>0.68346220000000002</v>
      </c>
      <c r="F499">
        <v>0.66990159999999999</v>
      </c>
      <c r="G499">
        <v>0.11962250000000001</v>
      </c>
      <c r="H499">
        <v>75.406800000000004</v>
      </c>
      <c r="I499">
        <v>5.05175E-2</v>
      </c>
      <c r="J499">
        <v>9.1345300000000004E-2</v>
      </c>
      <c r="K499">
        <v>0.11962250000000001</v>
      </c>
      <c r="L499">
        <v>0.1478997</v>
      </c>
      <c r="M499">
        <v>0.18872739999999999</v>
      </c>
      <c r="N499">
        <v>5.3922900000000003E-2</v>
      </c>
      <c r="O499">
        <v>59</v>
      </c>
      <c r="P499">
        <v>534</v>
      </c>
    </row>
    <row r="500" spans="1:16">
      <c r="A500" s="53" t="s">
        <v>51</v>
      </c>
      <c r="B500" s="53">
        <v>40010</v>
      </c>
      <c r="C500" s="57">
        <v>19</v>
      </c>
      <c r="D500">
        <v>0.83325450000000001</v>
      </c>
      <c r="E500">
        <v>0.72363549999999999</v>
      </c>
      <c r="F500">
        <v>0.67028299999999996</v>
      </c>
      <c r="G500">
        <v>0.10961899999999999</v>
      </c>
      <c r="H500">
        <v>73.491500000000002</v>
      </c>
      <c r="I500">
        <v>4.0514000000000001E-2</v>
      </c>
      <c r="J500">
        <v>8.1341800000000006E-2</v>
      </c>
      <c r="K500">
        <v>0.10961899999999999</v>
      </c>
      <c r="L500">
        <v>0.1378962</v>
      </c>
      <c r="M500">
        <v>0.17872389999999999</v>
      </c>
      <c r="N500">
        <v>5.3922900000000003E-2</v>
      </c>
      <c r="O500">
        <v>59</v>
      </c>
      <c r="P500">
        <v>534</v>
      </c>
    </row>
    <row r="501" spans="1:16">
      <c r="A501" s="53" t="s">
        <v>51</v>
      </c>
      <c r="B501" s="53">
        <v>40010</v>
      </c>
      <c r="C501" s="57">
        <v>20</v>
      </c>
      <c r="D501">
        <v>0.9003622</v>
      </c>
      <c r="E501">
        <v>0.92682980000000004</v>
      </c>
      <c r="F501">
        <v>1.0261610000000001</v>
      </c>
      <c r="G501">
        <v>-2.6467600000000001E-2</v>
      </c>
      <c r="H501">
        <v>70.838999999999999</v>
      </c>
      <c r="I501">
        <v>-9.5572500000000005E-2</v>
      </c>
      <c r="J501">
        <v>-5.47447E-2</v>
      </c>
      <c r="K501">
        <v>-2.6467600000000001E-2</v>
      </c>
      <c r="L501">
        <v>1.8096E-3</v>
      </c>
      <c r="M501">
        <v>4.2637399999999999E-2</v>
      </c>
      <c r="N501">
        <v>5.3922900000000003E-2</v>
      </c>
      <c r="O501">
        <v>59</v>
      </c>
      <c r="P501">
        <v>534</v>
      </c>
    </row>
    <row r="502" spans="1:16">
      <c r="A502" s="53" t="s">
        <v>51</v>
      </c>
      <c r="B502" s="53">
        <v>40010</v>
      </c>
      <c r="C502" s="57">
        <v>21</v>
      </c>
      <c r="D502">
        <v>0.97755559999999997</v>
      </c>
      <c r="E502">
        <v>1.007336</v>
      </c>
      <c r="F502">
        <v>1.063866</v>
      </c>
      <c r="G502">
        <v>-2.9780500000000001E-2</v>
      </c>
      <c r="H502">
        <v>65.796599999999998</v>
      </c>
      <c r="I502">
        <v>-9.8885500000000001E-2</v>
      </c>
      <c r="J502">
        <v>-5.8057699999999997E-2</v>
      </c>
      <c r="K502">
        <v>-2.9780500000000001E-2</v>
      </c>
      <c r="L502">
        <v>-1.5032999999999999E-3</v>
      </c>
      <c r="M502">
        <v>3.9324400000000002E-2</v>
      </c>
      <c r="N502">
        <v>5.3922900000000003E-2</v>
      </c>
      <c r="O502">
        <v>59</v>
      </c>
      <c r="P502">
        <v>534</v>
      </c>
    </row>
    <row r="503" spans="1:16">
      <c r="A503" s="53" t="s">
        <v>51</v>
      </c>
      <c r="B503" s="53">
        <v>40010</v>
      </c>
      <c r="C503" s="57">
        <v>22</v>
      </c>
      <c r="D503">
        <v>1.0271889999999999</v>
      </c>
      <c r="E503">
        <v>1.0043219999999999</v>
      </c>
      <c r="F503">
        <v>1.112905</v>
      </c>
      <c r="G503">
        <v>2.2866999999999998E-2</v>
      </c>
      <c r="H503">
        <v>62.508499999999998</v>
      </c>
      <c r="I503">
        <v>-4.6238000000000001E-2</v>
      </c>
      <c r="J503">
        <v>-5.4102000000000004E-3</v>
      </c>
      <c r="K503">
        <v>2.2866999999999998E-2</v>
      </c>
      <c r="L503">
        <v>5.1144099999999998E-2</v>
      </c>
      <c r="M503">
        <v>9.1971899999999995E-2</v>
      </c>
      <c r="N503">
        <v>5.3922900000000003E-2</v>
      </c>
      <c r="O503">
        <v>59</v>
      </c>
      <c r="P503">
        <v>534</v>
      </c>
    </row>
    <row r="504" spans="1:16">
      <c r="A504" s="53" t="s">
        <v>51</v>
      </c>
      <c r="B504" s="53">
        <v>40010</v>
      </c>
      <c r="C504" s="57">
        <v>23</v>
      </c>
      <c r="D504">
        <v>0.93307700000000005</v>
      </c>
      <c r="E504">
        <v>0.91859780000000002</v>
      </c>
      <c r="F504">
        <v>0.88729469999999999</v>
      </c>
      <c r="G504">
        <v>1.4479199999999999E-2</v>
      </c>
      <c r="H504">
        <v>61.364400000000003</v>
      </c>
      <c r="I504">
        <v>-5.4625699999999999E-2</v>
      </c>
      <c r="J504">
        <v>-1.3798E-2</v>
      </c>
      <c r="K504">
        <v>1.4479199999999999E-2</v>
      </c>
      <c r="L504">
        <v>4.27564E-2</v>
      </c>
      <c r="M504">
        <v>8.3584199999999997E-2</v>
      </c>
      <c r="N504">
        <v>5.3922900000000003E-2</v>
      </c>
      <c r="O504">
        <v>59</v>
      </c>
      <c r="P504">
        <v>534</v>
      </c>
    </row>
    <row r="505" spans="1:16">
      <c r="A505" s="53" t="s">
        <v>51</v>
      </c>
      <c r="B505" s="53">
        <v>40010</v>
      </c>
      <c r="C505" s="57">
        <v>24</v>
      </c>
      <c r="D505">
        <v>0.74114469999999999</v>
      </c>
      <c r="E505">
        <v>0.75202380000000002</v>
      </c>
      <c r="F505">
        <v>0.83124220000000004</v>
      </c>
      <c r="G505">
        <v>-1.08792E-2</v>
      </c>
      <c r="H505">
        <v>59.898299999999999</v>
      </c>
      <c r="I505">
        <v>-7.9984100000000002E-2</v>
      </c>
      <c r="J505">
        <v>-3.9156299999999998E-2</v>
      </c>
      <c r="K505">
        <v>-1.08792E-2</v>
      </c>
      <c r="L505">
        <v>1.7398E-2</v>
      </c>
      <c r="M505">
        <v>5.8225800000000001E-2</v>
      </c>
      <c r="N505">
        <v>5.3922900000000003E-2</v>
      </c>
      <c r="O505">
        <v>59</v>
      </c>
      <c r="P505">
        <v>534</v>
      </c>
    </row>
    <row r="506" spans="1:16">
      <c r="A506" s="53" t="s">
        <v>51</v>
      </c>
      <c r="B506" s="53">
        <v>40015</v>
      </c>
      <c r="C506" s="57">
        <v>1</v>
      </c>
      <c r="D506">
        <v>0.55442800000000003</v>
      </c>
      <c r="E506">
        <v>0.55442800000000003</v>
      </c>
      <c r="F506">
        <v>0.58675549999999999</v>
      </c>
      <c r="G506">
        <v>0</v>
      </c>
      <c r="H506">
        <v>57.857100000000003</v>
      </c>
      <c r="I506">
        <v>-6.6807099999999994E-2</v>
      </c>
      <c r="J506">
        <v>-2.7336900000000001E-2</v>
      </c>
      <c r="K506">
        <v>0</v>
      </c>
      <c r="L506">
        <v>2.7336900000000001E-2</v>
      </c>
      <c r="M506">
        <v>6.6807099999999994E-2</v>
      </c>
      <c r="N506">
        <v>5.21299E-2</v>
      </c>
      <c r="O506">
        <v>63</v>
      </c>
      <c r="P506">
        <v>555</v>
      </c>
    </row>
    <row r="507" spans="1:16">
      <c r="A507" s="53" t="s">
        <v>51</v>
      </c>
      <c r="B507" s="53">
        <v>40015</v>
      </c>
      <c r="C507" s="57">
        <v>2</v>
      </c>
      <c r="D507">
        <v>0.46508050000000001</v>
      </c>
      <c r="E507">
        <v>0.4581037</v>
      </c>
      <c r="F507">
        <v>0.46096340000000002</v>
      </c>
      <c r="G507">
        <v>6.9766999999999997E-3</v>
      </c>
      <c r="H507">
        <v>56.857100000000003</v>
      </c>
      <c r="I507">
        <v>-5.9830399999999999E-2</v>
      </c>
      <c r="J507">
        <v>-2.0360199999999998E-2</v>
      </c>
      <c r="K507">
        <v>6.9766999999999997E-3</v>
      </c>
      <c r="L507">
        <v>3.43136E-2</v>
      </c>
      <c r="M507">
        <v>7.3783799999999997E-2</v>
      </c>
      <c r="N507">
        <v>5.21299E-2</v>
      </c>
      <c r="O507">
        <v>63</v>
      </c>
      <c r="P507">
        <v>555</v>
      </c>
    </row>
    <row r="508" spans="1:16">
      <c r="A508" s="53" t="s">
        <v>51</v>
      </c>
      <c r="B508" s="53">
        <v>40015</v>
      </c>
      <c r="C508" s="57">
        <v>3</v>
      </c>
      <c r="D508">
        <v>0.44007970000000002</v>
      </c>
      <c r="E508">
        <v>0.43535760000000001</v>
      </c>
      <c r="F508">
        <v>0.4451444</v>
      </c>
      <c r="G508">
        <v>4.7220999999999999E-3</v>
      </c>
      <c r="H508">
        <v>55.952399999999997</v>
      </c>
      <c r="I508">
        <v>-6.2085000000000001E-2</v>
      </c>
      <c r="J508">
        <v>-2.2614800000000001E-2</v>
      </c>
      <c r="K508">
        <v>4.7220999999999999E-3</v>
      </c>
      <c r="L508">
        <v>3.2058999999999997E-2</v>
      </c>
      <c r="M508">
        <v>7.1529200000000001E-2</v>
      </c>
      <c r="N508">
        <v>5.21299E-2</v>
      </c>
      <c r="O508">
        <v>63</v>
      </c>
      <c r="P508">
        <v>555</v>
      </c>
    </row>
    <row r="509" spans="1:16">
      <c r="A509" s="53" t="s">
        <v>51</v>
      </c>
      <c r="B509" s="53">
        <v>40015</v>
      </c>
      <c r="C509" s="57">
        <v>4</v>
      </c>
      <c r="D509">
        <v>0.42528559999999999</v>
      </c>
      <c r="E509">
        <v>0.42710619999999999</v>
      </c>
      <c r="F509">
        <v>0.42435869999999998</v>
      </c>
      <c r="G509">
        <v>-1.8205999999999999E-3</v>
      </c>
      <c r="H509">
        <v>54.976199999999999</v>
      </c>
      <c r="I509">
        <v>-6.86277E-2</v>
      </c>
      <c r="J509">
        <v>-2.9157499999999999E-2</v>
      </c>
      <c r="K509">
        <v>-1.8205999999999999E-3</v>
      </c>
      <c r="L509">
        <v>2.5516299999999999E-2</v>
      </c>
      <c r="M509">
        <v>6.4986500000000003E-2</v>
      </c>
      <c r="N509">
        <v>5.21299E-2</v>
      </c>
      <c r="O509">
        <v>63</v>
      </c>
      <c r="P509">
        <v>555</v>
      </c>
    </row>
    <row r="510" spans="1:16">
      <c r="A510" s="53" t="s">
        <v>51</v>
      </c>
      <c r="B510" s="53">
        <v>40015</v>
      </c>
      <c r="C510" s="57">
        <v>5</v>
      </c>
      <c r="D510">
        <v>0.41162330000000003</v>
      </c>
      <c r="E510">
        <v>0.41144360000000002</v>
      </c>
      <c r="F510">
        <v>0.43993650000000001</v>
      </c>
      <c r="G510">
        <v>1.797E-4</v>
      </c>
      <c r="H510">
        <v>55.047600000000003</v>
      </c>
      <c r="I510">
        <v>-6.6627400000000003E-2</v>
      </c>
      <c r="J510">
        <v>-2.7157199999999999E-2</v>
      </c>
      <c r="K510">
        <v>1.797E-4</v>
      </c>
      <c r="L510">
        <v>2.7516599999999999E-2</v>
      </c>
      <c r="M510">
        <v>6.6986799999999999E-2</v>
      </c>
      <c r="N510">
        <v>5.21299E-2</v>
      </c>
      <c r="O510">
        <v>63</v>
      </c>
      <c r="P510">
        <v>555</v>
      </c>
    </row>
    <row r="511" spans="1:16">
      <c r="A511" s="53" t="s">
        <v>51</v>
      </c>
      <c r="B511" s="53">
        <v>40015</v>
      </c>
      <c r="C511" s="57">
        <v>6</v>
      </c>
      <c r="D511">
        <v>0.43214910000000001</v>
      </c>
      <c r="E511">
        <v>0.4394092</v>
      </c>
      <c r="F511">
        <v>0.489338</v>
      </c>
      <c r="G511">
        <v>-7.26E-3</v>
      </c>
      <c r="H511">
        <v>55.642899999999997</v>
      </c>
      <c r="I511">
        <v>-7.4067099999999997E-2</v>
      </c>
      <c r="J511">
        <v>-3.45969E-2</v>
      </c>
      <c r="K511">
        <v>-7.26E-3</v>
      </c>
      <c r="L511">
        <v>2.0076900000000002E-2</v>
      </c>
      <c r="M511">
        <v>5.9547099999999999E-2</v>
      </c>
      <c r="N511">
        <v>5.21299E-2</v>
      </c>
      <c r="O511">
        <v>63</v>
      </c>
      <c r="P511">
        <v>555</v>
      </c>
    </row>
    <row r="512" spans="1:16">
      <c r="A512" s="53" t="s">
        <v>51</v>
      </c>
      <c r="B512" s="53">
        <v>40015</v>
      </c>
      <c r="C512" s="57">
        <v>7</v>
      </c>
      <c r="D512">
        <v>0.49825740000000002</v>
      </c>
      <c r="E512">
        <v>0.52288380000000001</v>
      </c>
      <c r="F512">
        <v>0.52668090000000001</v>
      </c>
      <c r="G512">
        <v>-2.46264E-2</v>
      </c>
      <c r="H512">
        <v>55.738100000000003</v>
      </c>
      <c r="I512">
        <v>-9.1433500000000001E-2</v>
      </c>
      <c r="J512">
        <v>-5.1963299999999997E-2</v>
      </c>
      <c r="K512">
        <v>-2.46264E-2</v>
      </c>
      <c r="L512">
        <v>2.7104999999999998E-3</v>
      </c>
      <c r="M512">
        <v>4.2180700000000002E-2</v>
      </c>
      <c r="N512">
        <v>5.21299E-2</v>
      </c>
      <c r="O512">
        <v>63</v>
      </c>
      <c r="P512">
        <v>555</v>
      </c>
    </row>
    <row r="513" spans="1:16">
      <c r="A513" s="53" t="s">
        <v>51</v>
      </c>
      <c r="B513" s="53">
        <v>40015</v>
      </c>
      <c r="C513" s="57">
        <v>8</v>
      </c>
      <c r="D513">
        <v>0.5895707</v>
      </c>
      <c r="E513">
        <v>0.60952050000000002</v>
      </c>
      <c r="F513">
        <v>0.65463170000000004</v>
      </c>
      <c r="G513">
        <v>-1.99498E-2</v>
      </c>
      <c r="H513">
        <v>56.214300000000001</v>
      </c>
      <c r="I513">
        <v>-8.6756899999999998E-2</v>
      </c>
      <c r="J513">
        <v>-4.7286700000000001E-2</v>
      </c>
      <c r="K513">
        <v>-1.99498E-2</v>
      </c>
      <c r="L513">
        <v>7.3870999999999997E-3</v>
      </c>
      <c r="M513">
        <v>4.6857299999999998E-2</v>
      </c>
      <c r="N513">
        <v>5.21299E-2</v>
      </c>
      <c r="O513">
        <v>63</v>
      </c>
      <c r="P513">
        <v>555</v>
      </c>
    </row>
    <row r="514" spans="1:16">
      <c r="A514" s="53" t="s">
        <v>51</v>
      </c>
      <c r="B514" s="53">
        <v>40015</v>
      </c>
      <c r="C514" s="57">
        <v>9</v>
      </c>
      <c r="D514">
        <v>0.58407220000000004</v>
      </c>
      <c r="E514">
        <v>0.57570089999999996</v>
      </c>
      <c r="F514">
        <v>0.64997609999999995</v>
      </c>
      <c r="G514">
        <v>8.3712999999999999E-3</v>
      </c>
      <c r="H514">
        <v>59.5</v>
      </c>
      <c r="I514">
        <v>-5.8435800000000003E-2</v>
      </c>
      <c r="J514">
        <v>-1.8965599999999999E-2</v>
      </c>
      <c r="K514">
        <v>8.3712999999999999E-3</v>
      </c>
      <c r="L514">
        <v>3.5708200000000002E-2</v>
      </c>
      <c r="M514">
        <v>7.5178400000000006E-2</v>
      </c>
      <c r="N514">
        <v>5.21299E-2</v>
      </c>
      <c r="O514">
        <v>63</v>
      </c>
      <c r="P514">
        <v>555</v>
      </c>
    </row>
    <row r="515" spans="1:16">
      <c r="A515" s="53" t="s">
        <v>51</v>
      </c>
      <c r="B515" s="53">
        <v>40015</v>
      </c>
      <c r="C515" s="57">
        <v>10</v>
      </c>
      <c r="D515">
        <v>0.59094400000000002</v>
      </c>
      <c r="E515">
        <v>0.53369500000000003</v>
      </c>
      <c r="F515">
        <v>0.55417930000000004</v>
      </c>
      <c r="G515">
        <v>5.7249000000000001E-2</v>
      </c>
      <c r="H515">
        <v>62.071399999999997</v>
      </c>
      <c r="I515">
        <v>-9.5580999999999999E-3</v>
      </c>
      <c r="J515">
        <v>2.9912000000000001E-2</v>
      </c>
      <c r="K515">
        <v>5.7249000000000001E-2</v>
      </c>
      <c r="L515">
        <v>8.4585900000000006E-2</v>
      </c>
      <c r="M515">
        <v>0.124056</v>
      </c>
      <c r="N515">
        <v>5.21299E-2</v>
      </c>
      <c r="O515">
        <v>63</v>
      </c>
      <c r="P515">
        <v>555</v>
      </c>
    </row>
    <row r="516" spans="1:16">
      <c r="A516" s="53" t="s">
        <v>51</v>
      </c>
      <c r="B516" s="53">
        <v>40015</v>
      </c>
      <c r="C516" s="57">
        <v>11</v>
      </c>
      <c r="D516">
        <v>0.61137839999999999</v>
      </c>
      <c r="E516">
        <v>0.54532000000000003</v>
      </c>
      <c r="F516">
        <v>0.58160789999999996</v>
      </c>
      <c r="G516">
        <v>6.6058500000000006E-2</v>
      </c>
      <c r="H516">
        <v>64.714299999999994</v>
      </c>
      <c r="I516">
        <v>-7.4859999999999998E-4</v>
      </c>
      <c r="J516">
        <v>3.8721499999999999E-2</v>
      </c>
      <c r="K516">
        <v>6.6058500000000006E-2</v>
      </c>
      <c r="L516">
        <v>9.3395400000000003E-2</v>
      </c>
      <c r="M516">
        <v>0.1328655</v>
      </c>
      <c r="N516">
        <v>5.21299E-2</v>
      </c>
      <c r="O516">
        <v>63</v>
      </c>
      <c r="P516">
        <v>555</v>
      </c>
    </row>
    <row r="517" spans="1:16">
      <c r="A517" s="53" t="s">
        <v>51</v>
      </c>
      <c r="B517" s="53">
        <v>40015</v>
      </c>
      <c r="C517" s="57">
        <v>12</v>
      </c>
      <c r="D517">
        <v>0.61386439999999998</v>
      </c>
      <c r="E517">
        <v>0.54511339999999997</v>
      </c>
      <c r="F517">
        <v>0.63214910000000002</v>
      </c>
      <c r="G517">
        <v>6.8750900000000004E-2</v>
      </c>
      <c r="H517">
        <v>67.095200000000006</v>
      </c>
      <c r="I517">
        <v>1.9438000000000001E-3</v>
      </c>
      <c r="J517">
        <v>4.1413999999999999E-2</v>
      </c>
      <c r="K517">
        <v>6.8750900000000004E-2</v>
      </c>
      <c r="L517">
        <v>9.6087800000000001E-2</v>
      </c>
      <c r="M517">
        <v>0.13555800000000001</v>
      </c>
      <c r="N517">
        <v>5.21299E-2</v>
      </c>
      <c r="O517">
        <v>63</v>
      </c>
      <c r="P517">
        <v>555</v>
      </c>
    </row>
    <row r="518" spans="1:16">
      <c r="A518" s="53" t="s">
        <v>51</v>
      </c>
      <c r="B518" s="53">
        <v>40015</v>
      </c>
      <c r="C518" s="57">
        <v>13</v>
      </c>
      <c r="D518">
        <v>0.61169700000000005</v>
      </c>
      <c r="E518">
        <v>0.60673189999999999</v>
      </c>
      <c r="F518">
        <v>0.54183479999999995</v>
      </c>
      <c r="G518">
        <v>4.9651000000000001E-3</v>
      </c>
      <c r="H518">
        <v>66.523799999999994</v>
      </c>
      <c r="I518">
        <v>-6.1842000000000001E-2</v>
      </c>
      <c r="J518">
        <v>-2.23719E-2</v>
      </c>
      <c r="K518">
        <v>4.9651000000000001E-3</v>
      </c>
      <c r="L518">
        <v>3.2301999999999997E-2</v>
      </c>
      <c r="M518">
        <v>7.1772199999999994E-2</v>
      </c>
      <c r="N518">
        <v>5.21299E-2</v>
      </c>
      <c r="O518">
        <v>63</v>
      </c>
      <c r="P518">
        <v>555</v>
      </c>
    </row>
    <row r="519" spans="1:16">
      <c r="A519" s="53" t="s">
        <v>51</v>
      </c>
      <c r="B519" s="53">
        <v>40015</v>
      </c>
      <c r="C519" s="57">
        <v>14</v>
      </c>
      <c r="D519">
        <v>0.61141429999999997</v>
      </c>
      <c r="E519">
        <v>0.5843294</v>
      </c>
      <c r="F519">
        <v>0.55436969999999997</v>
      </c>
      <c r="G519">
        <v>2.7084799999999999E-2</v>
      </c>
      <c r="H519">
        <v>67.523799999999994</v>
      </c>
      <c r="I519">
        <v>-3.9722300000000002E-2</v>
      </c>
      <c r="J519">
        <v>-2.521E-4</v>
      </c>
      <c r="K519">
        <v>2.7084799999999999E-2</v>
      </c>
      <c r="L519">
        <v>5.4421700000000003E-2</v>
      </c>
      <c r="M519">
        <v>9.38919E-2</v>
      </c>
      <c r="N519">
        <v>5.21299E-2</v>
      </c>
      <c r="O519">
        <v>63</v>
      </c>
      <c r="P519">
        <v>555</v>
      </c>
    </row>
    <row r="520" spans="1:16">
      <c r="A520" s="53" t="s">
        <v>51</v>
      </c>
      <c r="B520" s="53">
        <v>40015</v>
      </c>
      <c r="C520" s="57">
        <v>15</v>
      </c>
      <c r="D520">
        <v>0.62170139999999996</v>
      </c>
      <c r="E520">
        <v>0.53086259999999996</v>
      </c>
      <c r="F520">
        <v>0.53119519999999998</v>
      </c>
      <c r="G520">
        <v>9.0838699999999994E-2</v>
      </c>
      <c r="H520">
        <v>68.357100000000003</v>
      </c>
      <c r="I520">
        <v>2.40316E-2</v>
      </c>
      <c r="J520">
        <v>6.3501799999999997E-2</v>
      </c>
      <c r="K520">
        <v>9.0838699999999994E-2</v>
      </c>
      <c r="L520">
        <v>0.11817569999999999</v>
      </c>
      <c r="M520">
        <v>0.1576458</v>
      </c>
      <c r="N520">
        <v>5.21299E-2</v>
      </c>
      <c r="O520">
        <v>63</v>
      </c>
      <c r="P520">
        <v>555</v>
      </c>
    </row>
    <row r="521" spans="1:16">
      <c r="A521" s="53" t="s">
        <v>51</v>
      </c>
      <c r="B521" s="53">
        <v>40015</v>
      </c>
      <c r="C521" s="57">
        <v>16</v>
      </c>
      <c r="D521">
        <v>0.65306310000000001</v>
      </c>
      <c r="E521">
        <v>0.55606739999999999</v>
      </c>
      <c r="F521">
        <v>0.56140469999999998</v>
      </c>
      <c r="G521">
        <v>9.6995700000000004E-2</v>
      </c>
      <c r="H521">
        <v>67.523799999999994</v>
      </c>
      <c r="I521">
        <v>3.0188599999999999E-2</v>
      </c>
      <c r="J521">
        <v>6.9658700000000004E-2</v>
      </c>
      <c r="K521">
        <v>9.6995700000000004E-2</v>
      </c>
      <c r="L521">
        <v>0.1243326</v>
      </c>
      <c r="M521">
        <v>0.1638027</v>
      </c>
      <c r="N521">
        <v>5.21299E-2</v>
      </c>
      <c r="O521">
        <v>63</v>
      </c>
      <c r="P521">
        <v>555</v>
      </c>
    </row>
    <row r="522" spans="1:16">
      <c r="A522" s="53" t="s">
        <v>51</v>
      </c>
      <c r="B522" s="53">
        <v>40015</v>
      </c>
      <c r="C522" s="57">
        <v>17</v>
      </c>
      <c r="D522">
        <v>0.70551070000000005</v>
      </c>
      <c r="E522">
        <v>0.61959089999999994</v>
      </c>
      <c r="F522">
        <v>0.60644109999999996</v>
      </c>
      <c r="G522">
        <v>8.5919800000000005E-2</v>
      </c>
      <c r="H522">
        <v>67.166700000000006</v>
      </c>
      <c r="I522">
        <v>1.91127E-2</v>
      </c>
      <c r="J522">
        <v>5.85829E-2</v>
      </c>
      <c r="K522">
        <v>8.5919800000000005E-2</v>
      </c>
      <c r="L522">
        <v>0.1132567</v>
      </c>
      <c r="M522">
        <v>0.1527269</v>
      </c>
      <c r="N522">
        <v>5.21299E-2</v>
      </c>
      <c r="O522">
        <v>63</v>
      </c>
      <c r="P522">
        <v>555</v>
      </c>
    </row>
    <row r="523" spans="1:16">
      <c r="A523" s="53" t="s">
        <v>51</v>
      </c>
      <c r="B523" s="53">
        <v>40015</v>
      </c>
      <c r="C523" s="57">
        <v>18</v>
      </c>
      <c r="D523">
        <v>0.73806380000000005</v>
      </c>
      <c r="E523">
        <v>0.68128659999999996</v>
      </c>
      <c r="F523">
        <v>0.67808880000000005</v>
      </c>
      <c r="G523">
        <v>5.6777099999999997E-2</v>
      </c>
      <c r="H523">
        <v>68.3095</v>
      </c>
      <c r="I523">
        <v>-1.0030000000000001E-2</v>
      </c>
      <c r="J523">
        <v>2.94402E-2</v>
      </c>
      <c r="K523">
        <v>5.6777099999999997E-2</v>
      </c>
      <c r="L523">
        <v>8.4113999999999994E-2</v>
      </c>
      <c r="M523">
        <v>0.12358420000000001</v>
      </c>
      <c r="N523">
        <v>5.21299E-2</v>
      </c>
      <c r="O523">
        <v>63</v>
      </c>
      <c r="P523">
        <v>555</v>
      </c>
    </row>
    <row r="524" spans="1:16">
      <c r="A524" s="53" t="s">
        <v>51</v>
      </c>
      <c r="B524" s="53">
        <v>40015</v>
      </c>
      <c r="C524" s="57">
        <v>19</v>
      </c>
      <c r="D524">
        <v>0.78169759999999999</v>
      </c>
      <c r="E524">
        <v>0.70077290000000003</v>
      </c>
      <c r="F524">
        <v>0.72843159999999996</v>
      </c>
      <c r="G524">
        <v>8.0924599999999999E-2</v>
      </c>
      <c r="H524">
        <v>66.785700000000006</v>
      </c>
      <c r="I524">
        <v>1.41175E-2</v>
      </c>
      <c r="J524">
        <v>5.3587700000000002E-2</v>
      </c>
      <c r="K524">
        <v>8.0924599999999999E-2</v>
      </c>
      <c r="L524">
        <v>0.1082616</v>
      </c>
      <c r="M524">
        <v>0.14773169999999999</v>
      </c>
      <c r="N524">
        <v>5.21299E-2</v>
      </c>
      <c r="O524">
        <v>63</v>
      </c>
      <c r="P524">
        <v>555</v>
      </c>
    </row>
    <row r="525" spans="1:16">
      <c r="A525" s="53" t="s">
        <v>51</v>
      </c>
      <c r="B525" s="53">
        <v>40015</v>
      </c>
      <c r="C525" s="57">
        <v>20</v>
      </c>
      <c r="D525">
        <v>0.83270310000000003</v>
      </c>
      <c r="E525">
        <v>0.80934260000000002</v>
      </c>
      <c r="F525">
        <v>0.81335539999999995</v>
      </c>
      <c r="G525">
        <v>2.3360499999999999E-2</v>
      </c>
      <c r="H525">
        <v>62.166699999999999</v>
      </c>
      <c r="I525">
        <v>-4.3446600000000002E-2</v>
      </c>
      <c r="J525">
        <v>-3.9763999999999997E-3</v>
      </c>
      <c r="K525">
        <v>2.3360499999999999E-2</v>
      </c>
      <c r="L525">
        <v>5.0697399999999997E-2</v>
      </c>
      <c r="M525">
        <v>9.0167600000000001E-2</v>
      </c>
      <c r="N525">
        <v>5.21299E-2</v>
      </c>
      <c r="O525">
        <v>63</v>
      </c>
      <c r="P525">
        <v>555</v>
      </c>
    </row>
    <row r="526" spans="1:16">
      <c r="A526" s="53" t="s">
        <v>51</v>
      </c>
      <c r="B526" s="53">
        <v>40015</v>
      </c>
      <c r="C526" s="57">
        <v>21</v>
      </c>
      <c r="D526">
        <v>0.9418995</v>
      </c>
      <c r="E526">
        <v>0.97853420000000002</v>
      </c>
      <c r="F526">
        <v>1.0142059999999999</v>
      </c>
      <c r="G526">
        <v>-3.6634699999999999E-2</v>
      </c>
      <c r="H526">
        <v>60.428600000000003</v>
      </c>
      <c r="I526">
        <v>-0.1034418</v>
      </c>
      <c r="J526">
        <v>-6.3971600000000003E-2</v>
      </c>
      <c r="K526">
        <v>-3.6634699999999999E-2</v>
      </c>
      <c r="L526">
        <v>-9.2978000000000002E-3</v>
      </c>
      <c r="M526">
        <v>3.0172399999999999E-2</v>
      </c>
      <c r="N526">
        <v>5.21299E-2</v>
      </c>
      <c r="O526">
        <v>63</v>
      </c>
      <c r="P526">
        <v>555</v>
      </c>
    </row>
    <row r="527" spans="1:16">
      <c r="A527" s="53" t="s">
        <v>51</v>
      </c>
      <c r="B527" s="53">
        <v>40015</v>
      </c>
      <c r="C527" s="57">
        <v>22</v>
      </c>
      <c r="D527">
        <v>0.97914210000000002</v>
      </c>
      <c r="E527">
        <v>0.99517100000000003</v>
      </c>
      <c r="F527">
        <v>1.00403</v>
      </c>
      <c r="G527">
        <v>-1.6028899999999999E-2</v>
      </c>
      <c r="H527">
        <v>58.357100000000003</v>
      </c>
      <c r="I527">
        <v>-8.2836000000000007E-2</v>
      </c>
      <c r="J527">
        <v>-4.3365800000000003E-2</v>
      </c>
      <c r="K527">
        <v>-1.6028899999999999E-2</v>
      </c>
      <c r="L527">
        <v>1.1308E-2</v>
      </c>
      <c r="M527">
        <v>5.0778200000000003E-2</v>
      </c>
      <c r="N527">
        <v>5.21299E-2</v>
      </c>
      <c r="O527">
        <v>63</v>
      </c>
      <c r="P527">
        <v>555</v>
      </c>
    </row>
    <row r="528" spans="1:16">
      <c r="A528" s="53" t="s">
        <v>51</v>
      </c>
      <c r="B528" s="53">
        <v>40015</v>
      </c>
      <c r="C528" s="57">
        <v>23</v>
      </c>
      <c r="D528">
        <v>0.90416589999999997</v>
      </c>
      <c r="E528">
        <v>0.90456369999999997</v>
      </c>
      <c r="F528">
        <v>0.93766970000000005</v>
      </c>
      <c r="G528">
        <v>-3.9790000000000002E-4</v>
      </c>
      <c r="H528">
        <v>57.428600000000003</v>
      </c>
      <c r="I528">
        <v>-6.7205000000000001E-2</v>
      </c>
      <c r="J528">
        <v>-2.77348E-2</v>
      </c>
      <c r="K528">
        <v>-3.9790000000000002E-4</v>
      </c>
      <c r="L528">
        <v>2.6939100000000001E-2</v>
      </c>
      <c r="M528">
        <v>6.6409200000000002E-2</v>
      </c>
      <c r="N528">
        <v>5.21299E-2</v>
      </c>
      <c r="O528">
        <v>63</v>
      </c>
      <c r="P528">
        <v>555</v>
      </c>
    </row>
    <row r="529" spans="1:16">
      <c r="A529" s="53" t="s">
        <v>51</v>
      </c>
      <c r="B529" s="53">
        <v>40015</v>
      </c>
      <c r="C529" s="57">
        <v>24</v>
      </c>
      <c r="D529">
        <v>0.71727439999999998</v>
      </c>
      <c r="E529">
        <v>0.71609069999999997</v>
      </c>
      <c r="F529">
        <v>0.70516500000000004</v>
      </c>
      <c r="G529">
        <v>1.1837E-3</v>
      </c>
      <c r="H529">
        <v>56.738100000000003</v>
      </c>
      <c r="I529">
        <v>-6.5623399999999998E-2</v>
      </c>
      <c r="J529">
        <v>-2.6153200000000001E-2</v>
      </c>
      <c r="K529">
        <v>1.1837E-3</v>
      </c>
      <c r="L529">
        <v>2.85206E-2</v>
      </c>
      <c r="M529">
        <v>6.7990800000000004E-2</v>
      </c>
      <c r="N529">
        <v>5.21299E-2</v>
      </c>
      <c r="O529">
        <v>63</v>
      </c>
      <c r="P529">
        <v>555</v>
      </c>
    </row>
    <row r="530" spans="1:16">
      <c r="A530" s="53" t="s">
        <v>51</v>
      </c>
      <c r="B530" s="53">
        <v>40021</v>
      </c>
      <c r="C530" s="57">
        <v>1</v>
      </c>
      <c r="D530">
        <v>0.53276449999999997</v>
      </c>
      <c r="E530">
        <v>0.53276449999999997</v>
      </c>
      <c r="F530">
        <v>0.62203439999999999</v>
      </c>
      <c r="G530">
        <v>0</v>
      </c>
      <c r="H530">
        <v>58.856299999999997</v>
      </c>
      <c r="I530">
        <v>-5.65721E-2</v>
      </c>
      <c r="J530">
        <v>-2.3148800000000001E-2</v>
      </c>
      <c r="K530">
        <v>0</v>
      </c>
      <c r="L530">
        <v>2.3148800000000001E-2</v>
      </c>
      <c r="M530">
        <v>5.65721E-2</v>
      </c>
      <c r="N530">
        <v>4.4143399999999999E-2</v>
      </c>
      <c r="O530">
        <v>87</v>
      </c>
      <c r="P530">
        <v>786</v>
      </c>
    </row>
    <row r="531" spans="1:16">
      <c r="A531" s="53" t="s">
        <v>51</v>
      </c>
      <c r="B531" s="53">
        <v>40021</v>
      </c>
      <c r="C531" s="57">
        <v>2</v>
      </c>
      <c r="D531">
        <v>0.45362649999999999</v>
      </c>
      <c r="E531">
        <v>0.4646632</v>
      </c>
      <c r="F531">
        <v>0.52214590000000005</v>
      </c>
      <c r="G531">
        <v>-1.10367E-2</v>
      </c>
      <c r="H531">
        <v>57.885100000000001</v>
      </c>
      <c r="I531">
        <v>-6.7608799999999997E-2</v>
      </c>
      <c r="J531">
        <v>-3.4185599999999997E-2</v>
      </c>
      <c r="K531">
        <v>-1.10367E-2</v>
      </c>
      <c r="L531">
        <v>1.2112100000000001E-2</v>
      </c>
      <c r="M531">
        <v>4.5535399999999997E-2</v>
      </c>
      <c r="N531">
        <v>4.4143399999999999E-2</v>
      </c>
      <c r="O531">
        <v>87</v>
      </c>
      <c r="P531">
        <v>786</v>
      </c>
    </row>
    <row r="532" spans="1:16">
      <c r="A532" s="53" t="s">
        <v>51</v>
      </c>
      <c r="B532" s="53">
        <v>40021</v>
      </c>
      <c r="C532" s="57">
        <v>3</v>
      </c>
      <c r="D532">
        <v>0.4289075</v>
      </c>
      <c r="E532">
        <v>0.430732</v>
      </c>
      <c r="F532">
        <v>0.51601370000000002</v>
      </c>
      <c r="G532">
        <v>-1.8244999999999999E-3</v>
      </c>
      <c r="H532">
        <v>56.735599999999998</v>
      </c>
      <c r="I532">
        <v>-5.83966E-2</v>
      </c>
      <c r="J532">
        <v>-2.49733E-2</v>
      </c>
      <c r="K532">
        <v>-1.8244999999999999E-3</v>
      </c>
      <c r="L532">
        <v>2.13244E-2</v>
      </c>
      <c r="M532">
        <v>5.47476E-2</v>
      </c>
      <c r="N532">
        <v>4.4143399999999999E-2</v>
      </c>
      <c r="O532">
        <v>87</v>
      </c>
      <c r="P532">
        <v>786</v>
      </c>
    </row>
    <row r="533" spans="1:16">
      <c r="A533" s="53" t="s">
        <v>51</v>
      </c>
      <c r="B533" s="53">
        <v>40021</v>
      </c>
      <c r="C533" s="57">
        <v>4</v>
      </c>
      <c r="D533">
        <v>0.41220810000000002</v>
      </c>
      <c r="E533">
        <v>0.41949619999999999</v>
      </c>
      <c r="F533">
        <v>0.4547678</v>
      </c>
      <c r="G533">
        <v>-7.2880999999999996E-3</v>
      </c>
      <c r="H533">
        <v>55.988500000000002</v>
      </c>
      <c r="I533">
        <v>-6.3860200000000006E-2</v>
      </c>
      <c r="J533">
        <v>-3.0436899999999999E-2</v>
      </c>
      <c r="K533">
        <v>-7.2880999999999996E-3</v>
      </c>
      <c r="L533">
        <v>1.5860800000000001E-2</v>
      </c>
      <c r="M533">
        <v>4.9284000000000001E-2</v>
      </c>
      <c r="N533">
        <v>4.4143399999999999E-2</v>
      </c>
      <c r="O533">
        <v>87</v>
      </c>
      <c r="P533">
        <v>786</v>
      </c>
    </row>
    <row r="534" spans="1:16">
      <c r="A534" s="53" t="s">
        <v>51</v>
      </c>
      <c r="B534" s="53">
        <v>40021</v>
      </c>
      <c r="C534" s="57">
        <v>5</v>
      </c>
      <c r="D534">
        <v>0.39966479999999999</v>
      </c>
      <c r="E534">
        <v>0.40313579999999999</v>
      </c>
      <c r="F534">
        <v>0.42704360000000002</v>
      </c>
      <c r="G534">
        <v>-3.4710000000000001E-3</v>
      </c>
      <c r="H534">
        <v>56</v>
      </c>
      <c r="I534">
        <v>-6.0043100000000002E-2</v>
      </c>
      <c r="J534">
        <v>-2.6619799999999999E-2</v>
      </c>
      <c r="K534">
        <v>-3.4710000000000001E-3</v>
      </c>
      <c r="L534">
        <v>1.9677900000000002E-2</v>
      </c>
      <c r="M534">
        <v>5.3101099999999998E-2</v>
      </c>
      <c r="N534">
        <v>4.4143399999999999E-2</v>
      </c>
      <c r="O534">
        <v>87</v>
      </c>
      <c r="P534">
        <v>786</v>
      </c>
    </row>
    <row r="535" spans="1:16">
      <c r="A535" s="53" t="s">
        <v>51</v>
      </c>
      <c r="B535" s="53">
        <v>40021</v>
      </c>
      <c r="C535" s="57">
        <v>6</v>
      </c>
      <c r="D535">
        <v>0.41925659999999998</v>
      </c>
      <c r="E535">
        <v>0.43329770000000001</v>
      </c>
      <c r="F535">
        <v>0.42974590000000001</v>
      </c>
      <c r="G535">
        <v>-1.4041100000000001E-2</v>
      </c>
      <c r="H535">
        <v>56.298900000000003</v>
      </c>
      <c r="I535">
        <v>-7.0613200000000001E-2</v>
      </c>
      <c r="J535">
        <v>-3.7190000000000001E-2</v>
      </c>
      <c r="K535">
        <v>-1.4041100000000001E-2</v>
      </c>
      <c r="L535">
        <v>9.1076999999999998E-3</v>
      </c>
      <c r="M535">
        <v>4.2530999999999999E-2</v>
      </c>
      <c r="N535">
        <v>4.4143399999999999E-2</v>
      </c>
      <c r="O535">
        <v>87</v>
      </c>
      <c r="P535">
        <v>786</v>
      </c>
    </row>
    <row r="536" spans="1:16">
      <c r="A536" s="53" t="s">
        <v>51</v>
      </c>
      <c r="B536" s="53">
        <v>40021</v>
      </c>
      <c r="C536" s="57">
        <v>7</v>
      </c>
      <c r="D536">
        <v>0.48909730000000001</v>
      </c>
      <c r="E536">
        <v>0.50018260000000003</v>
      </c>
      <c r="F536">
        <v>0.48196660000000002</v>
      </c>
      <c r="G536">
        <v>-1.1085299999999999E-2</v>
      </c>
      <c r="H536">
        <v>56.712600000000002</v>
      </c>
      <c r="I536">
        <v>-6.7657400000000006E-2</v>
      </c>
      <c r="J536">
        <v>-3.4234100000000003E-2</v>
      </c>
      <c r="K536">
        <v>-1.1085299999999999E-2</v>
      </c>
      <c r="L536">
        <v>1.2063600000000001E-2</v>
      </c>
      <c r="M536">
        <v>4.5486800000000001E-2</v>
      </c>
      <c r="N536">
        <v>4.4143399999999999E-2</v>
      </c>
      <c r="O536">
        <v>87</v>
      </c>
      <c r="P536">
        <v>786</v>
      </c>
    </row>
    <row r="537" spans="1:16">
      <c r="A537" s="53" t="s">
        <v>51</v>
      </c>
      <c r="B537" s="53">
        <v>40021</v>
      </c>
      <c r="C537" s="57">
        <v>8</v>
      </c>
      <c r="D537">
        <v>0.57964269999999996</v>
      </c>
      <c r="E537">
        <v>0.59564689999999998</v>
      </c>
      <c r="F537">
        <v>0.5918137</v>
      </c>
      <c r="G537">
        <v>-1.60041E-2</v>
      </c>
      <c r="H537">
        <v>57.448300000000003</v>
      </c>
      <c r="I537">
        <v>-7.2576199999999993E-2</v>
      </c>
      <c r="J537">
        <v>-3.9153E-2</v>
      </c>
      <c r="K537">
        <v>-1.60041E-2</v>
      </c>
      <c r="L537">
        <v>7.1447000000000004E-3</v>
      </c>
      <c r="M537">
        <v>4.0568E-2</v>
      </c>
      <c r="N537">
        <v>4.4143399999999999E-2</v>
      </c>
      <c r="O537">
        <v>87</v>
      </c>
      <c r="P537">
        <v>786</v>
      </c>
    </row>
    <row r="538" spans="1:16">
      <c r="A538" s="53" t="s">
        <v>51</v>
      </c>
      <c r="B538" s="53">
        <v>40021</v>
      </c>
      <c r="C538" s="57">
        <v>9</v>
      </c>
      <c r="D538">
        <v>0.58667360000000002</v>
      </c>
      <c r="E538">
        <v>0.56948299999999996</v>
      </c>
      <c r="F538">
        <v>0.575708</v>
      </c>
      <c r="G538">
        <v>1.71906E-2</v>
      </c>
      <c r="H538">
        <v>58.689700000000002</v>
      </c>
      <c r="I538">
        <v>-3.93815E-2</v>
      </c>
      <c r="J538">
        <v>-5.9582999999999997E-3</v>
      </c>
      <c r="K538">
        <v>1.71906E-2</v>
      </c>
      <c r="L538">
        <v>4.0339399999999997E-2</v>
      </c>
      <c r="M538">
        <v>7.37627E-2</v>
      </c>
      <c r="N538">
        <v>4.4143399999999999E-2</v>
      </c>
      <c r="O538">
        <v>87</v>
      </c>
      <c r="P538">
        <v>786</v>
      </c>
    </row>
    <row r="539" spans="1:16">
      <c r="A539" s="53" t="s">
        <v>51</v>
      </c>
      <c r="B539" s="53">
        <v>40021</v>
      </c>
      <c r="C539" s="57">
        <v>10</v>
      </c>
      <c r="D539">
        <v>0.6012149</v>
      </c>
      <c r="E539">
        <v>0.53895959999999998</v>
      </c>
      <c r="F539">
        <v>0.53407570000000004</v>
      </c>
      <c r="G539">
        <v>6.22553E-2</v>
      </c>
      <c r="H539">
        <v>60.4253</v>
      </c>
      <c r="I539">
        <v>5.6832000000000002E-3</v>
      </c>
      <c r="J539">
        <v>3.9106500000000002E-2</v>
      </c>
      <c r="K539">
        <v>6.22553E-2</v>
      </c>
      <c r="L539">
        <v>8.54042E-2</v>
      </c>
      <c r="M539">
        <v>0.1188274</v>
      </c>
      <c r="N539">
        <v>4.4143399999999999E-2</v>
      </c>
      <c r="O539">
        <v>87</v>
      </c>
      <c r="P539">
        <v>786</v>
      </c>
    </row>
    <row r="540" spans="1:16">
      <c r="A540" s="53" t="s">
        <v>51</v>
      </c>
      <c r="B540" s="53">
        <v>40021</v>
      </c>
      <c r="C540" s="57">
        <v>11</v>
      </c>
      <c r="D540">
        <v>0.61525920000000001</v>
      </c>
      <c r="E540">
        <v>0.52476659999999997</v>
      </c>
      <c r="F540">
        <v>0.51394019999999996</v>
      </c>
      <c r="G540">
        <v>9.0492600000000006E-2</v>
      </c>
      <c r="H540">
        <v>63.9253</v>
      </c>
      <c r="I540">
        <v>3.3920499999999999E-2</v>
      </c>
      <c r="J540">
        <v>6.7343799999999995E-2</v>
      </c>
      <c r="K540">
        <v>9.0492600000000006E-2</v>
      </c>
      <c r="L540">
        <v>0.1136414</v>
      </c>
      <c r="M540">
        <v>0.14706469999999999</v>
      </c>
      <c r="N540">
        <v>4.4143399999999999E-2</v>
      </c>
      <c r="O540">
        <v>87</v>
      </c>
      <c r="P540">
        <v>786</v>
      </c>
    </row>
    <row r="541" spans="1:16">
      <c r="A541" s="53" t="s">
        <v>51</v>
      </c>
      <c r="B541" s="53">
        <v>40021</v>
      </c>
      <c r="C541" s="57">
        <v>12</v>
      </c>
      <c r="D541">
        <v>0.6263997</v>
      </c>
      <c r="E541">
        <v>0.5480119</v>
      </c>
      <c r="F541">
        <v>0.52018039999999999</v>
      </c>
      <c r="G541">
        <v>7.8387799999999994E-2</v>
      </c>
      <c r="H541">
        <v>66.580500000000001</v>
      </c>
      <c r="I541">
        <v>2.18157E-2</v>
      </c>
      <c r="J541">
        <v>5.5239000000000003E-2</v>
      </c>
      <c r="K541">
        <v>7.8387799999999994E-2</v>
      </c>
      <c r="L541">
        <v>0.1015366</v>
      </c>
      <c r="M541">
        <v>0.13495989999999999</v>
      </c>
      <c r="N541">
        <v>4.4143399999999999E-2</v>
      </c>
      <c r="O541">
        <v>87</v>
      </c>
      <c r="P541">
        <v>786</v>
      </c>
    </row>
    <row r="542" spans="1:16">
      <c r="A542" s="53" t="s">
        <v>51</v>
      </c>
      <c r="B542" s="53">
        <v>40021</v>
      </c>
      <c r="C542" s="57">
        <v>13</v>
      </c>
      <c r="D542">
        <v>0.61925859999999999</v>
      </c>
      <c r="E542">
        <v>0.58148509999999998</v>
      </c>
      <c r="F542">
        <v>0.63549180000000005</v>
      </c>
      <c r="G542">
        <v>3.7773500000000002E-2</v>
      </c>
      <c r="H542">
        <v>70.465500000000006</v>
      </c>
      <c r="I542">
        <v>-1.8798499999999999E-2</v>
      </c>
      <c r="J542">
        <v>1.4624699999999999E-2</v>
      </c>
      <c r="K542">
        <v>3.7773500000000002E-2</v>
      </c>
      <c r="L542">
        <v>6.0922400000000002E-2</v>
      </c>
      <c r="M542">
        <v>9.4345600000000002E-2</v>
      </c>
      <c r="N542">
        <v>4.4143399999999999E-2</v>
      </c>
      <c r="O542">
        <v>87</v>
      </c>
      <c r="P542">
        <v>786</v>
      </c>
    </row>
    <row r="543" spans="1:16">
      <c r="A543" s="53" t="s">
        <v>51</v>
      </c>
      <c r="B543" s="53">
        <v>40021</v>
      </c>
      <c r="C543" s="57">
        <v>14</v>
      </c>
      <c r="D543">
        <v>0.62621680000000002</v>
      </c>
      <c r="E543">
        <v>0.57408320000000002</v>
      </c>
      <c r="F543">
        <v>0.66796889999999998</v>
      </c>
      <c r="G543">
        <v>5.2133600000000002E-2</v>
      </c>
      <c r="H543">
        <v>72.551699999999997</v>
      </c>
      <c r="I543">
        <v>-4.4384999999999997E-3</v>
      </c>
      <c r="J543">
        <v>2.8984699999999999E-2</v>
      </c>
      <c r="K543">
        <v>5.2133600000000002E-2</v>
      </c>
      <c r="L543">
        <v>7.5282399999999999E-2</v>
      </c>
      <c r="M543">
        <v>0.1087057</v>
      </c>
      <c r="N543">
        <v>4.4143399999999999E-2</v>
      </c>
      <c r="O543">
        <v>87</v>
      </c>
      <c r="P543">
        <v>786</v>
      </c>
    </row>
    <row r="544" spans="1:16">
      <c r="A544" s="53" t="s">
        <v>51</v>
      </c>
      <c r="B544" s="53">
        <v>40021</v>
      </c>
      <c r="C544" s="57">
        <v>15</v>
      </c>
      <c r="D544">
        <v>0.63533309999999998</v>
      </c>
      <c r="E544">
        <v>0.53220650000000003</v>
      </c>
      <c r="F544">
        <v>0.63741490000000001</v>
      </c>
      <c r="G544">
        <v>0.1031265</v>
      </c>
      <c r="H544">
        <v>73.770099999999999</v>
      </c>
      <c r="I544">
        <v>4.6554400000000003E-2</v>
      </c>
      <c r="J544">
        <v>7.9977699999999999E-2</v>
      </c>
      <c r="K544">
        <v>0.1031265</v>
      </c>
      <c r="L544">
        <v>0.12627540000000001</v>
      </c>
      <c r="M544">
        <v>0.1596986</v>
      </c>
      <c r="N544">
        <v>4.4143399999999999E-2</v>
      </c>
      <c r="O544">
        <v>87</v>
      </c>
      <c r="P544">
        <v>786</v>
      </c>
    </row>
    <row r="545" spans="1:16">
      <c r="A545" s="53" t="s">
        <v>51</v>
      </c>
      <c r="B545" s="53">
        <v>40021</v>
      </c>
      <c r="C545" s="57">
        <v>16</v>
      </c>
      <c r="D545">
        <v>0.6725101</v>
      </c>
      <c r="E545">
        <v>0.54645449999999995</v>
      </c>
      <c r="F545">
        <v>0.63025850000000005</v>
      </c>
      <c r="G545">
        <v>0.12605569999999999</v>
      </c>
      <c r="H545">
        <v>75.781599999999997</v>
      </c>
      <c r="I545">
        <v>6.9483600000000006E-2</v>
      </c>
      <c r="J545">
        <v>0.10290680000000001</v>
      </c>
      <c r="K545">
        <v>0.12605569999999999</v>
      </c>
      <c r="L545">
        <v>0.14920449999999999</v>
      </c>
      <c r="M545">
        <v>0.18262780000000001</v>
      </c>
      <c r="N545">
        <v>4.4143399999999999E-2</v>
      </c>
      <c r="O545">
        <v>87</v>
      </c>
      <c r="P545">
        <v>786</v>
      </c>
    </row>
    <row r="546" spans="1:16">
      <c r="A546" s="53" t="s">
        <v>51</v>
      </c>
      <c r="B546" s="53">
        <v>40021</v>
      </c>
      <c r="C546" s="57">
        <v>17</v>
      </c>
      <c r="D546">
        <v>0.72289119999999996</v>
      </c>
      <c r="E546">
        <v>0.61593540000000002</v>
      </c>
      <c r="F546">
        <v>0.70847119999999997</v>
      </c>
      <c r="G546">
        <v>0.1069558</v>
      </c>
      <c r="H546">
        <v>76.862099999999998</v>
      </c>
      <c r="I546">
        <v>5.0383699999999997E-2</v>
      </c>
      <c r="J546">
        <v>8.3806900000000004E-2</v>
      </c>
      <c r="K546">
        <v>0.1069558</v>
      </c>
      <c r="L546">
        <v>0.13010459999999999</v>
      </c>
      <c r="M546">
        <v>0.1635279</v>
      </c>
      <c r="N546">
        <v>4.4143399999999999E-2</v>
      </c>
      <c r="O546">
        <v>87</v>
      </c>
      <c r="P546">
        <v>786</v>
      </c>
    </row>
    <row r="547" spans="1:16">
      <c r="A547" s="53" t="s">
        <v>51</v>
      </c>
      <c r="B547" s="53">
        <v>40021</v>
      </c>
      <c r="C547" s="57">
        <v>18</v>
      </c>
      <c r="D547">
        <v>0.76752430000000005</v>
      </c>
      <c r="E547">
        <v>0.67892260000000004</v>
      </c>
      <c r="F547">
        <v>0.70847230000000005</v>
      </c>
      <c r="G547">
        <v>8.8601700000000005E-2</v>
      </c>
      <c r="H547">
        <v>73.517200000000003</v>
      </c>
      <c r="I547">
        <v>3.2029599999999998E-2</v>
      </c>
      <c r="J547">
        <v>6.5452899999999994E-2</v>
      </c>
      <c r="K547">
        <v>8.8601700000000005E-2</v>
      </c>
      <c r="L547">
        <v>0.11175060000000001</v>
      </c>
      <c r="M547">
        <v>0.14517379999999999</v>
      </c>
      <c r="N547">
        <v>4.4143399999999999E-2</v>
      </c>
      <c r="O547">
        <v>87</v>
      </c>
      <c r="P547">
        <v>786</v>
      </c>
    </row>
    <row r="548" spans="1:16">
      <c r="A548" s="53" t="s">
        <v>51</v>
      </c>
      <c r="B548" s="53">
        <v>40021</v>
      </c>
      <c r="C548" s="57">
        <v>19</v>
      </c>
      <c r="D548">
        <v>0.81662179999999995</v>
      </c>
      <c r="E548">
        <v>0.71875029999999995</v>
      </c>
      <c r="F548">
        <v>0.85694579999999998</v>
      </c>
      <c r="G548">
        <v>9.78715E-2</v>
      </c>
      <c r="H548">
        <v>69.896600000000007</v>
      </c>
      <c r="I548">
        <v>4.12994E-2</v>
      </c>
      <c r="J548">
        <v>7.4722700000000003E-2</v>
      </c>
      <c r="K548">
        <v>9.78715E-2</v>
      </c>
      <c r="L548">
        <v>0.1210204</v>
      </c>
      <c r="M548">
        <v>0.15444359999999999</v>
      </c>
      <c r="N548">
        <v>4.4143399999999999E-2</v>
      </c>
      <c r="O548">
        <v>87</v>
      </c>
      <c r="P548">
        <v>786</v>
      </c>
    </row>
    <row r="549" spans="1:16">
      <c r="A549" s="53" t="s">
        <v>51</v>
      </c>
      <c r="B549" s="53">
        <v>40021</v>
      </c>
      <c r="C549" s="57">
        <v>20</v>
      </c>
      <c r="D549">
        <v>0.85762660000000002</v>
      </c>
      <c r="E549">
        <v>0.85919009999999996</v>
      </c>
      <c r="F549">
        <v>0.90779869999999996</v>
      </c>
      <c r="G549">
        <v>-1.5635E-3</v>
      </c>
      <c r="H549">
        <v>66.430999999999997</v>
      </c>
      <c r="I549">
        <v>-5.8135600000000003E-2</v>
      </c>
      <c r="J549">
        <v>-2.4712399999999999E-2</v>
      </c>
      <c r="K549">
        <v>-1.5635E-3</v>
      </c>
      <c r="L549">
        <v>2.1585300000000002E-2</v>
      </c>
      <c r="M549">
        <v>5.5008500000000002E-2</v>
      </c>
      <c r="N549">
        <v>4.4143399999999999E-2</v>
      </c>
      <c r="O549">
        <v>87</v>
      </c>
      <c r="P549">
        <v>786</v>
      </c>
    </row>
    <row r="550" spans="1:16">
      <c r="A550" s="53" t="s">
        <v>51</v>
      </c>
      <c r="B550" s="53">
        <v>40021</v>
      </c>
      <c r="C550" s="57">
        <v>21</v>
      </c>
      <c r="D550">
        <v>0.95379800000000003</v>
      </c>
      <c r="E550">
        <v>0.94729019999999997</v>
      </c>
      <c r="F550">
        <v>1.0758289999999999</v>
      </c>
      <c r="G550">
        <v>6.5078000000000002E-3</v>
      </c>
      <c r="H550">
        <v>62.770099999999999</v>
      </c>
      <c r="I550">
        <v>-5.0064299999999999E-2</v>
      </c>
      <c r="J550">
        <v>-1.6641E-2</v>
      </c>
      <c r="K550">
        <v>6.5078000000000002E-3</v>
      </c>
      <c r="L550">
        <v>2.9656700000000001E-2</v>
      </c>
      <c r="M550">
        <v>6.3079899999999994E-2</v>
      </c>
      <c r="N550">
        <v>4.4143399999999999E-2</v>
      </c>
      <c r="O550">
        <v>87</v>
      </c>
      <c r="P550">
        <v>786</v>
      </c>
    </row>
    <row r="551" spans="1:16">
      <c r="A551" s="53" t="s">
        <v>51</v>
      </c>
      <c r="B551" s="53">
        <v>40021</v>
      </c>
      <c r="C551" s="57">
        <v>22</v>
      </c>
      <c r="D551">
        <v>0.96586570000000005</v>
      </c>
      <c r="E551">
        <v>0.96140939999999997</v>
      </c>
      <c r="F551">
        <v>0.97298830000000003</v>
      </c>
      <c r="G551">
        <v>4.4562999999999998E-3</v>
      </c>
      <c r="H551">
        <v>61.045999999999999</v>
      </c>
      <c r="I551">
        <v>-5.2115799999999997E-2</v>
      </c>
      <c r="J551">
        <v>-1.8692500000000001E-2</v>
      </c>
      <c r="K551">
        <v>4.4562999999999998E-3</v>
      </c>
      <c r="L551">
        <v>2.76052E-2</v>
      </c>
      <c r="M551">
        <v>6.1028399999999997E-2</v>
      </c>
      <c r="N551">
        <v>4.4143399999999999E-2</v>
      </c>
      <c r="O551">
        <v>87</v>
      </c>
      <c r="P551">
        <v>786</v>
      </c>
    </row>
    <row r="552" spans="1:16">
      <c r="A552" s="53" t="s">
        <v>51</v>
      </c>
      <c r="B552" s="53">
        <v>40021</v>
      </c>
      <c r="C552" s="57">
        <v>23</v>
      </c>
      <c r="D552">
        <v>0.86737129999999996</v>
      </c>
      <c r="E552">
        <v>0.86821429999999999</v>
      </c>
      <c r="F552">
        <v>0.87005619999999995</v>
      </c>
      <c r="G552">
        <v>-8.43E-4</v>
      </c>
      <c r="H552">
        <v>59.827599999999997</v>
      </c>
      <c r="I552">
        <v>-5.7415099999999997E-2</v>
      </c>
      <c r="J552">
        <v>-2.39919E-2</v>
      </c>
      <c r="K552">
        <v>-8.43E-4</v>
      </c>
      <c r="L552">
        <v>2.2305800000000001E-2</v>
      </c>
      <c r="M552">
        <v>5.5729099999999997E-2</v>
      </c>
      <c r="N552">
        <v>4.4143399999999999E-2</v>
      </c>
      <c r="O552">
        <v>87</v>
      </c>
      <c r="P552">
        <v>786</v>
      </c>
    </row>
    <row r="553" spans="1:16">
      <c r="A553" s="53" t="s">
        <v>51</v>
      </c>
      <c r="B553" s="53">
        <v>40021</v>
      </c>
      <c r="C553" s="57">
        <v>24</v>
      </c>
      <c r="D553">
        <v>0.6872954</v>
      </c>
      <c r="E553">
        <v>0.68686630000000004</v>
      </c>
      <c r="F553">
        <v>0.68823710000000005</v>
      </c>
      <c r="G553">
        <v>4.2920000000000002E-4</v>
      </c>
      <c r="H553">
        <v>58.773299999999999</v>
      </c>
      <c r="I553">
        <v>-5.6778299999999997E-2</v>
      </c>
      <c r="J553">
        <v>-2.2979699999999999E-2</v>
      </c>
      <c r="K553">
        <v>4.2920000000000002E-4</v>
      </c>
      <c r="L553">
        <v>2.3838000000000002E-2</v>
      </c>
      <c r="M553">
        <v>5.7636600000000003E-2</v>
      </c>
      <c r="N553">
        <v>4.4639199999999997E-2</v>
      </c>
      <c r="O553">
        <v>86</v>
      </c>
      <c r="P553">
        <v>786</v>
      </c>
    </row>
    <row r="554" spans="1:16">
      <c r="A554" s="53" t="s">
        <v>51</v>
      </c>
      <c r="B554" s="53">
        <v>40035</v>
      </c>
      <c r="C554" s="57">
        <v>1</v>
      </c>
      <c r="D554">
        <v>0.58066030000000002</v>
      </c>
      <c r="E554">
        <v>0.56031679999999995</v>
      </c>
      <c r="F554">
        <v>0.58766980000000002</v>
      </c>
      <c r="G554">
        <v>2.03435E-2</v>
      </c>
      <c r="H554">
        <v>67.041899999999998</v>
      </c>
      <c r="I554">
        <v>-1.50277E-2</v>
      </c>
      <c r="J554">
        <v>5.8698999999999999E-3</v>
      </c>
      <c r="K554">
        <v>2.03435E-2</v>
      </c>
      <c r="L554">
        <v>3.48172E-2</v>
      </c>
      <c r="M554">
        <v>5.5714800000000002E-2</v>
      </c>
      <c r="N554">
        <v>2.7600300000000001E-2</v>
      </c>
      <c r="O554">
        <v>203</v>
      </c>
      <c r="P554">
        <v>1934</v>
      </c>
    </row>
    <row r="555" spans="1:16">
      <c r="A555" s="53" t="s">
        <v>51</v>
      </c>
      <c r="B555" s="53">
        <v>40035</v>
      </c>
      <c r="C555" s="57">
        <v>2</v>
      </c>
      <c r="D555">
        <v>0.48022120000000001</v>
      </c>
      <c r="E555">
        <v>0.48302499999999998</v>
      </c>
      <c r="F555">
        <v>0.5174029</v>
      </c>
      <c r="G555">
        <v>-2.8038999999999998E-3</v>
      </c>
      <c r="H555">
        <v>65.578800000000001</v>
      </c>
      <c r="I555">
        <v>-3.8175099999999997E-2</v>
      </c>
      <c r="J555">
        <v>-1.7277500000000001E-2</v>
      </c>
      <c r="K555">
        <v>-2.8038999999999998E-3</v>
      </c>
      <c r="L555">
        <v>1.16697E-2</v>
      </c>
      <c r="M555">
        <v>3.25673E-2</v>
      </c>
      <c r="N555">
        <v>2.7600300000000001E-2</v>
      </c>
      <c r="O555">
        <v>203</v>
      </c>
      <c r="P555">
        <v>1934</v>
      </c>
    </row>
    <row r="556" spans="1:16">
      <c r="A556" s="53" t="s">
        <v>51</v>
      </c>
      <c r="B556" s="53">
        <v>40035</v>
      </c>
      <c r="C556" s="57">
        <v>3</v>
      </c>
      <c r="D556">
        <v>0.43532999999999999</v>
      </c>
      <c r="E556">
        <v>0.4411021</v>
      </c>
      <c r="F556">
        <v>0.46488960000000001</v>
      </c>
      <c r="G556">
        <v>-5.7720999999999996E-3</v>
      </c>
      <c r="H556">
        <v>64.197000000000003</v>
      </c>
      <c r="I556">
        <v>-4.1143399999999997E-2</v>
      </c>
      <c r="J556">
        <v>-2.0245800000000001E-2</v>
      </c>
      <c r="K556">
        <v>-5.7720999999999996E-3</v>
      </c>
      <c r="L556">
        <v>8.7014999999999992E-3</v>
      </c>
      <c r="M556">
        <v>2.95991E-2</v>
      </c>
      <c r="N556">
        <v>2.7600300000000001E-2</v>
      </c>
      <c r="O556">
        <v>203</v>
      </c>
      <c r="P556">
        <v>1934</v>
      </c>
    </row>
    <row r="557" spans="1:16">
      <c r="A557" s="53" t="s">
        <v>51</v>
      </c>
      <c r="B557" s="53">
        <v>40035</v>
      </c>
      <c r="C557" s="57">
        <v>4</v>
      </c>
      <c r="D557">
        <v>0.41577540000000002</v>
      </c>
      <c r="E557">
        <v>0.42395870000000002</v>
      </c>
      <c r="F557">
        <v>0.45409699999999997</v>
      </c>
      <c r="G557">
        <v>-8.1832999999999993E-3</v>
      </c>
      <c r="H557">
        <v>64.162599999999998</v>
      </c>
      <c r="I557">
        <v>-4.3554500000000003E-2</v>
      </c>
      <c r="J557">
        <v>-2.2656900000000001E-2</v>
      </c>
      <c r="K557">
        <v>-8.1832999999999993E-3</v>
      </c>
      <c r="L557">
        <v>6.2903000000000004E-3</v>
      </c>
      <c r="M557">
        <v>2.7187900000000001E-2</v>
      </c>
      <c r="N557">
        <v>2.7600300000000001E-2</v>
      </c>
      <c r="O557">
        <v>203</v>
      </c>
      <c r="P557">
        <v>1934</v>
      </c>
    </row>
    <row r="558" spans="1:16">
      <c r="A558" s="53" t="s">
        <v>51</v>
      </c>
      <c r="B558" s="53">
        <v>40035</v>
      </c>
      <c r="C558" s="57">
        <v>5</v>
      </c>
      <c r="D558">
        <v>0.4152363</v>
      </c>
      <c r="E558">
        <v>0.4309733</v>
      </c>
      <c r="F558">
        <v>0.46191179999999998</v>
      </c>
      <c r="G558">
        <v>-1.5737000000000001E-2</v>
      </c>
      <c r="H558">
        <v>63.2759</v>
      </c>
      <c r="I558">
        <v>-5.1108199999999999E-2</v>
      </c>
      <c r="J558">
        <v>-3.0210600000000001E-2</v>
      </c>
      <c r="K558">
        <v>-1.5737000000000001E-2</v>
      </c>
      <c r="L558">
        <v>-1.2634E-3</v>
      </c>
      <c r="M558">
        <v>1.9634200000000001E-2</v>
      </c>
      <c r="N558">
        <v>2.7600300000000001E-2</v>
      </c>
      <c r="O558">
        <v>203</v>
      </c>
      <c r="P558">
        <v>1934</v>
      </c>
    </row>
    <row r="559" spans="1:16">
      <c r="A559" s="53" t="s">
        <v>51</v>
      </c>
      <c r="B559" s="53">
        <v>40035</v>
      </c>
      <c r="C559" s="57">
        <v>6</v>
      </c>
      <c r="D559">
        <v>0.45894269999999998</v>
      </c>
      <c r="E559">
        <v>0.46439180000000002</v>
      </c>
      <c r="F559">
        <v>0.4904792</v>
      </c>
      <c r="G559">
        <v>-5.4491000000000001E-3</v>
      </c>
      <c r="H559">
        <v>63.546799999999998</v>
      </c>
      <c r="I559">
        <v>-4.08204E-2</v>
      </c>
      <c r="J559">
        <v>-1.9922700000000002E-2</v>
      </c>
      <c r="K559">
        <v>-5.4491000000000001E-3</v>
      </c>
      <c r="L559">
        <v>9.0244999999999995E-3</v>
      </c>
      <c r="M559">
        <v>2.99221E-2</v>
      </c>
      <c r="N559">
        <v>2.7600300000000001E-2</v>
      </c>
      <c r="O559">
        <v>203</v>
      </c>
      <c r="P559">
        <v>1934</v>
      </c>
    </row>
    <row r="560" spans="1:16">
      <c r="A560" s="53" t="s">
        <v>51</v>
      </c>
      <c r="B560" s="53">
        <v>40035</v>
      </c>
      <c r="C560" s="57">
        <v>7</v>
      </c>
      <c r="D560">
        <v>0.48993609999999999</v>
      </c>
      <c r="E560">
        <v>0.50367799999999996</v>
      </c>
      <c r="F560">
        <v>0.48796689999999998</v>
      </c>
      <c r="G560">
        <v>-1.37419E-2</v>
      </c>
      <c r="H560">
        <v>63.049300000000002</v>
      </c>
      <c r="I560">
        <v>-4.9113200000000003E-2</v>
      </c>
      <c r="J560">
        <v>-2.8215500000000001E-2</v>
      </c>
      <c r="K560">
        <v>-1.37419E-2</v>
      </c>
      <c r="L560">
        <v>7.3169999999999995E-4</v>
      </c>
      <c r="M560">
        <v>2.1629300000000001E-2</v>
      </c>
      <c r="N560">
        <v>2.7600300000000001E-2</v>
      </c>
      <c r="O560">
        <v>203</v>
      </c>
      <c r="P560">
        <v>1934</v>
      </c>
    </row>
    <row r="561" spans="1:16">
      <c r="A561" s="53" t="s">
        <v>51</v>
      </c>
      <c r="B561" s="53">
        <v>40035</v>
      </c>
      <c r="C561" s="57">
        <v>8</v>
      </c>
      <c r="D561">
        <v>0.58431200000000005</v>
      </c>
      <c r="E561">
        <v>0.59913090000000002</v>
      </c>
      <c r="F561">
        <v>0.59909800000000002</v>
      </c>
      <c r="G561">
        <v>-1.4818899999999999E-2</v>
      </c>
      <c r="H561">
        <v>66.157600000000002</v>
      </c>
      <c r="I561">
        <v>-5.0190100000000001E-2</v>
      </c>
      <c r="J561">
        <v>-2.9292499999999999E-2</v>
      </c>
      <c r="K561">
        <v>-1.4818899999999999E-2</v>
      </c>
      <c r="L561">
        <v>-3.4529999999999999E-4</v>
      </c>
      <c r="M561">
        <v>2.0552299999999999E-2</v>
      </c>
      <c r="N561">
        <v>2.7600300000000001E-2</v>
      </c>
      <c r="O561">
        <v>203</v>
      </c>
      <c r="P561">
        <v>1934</v>
      </c>
    </row>
    <row r="562" spans="1:16">
      <c r="A562" s="53" t="s">
        <v>51</v>
      </c>
      <c r="B562" s="53">
        <v>40035</v>
      </c>
      <c r="C562" s="57">
        <v>9</v>
      </c>
      <c r="D562">
        <v>0.61314239999999998</v>
      </c>
      <c r="E562">
        <v>0.59188410000000002</v>
      </c>
      <c r="F562">
        <v>0.61700239999999995</v>
      </c>
      <c r="G562">
        <v>2.1258300000000001E-2</v>
      </c>
      <c r="H562">
        <v>69.566500000000005</v>
      </c>
      <c r="I562">
        <v>-1.4112899999999999E-2</v>
      </c>
      <c r="J562">
        <v>6.7847000000000003E-3</v>
      </c>
      <c r="K562">
        <v>2.1258300000000001E-2</v>
      </c>
      <c r="L562">
        <v>3.5731899999999997E-2</v>
      </c>
      <c r="M562">
        <v>5.6629499999999999E-2</v>
      </c>
      <c r="N562">
        <v>2.7600300000000001E-2</v>
      </c>
      <c r="O562">
        <v>203</v>
      </c>
      <c r="P562">
        <v>1934</v>
      </c>
    </row>
    <row r="563" spans="1:16">
      <c r="A563" s="53" t="s">
        <v>51</v>
      </c>
      <c r="B563" s="53">
        <v>40035</v>
      </c>
      <c r="C563" s="57">
        <v>10</v>
      </c>
      <c r="D563">
        <v>0.6423932</v>
      </c>
      <c r="E563">
        <v>0.60558999999999996</v>
      </c>
      <c r="F563">
        <v>0.66266590000000003</v>
      </c>
      <c r="G563">
        <v>3.6803200000000001E-2</v>
      </c>
      <c r="H563">
        <v>74.413799999999995</v>
      </c>
      <c r="I563">
        <v>1.4319999999999999E-3</v>
      </c>
      <c r="J563">
        <v>2.2329600000000002E-2</v>
      </c>
      <c r="K563">
        <v>3.6803200000000001E-2</v>
      </c>
      <c r="L563">
        <v>5.12769E-2</v>
      </c>
      <c r="M563">
        <v>7.2174500000000003E-2</v>
      </c>
      <c r="N563">
        <v>2.7600300000000001E-2</v>
      </c>
      <c r="O563">
        <v>203</v>
      </c>
      <c r="P563">
        <v>1934</v>
      </c>
    </row>
    <row r="564" spans="1:16">
      <c r="A564" s="53" t="s">
        <v>51</v>
      </c>
      <c r="B564" s="53">
        <v>40035</v>
      </c>
      <c r="C564" s="57">
        <v>11</v>
      </c>
      <c r="D564">
        <v>0.69467319999999999</v>
      </c>
      <c r="E564">
        <v>0.62393310000000002</v>
      </c>
      <c r="F564">
        <v>0.69627030000000001</v>
      </c>
      <c r="G564">
        <v>7.0740200000000003E-2</v>
      </c>
      <c r="H564">
        <v>79.463099999999997</v>
      </c>
      <c r="I564">
        <v>3.5368900000000002E-2</v>
      </c>
      <c r="J564">
        <v>5.6266499999999997E-2</v>
      </c>
      <c r="K564">
        <v>7.0740200000000003E-2</v>
      </c>
      <c r="L564">
        <v>8.5213800000000006E-2</v>
      </c>
      <c r="M564">
        <v>0.10611139999999999</v>
      </c>
      <c r="N564">
        <v>2.7600300000000001E-2</v>
      </c>
      <c r="O564">
        <v>203</v>
      </c>
      <c r="P564">
        <v>1934</v>
      </c>
    </row>
    <row r="565" spans="1:16">
      <c r="A565" s="53" t="s">
        <v>51</v>
      </c>
      <c r="B565" s="53">
        <v>40035</v>
      </c>
      <c r="C565" s="57">
        <v>12</v>
      </c>
      <c r="D565">
        <v>0.75601370000000001</v>
      </c>
      <c r="E565">
        <v>0.65247909999999998</v>
      </c>
      <c r="F565">
        <v>0.71987869999999998</v>
      </c>
      <c r="G565">
        <v>0.1035346</v>
      </c>
      <c r="H565">
        <v>84.093599999999995</v>
      </c>
      <c r="I565">
        <v>6.8163399999999999E-2</v>
      </c>
      <c r="J565">
        <v>8.9061000000000001E-2</v>
      </c>
      <c r="K565">
        <v>0.1035346</v>
      </c>
      <c r="L565">
        <v>0.1180083</v>
      </c>
      <c r="M565">
        <v>0.1389059</v>
      </c>
      <c r="N565">
        <v>2.7600300000000001E-2</v>
      </c>
      <c r="O565">
        <v>203</v>
      </c>
      <c r="P565">
        <v>1934</v>
      </c>
    </row>
    <row r="566" spans="1:16">
      <c r="A566" s="53" t="s">
        <v>51</v>
      </c>
      <c r="B566" s="53">
        <v>40035</v>
      </c>
      <c r="C566" s="57">
        <v>13</v>
      </c>
      <c r="D566">
        <v>0.78885899999999998</v>
      </c>
      <c r="E566">
        <v>0.69856890000000005</v>
      </c>
      <c r="F566">
        <v>0.78440580000000004</v>
      </c>
      <c r="G566">
        <v>9.0290099999999998E-2</v>
      </c>
      <c r="H566">
        <v>87.226600000000005</v>
      </c>
      <c r="I566">
        <v>5.4918799999999997E-2</v>
      </c>
      <c r="J566">
        <v>7.5816400000000006E-2</v>
      </c>
      <c r="K566">
        <v>9.0290099999999998E-2</v>
      </c>
      <c r="L566">
        <v>0.1047637</v>
      </c>
      <c r="M566">
        <v>0.1256613</v>
      </c>
      <c r="N566">
        <v>2.7600300000000001E-2</v>
      </c>
      <c r="O566">
        <v>203</v>
      </c>
      <c r="P566">
        <v>1934</v>
      </c>
    </row>
    <row r="567" spans="1:16">
      <c r="A567" s="53" t="s">
        <v>51</v>
      </c>
      <c r="B567" s="53">
        <v>40035</v>
      </c>
      <c r="C567" s="57">
        <v>14</v>
      </c>
      <c r="D567">
        <v>0.8469738</v>
      </c>
      <c r="E567">
        <v>0.74885449999999998</v>
      </c>
      <c r="F567">
        <v>0.84515209999999996</v>
      </c>
      <c r="G567">
        <v>9.8119300000000007E-2</v>
      </c>
      <c r="H567">
        <v>87.571399999999997</v>
      </c>
      <c r="I567">
        <v>6.2748100000000001E-2</v>
      </c>
      <c r="J567">
        <v>8.3645700000000003E-2</v>
      </c>
      <c r="K567">
        <v>9.8119300000000007E-2</v>
      </c>
      <c r="L567">
        <v>0.1125929</v>
      </c>
      <c r="M567">
        <v>0.13349059999999999</v>
      </c>
      <c r="N567">
        <v>2.7600300000000001E-2</v>
      </c>
      <c r="O567">
        <v>203</v>
      </c>
      <c r="P567">
        <v>1934</v>
      </c>
    </row>
    <row r="568" spans="1:16">
      <c r="A568" s="53" t="s">
        <v>51</v>
      </c>
      <c r="B568" s="53">
        <v>40035</v>
      </c>
      <c r="C568" s="57">
        <v>15</v>
      </c>
      <c r="D568">
        <v>0.87115220000000004</v>
      </c>
      <c r="E568">
        <v>0.67045120000000002</v>
      </c>
      <c r="F568">
        <v>0.72352209999999995</v>
      </c>
      <c r="G568">
        <v>0.20070099999999999</v>
      </c>
      <c r="H568">
        <v>88.263499999999993</v>
      </c>
      <c r="I568">
        <v>0.1653298</v>
      </c>
      <c r="J568">
        <v>0.18622739999999999</v>
      </c>
      <c r="K568">
        <v>0.20070099999999999</v>
      </c>
      <c r="L568">
        <v>0.21517459999999999</v>
      </c>
      <c r="M568">
        <v>0.23607220000000001</v>
      </c>
      <c r="N568">
        <v>2.7600300000000001E-2</v>
      </c>
      <c r="O568">
        <v>203</v>
      </c>
      <c r="P568">
        <v>1934</v>
      </c>
    </row>
    <row r="569" spans="1:16">
      <c r="A569" s="53" t="s">
        <v>51</v>
      </c>
      <c r="B569" s="53">
        <v>40035</v>
      </c>
      <c r="C569" s="57">
        <v>16</v>
      </c>
      <c r="D569">
        <v>0.90269089999999996</v>
      </c>
      <c r="E569">
        <v>0.70037179999999999</v>
      </c>
      <c r="F569">
        <v>0.72250780000000003</v>
      </c>
      <c r="G569">
        <v>0.2023191</v>
      </c>
      <c r="H569">
        <v>86.918700000000001</v>
      </c>
      <c r="I569">
        <v>0.16694780000000001</v>
      </c>
      <c r="J569">
        <v>0.1878455</v>
      </c>
      <c r="K569">
        <v>0.2023191</v>
      </c>
      <c r="L569">
        <v>0.2167927</v>
      </c>
      <c r="M569">
        <v>0.23769029999999999</v>
      </c>
      <c r="N569">
        <v>2.7600300000000001E-2</v>
      </c>
      <c r="O569">
        <v>203</v>
      </c>
      <c r="P569">
        <v>1934</v>
      </c>
    </row>
    <row r="570" spans="1:16">
      <c r="A570" s="53" t="s">
        <v>51</v>
      </c>
      <c r="B570" s="53">
        <v>40035</v>
      </c>
      <c r="C570" s="57">
        <v>17</v>
      </c>
      <c r="D570">
        <v>0.94837629999999995</v>
      </c>
      <c r="E570">
        <v>0.7732116</v>
      </c>
      <c r="F570">
        <v>0.74849790000000005</v>
      </c>
      <c r="G570">
        <v>0.17516470000000001</v>
      </c>
      <c r="H570">
        <v>85</v>
      </c>
      <c r="I570">
        <v>0.13979349999999999</v>
      </c>
      <c r="J570">
        <v>0.1606911</v>
      </c>
      <c r="K570">
        <v>0.17516470000000001</v>
      </c>
      <c r="L570">
        <v>0.18963830000000001</v>
      </c>
      <c r="M570">
        <v>0.2105359</v>
      </c>
      <c r="N570">
        <v>2.7600300000000001E-2</v>
      </c>
      <c r="O570">
        <v>203</v>
      </c>
      <c r="P570">
        <v>1934</v>
      </c>
    </row>
    <row r="571" spans="1:16">
      <c r="A571" s="53" t="s">
        <v>51</v>
      </c>
      <c r="B571" s="53">
        <v>40035</v>
      </c>
      <c r="C571" s="57">
        <v>18</v>
      </c>
      <c r="D571">
        <v>0.98754779999999998</v>
      </c>
      <c r="E571">
        <v>0.8383043</v>
      </c>
      <c r="F571">
        <v>0.81308259999999999</v>
      </c>
      <c r="G571">
        <v>0.1492434</v>
      </c>
      <c r="H571">
        <v>84.1404</v>
      </c>
      <c r="I571">
        <v>0.11387220000000001</v>
      </c>
      <c r="J571">
        <v>0.1347698</v>
      </c>
      <c r="K571">
        <v>0.1492434</v>
      </c>
      <c r="L571">
        <v>0.163717</v>
      </c>
      <c r="M571">
        <v>0.18461469999999999</v>
      </c>
      <c r="N571">
        <v>2.7600300000000001E-2</v>
      </c>
      <c r="O571">
        <v>203</v>
      </c>
      <c r="P571">
        <v>1934</v>
      </c>
    </row>
    <row r="572" spans="1:16">
      <c r="A572" s="53" t="s">
        <v>51</v>
      </c>
      <c r="B572" s="53">
        <v>40035</v>
      </c>
      <c r="C572" s="57">
        <v>19</v>
      </c>
      <c r="D572">
        <v>0.99220370000000002</v>
      </c>
      <c r="E572">
        <v>0.8541069</v>
      </c>
      <c r="F572">
        <v>0.84334710000000002</v>
      </c>
      <c r="G572">
        <v>0.13809679999999999</v>
      </c>
      <c r="H572">
        <v>81.623199999999997</v>
      </c>
      <c r="I572">
        <v>0.1027256</v>
      </c>
      <c r="J572">
        <v>0.1236232</v>
      </c>
      <c r="K572">
        <v>0.13809679999999999</v>
      </c>
      <c r="L572">
        <v>0.15257039999999999</v>
      </c>
      <c r="M572">
        <v>0.17346809999999999</v>
      </c>
      <c r="N572">
        <v>2.7600300000000001E-2</v>
      </c>
      <c r="O572">
        <v>203</v>
      </c>
      <c r="P572">
        <v>1934</v>
      </c>
    </row>
    <row r="573" spans="1:16">
      <c r="A573" s="53" t="s">
        <v>51</v>
      </c>
      <c r="B573" s="53">
        <v>40035</v>
      </c>
      <c r="C573" s="57">
        <v>20</v>
      </c>
      <c r="D573">
        <v>1.0071129999999999</v>
      </c>
      <c r="E573">
        <v>0.98069249999999997</v>
      </c>
      <c r="F573">
        <v>1.042664</v>
      </c>
      <c r="G573">
        <v>2.6420599999999999E-2</v>
      </c>
      <c r="H573">
        <v>78.120699999999999</v>
      </c>
      <c r="I573">
        <v>-8.9505999999999995E-3</v>
      </c>
      <c r="J573">
        <v>1.1946999999999999E-2</v>
      </c>
      <c r="K573">
        <v>2.6420599999999999E-2</v>
      </c>
      <c r="L573">
        <v>4.0894199999999999E-2</v>
      </c>
      <c r="M573">
        <v>6.1791800000000001E-2</v>
      </c>
      <c r="N573">
        <v>2.7600300000000001E-2</v>
      </c>
      <c r="O573">
        <v>203</v>
      </c>
      <c r="P573">
        <v>1934</v>
      </c>
    </row>
    <row r="574" spans="1:16">
      <c r="A574" s="53" t="s">
        <v>51</v>
      </c>
      <c r="B574" s="53">
        <v>40035</v>
      </c>
      <c r="C574" s="57">
        <v>21</v>
      </c>
      <c r="D574">
        <v>1.036581</v>
      </c>
      <c r="E574">
        <v>1.081674</v>
      </c>
      <c r="F574">
        <v>1.1127990000000001</v>
      </c>
      <c r="G574">
        <v>-4.5092899999999998E-2</v>
      </c>
      <c r="H574">
        <v>72.502499999999998</v>
      </c>
      <c r="I574">
        <v>-8.04642E-2</v>
      </c>
      <c r="J574">
        <v>-5.9566599999999997E-2</v>
      </c>
      <c r="K574">
        <v>-4.5092899999999998E-2</v>
      </c>
      <c r="L574">
        <v>-3.0619299999999999E-2</v>
      </c>
      <c r="M574">
        <v>-9.7216999999999998E-3</v>
      </c>
      <c r="N574">
        <v>2.7600300000000001E-2</v>
      </c>
      <c r="O574">
        <v>203</v>
      </c>
      <c r="P574">
        <v>1934</v>
      </c>
    </row>
    <row r="575" spans="1:16">
      <c r="A575" s="53" t="s">
        <v>51</v>
      </c>
      <c r="B575" s="53">
        <v>40035</v>
      </c>
      <c r="C575" s="57">
        <v>22</v>
      </c>
      <c r="D575">
        <v>1.015806</v>
      </c>
      <c r="E575">
        <v>1.060521</v>
      </c>
      <c r="F575">
        <v>1.2124379999999999</v>
      </c>
      <c r="G575">
        <v>-4.4714999999999998E-2</v>
      </c>
      <c r="H575">
        <v>69.455699999999993</v>
      </c>
      <c r="I575">
        <v>-8.0086299999999999E-2</v>
      </c>
      <c r="J575">
        <v>-5.9188699999999997E-2</v>
      </c>
      <c r="K575">
        <v>-4.4714999999999998E-2</v>
      </c>
      <c r="L575">
        <v>-3.0241400000000002E-2</v>
      </c>
      <c r="M575">
        <v>-9.3437999999999993E-3</v>
      </c>
      <c r="N575">
        <v>2.7600300000000001E-2</v>
      </c>
      <c r="O575">
        <v>203</v>
      </c>
      <c r="P575">
        <v>1934</v>
      </c>
    </row>
    <row r="576" spans="1:16">
      <c r="A576" s="53" t="s">
        <v>51</v>
      </c>
      <c r="B576" s="53">
        <v>40035</v>
      </c>
      <c r="C576" s="57">
        <v>23</v>
      </c>
      <c r="D576">
        <v>0.89854820000000002</v>
      </c>
      <c r="E576">
        <v>0.8679209</v>
      </c>
      <c r="F576">
        <v>0.96173969999999998</v>
      </c>
      <c r="G576">
        <v>3.0627399999999999E-2</v>
      </c>
      <c r="H576">
        <v>67.029600000000002</v>
      </c>
      <c r="I576">
        <v>-4.7438999999999997E-3</v>
      </c>
      <c r="J576">
        <v>1.61537E-2</v>
      </c>
      <c r="K576">
        <v>3.0627399999999999E-2</v>
      </c>
      <c r="L576">
        <v>4.5101000000000002E-2</v>
      </c>
      <c r="M576">
        <v>6.5998600000000004E-2</v>
      </c>
      <c r="N576">
        <v>2.7600300000000001E-2</v>
      </c>
      <c r="O576">
        <v>203</v>
      </c>
      <c r="P576">
        <v>1934</v>
      </c>
    </row>
    <row r="577" spans="1:16">
      <c r="A577" s="53" t="s">
        <v>51</v>
      </c>
      <c r="B577" s="53">
        <v>40035</v>
      </c>
      <c r="C577" s="57">
        <v>24</v>
      </c>
      <c r="D577">
        <v>0.71097639999999995</v>
      </c>
      <c r="E577">
        <v>0.71495350000000002</v>
      </c>
      <c r="F577">
        <v>0.77199099999999998</v>
      </c>
      <c r="G577">
        <v>-3.9770999999999999E-3</v>
      </c>
      <c r="H577">
        <v>65.869500000000002</v>
      </c>
      <c r="I577">
        <v>-3.9348399999999999E-2</v>
      </c>
      <c r="J577">
        <v>-1.84507E-2</v>
      </c>
      <c r="K577">
        <v>-3.9770999999999999E-3</v>
      </c>
      <c r="L577">
        <v>1.0496500000000001E-2</v>
      </c>
      <c r="M577">
        <v>3.1394100000000001E-2</v>
      </c>
      <c r="N577">
        <v>2.7600300000000001E-2</v>
      </c>
      <c r="O577">
        <v>203</v>
      </c>
      <c r="P577">
        <v>1934</v>
      </c>
    </row>
    <row r="578" spans="1:16">
      <c r="A578" s="53" t="s">
        <v>51</v>
      </c>
      <c r="B578" s="53">
        <v>40036</v>
      </c>
      <c r="C578" s="57">
        <v>1</v>
      </c>
      <c r="D578">
        <v>0.53302229999999995</v>
      </c>
      <c r="E578">
        <v>0.52356420000000004</v>
      </c>
      <c r="F578">
        <v>0.56033429999999995</v>
      </c>
      <c r="G578">
        <v>9.4581999999999999E-3</v>
      </c>
      <c r="H578">
        <v>64.532600000000002</v>
      </c>
      <c r="I578">
        <v>-2.4489799999999999E-2</v>
      </c>
      <c r="J578">
        <v>-4.4330999999999997E-3</v>
      </c>
      <c r="K578">
        <v>9.4581999999999999E-3</v>
      </c>
      <c r="L578">
        <v>2.3349399999999999E-2</v>
      </c>
      <c r="M578">
        <v>4.3406199999999999E-2</v>
      </c>
      <c r="N578">
        <v>2.6489700000000001E-2</v>
      </c>
      <c r="O578">
        <v>215</v>
      </c>
      <c r="P578">
        <v>2047</v>
      </c>
    </row>
    <row r="579" spans="1:16">
      <c r="A579" s="53" t="s">
        <v>51</v>
      </c>
      <c r="B579" s="53">
        <v>40036</v>
      </c>
      <c r="C579" s="57">
        <v>2</v>
      </c>
      <c r="D579">
        <v>0.45181329999999997</v>
      </c>
      <c r="E579">
        <v>0.44443139999999998</v>
      </c>
      <c r="F579">
        <v>0.49333579999999999</v>
      </c>
      <c r="G579">
        <v>7.3819000000000003E-3</v>
      </c>
      <c r="H579">
        <v>62.979100000000003</v>
      </c>
      <c r="I579">
        <v>-2.6566099999999999E-2</v>
      </c>
      <c r="J579">
        <v>-6.5094000000000003E-3</v>
      </c>
      <c r="K579">
        <v>7.3819000000000003E-3</v>
      </c>
      <c r="L579">
        <v>2.12731E-2</v>
      </c>
      <c r="M579">
        <v>4.13298E-2</v>
      </c>
      <c r="N579">
        <v>2.6489700000000001E-2</v>
      </c>
      <c r="O579">
        <v>215</v>
      </c>
      <c r="P579">
        <v>2047</v>
      </c>
    </row>
    <row r="580" spans="1:16">
      <c r="A580" s="53" t="s">
        <v>51</v>
      </c>
      <c r="B580" s="53">
        <v>40036</v>
      </c>
      <c r="C580" s="57">
        <v>3</v>
      </c>
      <c r="D580">
        <v>0.41790270000000002</v>
      </c>
      <c r="E580">
        <v>0.41423759999999998</v>
      </c>
      <c r="F580">
        <v>0.43405060000000001</v>
      </c>
      <c r="G580">
        <v>3.6651000000000001E-3</v>
      </c>
      <c r="H580">
        <v>61.837200000000003</v>
      </c>
      <c r="I580">
        <v>-3.0282900000000001E-2</v>
      </c>
      <c r="J580">
        <v>-1.02262E-2</v>
      </c>
      <c r="K580">
        <v>3.6651000000000001E-3</v>
      </c>
      <c r="L580">
        <v>1.75563E-2</v>
      </c>
      <c r="M580">
        <v>3.7613000000000001E-2</v>
      </c>
      <c r="N580">
        <v>2.6489700000000001E-2</v>
      </c>
      <c r="O580">
        <v>215</v>
      </c>
      <c r="P580">
        <v>2047</v>
      </c>
    </row>
    <row r="581" spans="1:16">
      <c r="A581" s="53" t="s">
        <v>51</v>
      </c>
      <c r="B581" s="53">
        <v>40036</v>
      </c>
      <c r="C581" s="57">
        <v>4</v>
      </c>
      <c r="D581">
        <v>0.39696740000000003</v>
      </c>
      <c r="E581">
        <v>0.40663179999999999</v>
      </c>
      <c r="F581">
        <v>0.40841159999999999</v>
      </c>
      <c r="G581">
        <v>-9.6644000000000001E-3</v>
      </c>
      <c r="H581">
        <v>61.1907</v>
      </c>
      <c r="I581">
        <v>-4.3612400000000003E-2</v>
      </c>
      <c r="J581">
        <v>-2.3555599999999999E-2</v>
      </c>
      <c r="K581">
        <v>-9.6644000000000001E-3</v>
      </c>
      <c r="L581">
        <v>4.2268000000000002E-3</v>
      </c>
      <c r="M581">
        <v>2.4283599999999999E-2</v>
      </c>
      <c r="N581">
        <v>2.6489700000000001E-2</v>
      </c>
      <c r="O581">
        <v>215</v>
      </c>
      <c r="P581">
        <v>2047</v>
      </c>
    </row>
    <row r="582" spans="1:16">
      <c r="A582" s="53" t="s">
        <v>51</v>
      </c>
      <c r="B582" s="53">
        <v>40036</v>
      </c>
      <c r="C582" s="57">
        <v>5</v>
      </c>
      <c r="D582">
        <v>0.40140599999999999</v>
      </c>
      <c r="E582">
        <v>0.4195721</v>
      </c>
      <c r="F582">
        <v>0.42691200000000001</v>
      </c>
      <c r="G582">
        <v>-1.8166100000000001E-2</v>
      </c>
      <c r="H582">
        <v>61.051200000000001</v>
      </c>
      <c r="I582">
        <v>-5.2114099999999997E-2</v>
      </c>
      <c r="J582">
        <v>-3.2057299999999997E-2</v>
      </c>
      <c r="K582">
        <v>-1.8166100000000001E-2</v>
      </c>
      <c r="L582">
        <v>-4.2748999999999999E-3</v>
      </c>
      <c r="M582">
        <v>1.5781900000000001E-2</v>
      </c>
      <c r="N582">
        <v>2.6489700000000001E-2</v>
      </c>
      <c r="O582">
        <v>215</v>
      </c>
      <c r="P582">
        <v>2047</v>
      </c>
    </row>
    <row r="583" spans="1:16">
      <c r="A583" s="53" t="s">
        <v>51</v>
      </c>
      <c r="B583" s="53">
        <v>40036</v>
      </c>
      <c r="C583" s="57">
        <v>6</v>
      </c>
      <c r="D583">
        <v>0.4265912</v>
      </c>
      <c r="E583">
        <v>0.45775090000000002</v>
      </c>
      <c r="F583">
        <v>0.46818549999999998</v>
      </c>
      <c r="G583">
        <v>-3.1159699999999999E-2</v>
      </c>
      <c r="H583">
        <v>61.339500000000001</v>
      </c>
      <c r="I583">
        <v>-6.5107600000000002E-2</v>
      </c>
      <c r="J583">
        <v>-4.5050899999999998E-2</v>
      </c>
      <c r="K583">
        <v>-3.1159699999999999E-2</v>
      </c>
      <c r="L583">
        <v>-1.72684E-2</v>
      </c>
      <c r="M583">
        <v>2.7883000000000001E-3</v>
      </c>
      <c r="N583">
        <v>2.6489700000000001E-2</v>
      </c>
      <c r="O583">
        <v>215</v>
      </c>
      <c r="P583">
        <v>2047</v>
      </c>
    </row>
    <row r="584" spans="1:16">
      <c r="A584" s="53" t="s">
        <v>51</v>
      </c>
      <c r="B584" s="53">
        <v>40036</v>
      </c>
      <c r="C584" s="57">
        <v>7</v>
      </c>
      <c r="D584">
        <v>0.47816259999999999</v>
      </c>
      <c r="E584">
        <v>0.5062063</v>
      </c>
      <c r="F584">
        <v>0.50063670000000005</v>
      </c>
      <c r="G584">
        <v>-2.8043700000000001E-2</v>
      </c>
      <c r="H584">
        <v>61.292999999999999</v>
      </c>
      <c r="I584">
        <v>-6.1991699999999997E-2</v>
      </c>
      <c r="J584">
        <v>-4.1935E-2</v>
      </c>
      <c r="K584">
        <v>-2.8043700000000001E-2</v>
      </c>
      <c r="L584">
        <v>-1.41525E-2</v>
      </c>
      <c r="M584">
        <v>5.9042000000000001E-3</v>
      </c>
      <c r="N584">
        <v>2.6489700000000001E-2</v>
      </c>
      <c r="O584">
        <v>215</v>
      </c>
      <c r="P584">
        <v>2047</v>
      </c>
    </row>
    <row r="585" spans="1:16">
      <c r="A585" s="53" t="s">
        <v>51</v>
      </c>
      <c r="B585" s="53">
        <v>40036</v>
      </c>
      <c r="C585" s="57">
        <v>8</v>
      </c>
      <c r="D585">
        <v>0.56825210000000004</v>
      </c>
      <c r="E585">
        <v>0.59884729999999997</v>
      </c>
      <c r="F585">
        <v>0.57233619999999996</v>
      </c>
      <c r="G585">
        <v>-3.05951E-2</v>
      </c>
      <c r="H585">
        <v>61.551200000000001</v>
      </c>
      <c r="I585">
        <v>-6.4543100000000006E-2</v>
      </c>
      <c r="J585">
        <v>-4.4486400000000002E-2</v>
      </c>
      <c r="K585">
        <v>-3.05951E-2</v>
      </c>
      <c r="L585">
        <v>-1.6703900000000001E-2</v>
      </c>
      <c r="M585">
        <v>3.3528999999999998E-3</v>
      </c>
      <c r="N585">
        <v>2.6489700000000001E-2</v>
      </c>
      <c r="O585">
        <v>215</v>
      </c>
      <c r="P585">
        <v>2047</v>
      </c>
    </row>
    <row r="586" spans="1:16">
      <c r="A586" s="53" t="s">
        <v>51</v>
      </c>
      <c r="B586" s="53">
        <v>40036</v>
      </c>
      <c r="C586" s="57">
        <v>9</v>
      </c>
      <c r="D586">
        <v>0.58180259999999995</v>
      </c>
      <c r="E586">
        <v>0.56857429999999998</v>
      </c>
      <c r="F586">
        <v>0.58076269999999997</v>
      </c>
      <c r="G586">
        <v>1.32283E-2</v>
      </c>
      <c r="H586">
        <v>63.3767</v>
      </c>
      <c r="I586">
        <v>-2.0719700000000001E-2</v>
      </c>
      <c r="J586">
        <v>-6.6290000000000001E-4</v>
      </c>
      <c r="K586">
        <v>1.32283E-2</v>
      </c>
      <c r="L586">
        <v>2.7119500000000001E-2</v>
      </c>
      <c r="M586">
        <v>4.7176299999999997E-2</v>
      </c>
      <c r="N586">
        <v>2.6489700000000001E-2</v>
      </c>
      <c r="O586">
        <v>215</v>
      </c>
      <c r="P586">
        <v>2047</v>
      </c>
    </row>
    <row r="587" spans="1:16">
      <c r="A587" s="53" t="s">
        <v>51</v>
      </c>
      <c r="B587" s="53">
        <v>40036</v>
      </c>
      <c r="C587" s="57">
        <v>10</v>
      </c>
      <c r="D587">
        <v>0.59553920000000005</v>
      </c>
      <c r="E587">
        <v>0.55959369999999997</v>
      </c>
      <c r="F587">
        <v>0.56293950000000004</v>
      </c>
      <c r="G587">
        <v>3.5945499999999998E-2</v>
      </c>
      <c r="H587">
        <v>66.732600000000005</v>
      </c>
      <c r="I587">
        <v>1.9975000000000001E-3</v>
      </c>
      <c r="J587">
        <v>2.2054199999999999E-2</v>
      </c>
      <c r="K587">
        <v>3.5945499999999998E-2</v>
      </c>
      <c r="L587">
        <v>4.9836699999999998E-2</v>
      </c>
      <c r="M587">
        <v>6.9893399999999994E-2</v>
      </c>
      <c r="N587">
        <v>2.6489700000000001E-2</v>
      </c>
      <c r="O587">
        <v>215</v>
      </c>
      <c r="P587">
        <v>2047</v>
      </c>
    </row>
    <row r="588" spans="1:16">
      <c r="A588" s="53" t="s">
        <v>51</v>
      </c>
      <c r="B588" s="53">
        <v>40036</v>
      </c>
      <c r="C588" s="57">
        <v>11</v>
      </c>
      <c r="D588">
        <v>0.61781410000000003</v>
      </c>
      <c r="E588">
        <v>0.56010439999999995</v>
      </c>
      <c r="F588">
        <v>0.57749709999999999</v>
      </c>
      <c r="G588">
        <v>5.7709799999999999E-2</v>
      </c>
      <c r="H588">
        <v>69.2209</v>
      </c>
      <c r="I588">
        <v>2.37618E-2</v>
      </c>
      <c r="J588">
        <v>4.3818500000000003E-2</v>
      </c>
      <c r="K588">
        <v>5.7709799999999999E-2</v>
      </c>
      <c r="L588">
        <v>7.1600999999999998E-2</v>
      </c>
      <c r="M588">
        <v>9.1657699999999995E-2</v>
      </c>
      <c r="N588">
        <v>2.6489700000000001E-2</v>
      </c>
      <c r="O588">
        <v>215</v>
      </c>
      <c r="P588">
        <v>2047</v>
      </c>
    </row>
    <row r="589" spans="1:16">
      <c r="A589" s="53" t="s">
        <v>51</v>
      </c>
      <c r="B589" s="53">
        <v>40036</v>
      </c>
      <c r="C589" s="57">
        <v>12</v>
      </c>
      <c r="D589">
        <v>0.63587669999999996</v>
      </c>
      <c r="E589">
        <v>0.57344899999999999</v>
      </c>
      <c r="F589">
        <v>0.62081439999999999</v>
      </c>
      <c r="G589">
        <v>6.2427799999999999E-2</v>
      </c>
      <c r="H589">
        <v>73.222999999999999</v>
      </c>
      <c r="I589">
        <v>2.8223499999999999E-2</v>
      </c>
      <c r="J589">
        <v>4.8431599999999998E-2</v>
      </c>
      <c r="K589">
        <v>6.2427799999999999E-2</v>
      </c>
      <c r="L589">
        <v>7.6423900000000003E-2</v>
      </c>
      <c r="M589">
        <v>9.6631999999999996E-2</v>
      </c>
      <c r="N589">
        <v>2.66897E-2</v>
      </c>
      <c r="O589">
        <v>213</v>
      </c>
      <c r="P589">
        <v>2047</v>
      </c>
    </row>
    <row r="590" spans="1:16">
      <c r="A590" s="53" t="s">
        <v>51</v>
      </c>
      <c r="B590" s="53">
        <v>40036</v>
      </c>
      <c r="C590" s="57">
        <v>13</v>
      </c>
      <c r="D590">
        <v>0.65602269999999996</v>
      </c>
      <c r="E590">
        <v>0.58678260000000004</v>
      </c>
      <c r="F590">
        <v>0.62518580000000001</v>
      </c>
      <c r="G590">
        <v>6.9240099999999999E-2</v>
      </c>
      <c r="H590">
        <v>74.589200000000005</v>
      </c>
      <c r="I590">
        <v>3.5035799999999999E-2</v>
      </c>
      <c r="J590">
        <v>5.5244000000000001E-2</v>
      </c>
      <c r="K590">
        <v>6.9240099999999999E-2</v>
      </c>
      <c r="L590">
        <v>8.3236199999999996E-2</v>
      </c>
      <c r="M590">
        <v>0.10344440000000001</v>
      </c>
      <c r="N590">
        <v>2.66897E-2</v>
      </c>
      <c r="O590">
        <v>213</v>
      </c>
      <c r="P590">
        <v>2047</v>
      </c>
    </row>
    <row r="591" spans="1:16">
      <c r="A591" s="53" t="s">
        <v>51</v>
      </c>
      <c r="B591" s="53">
        <v>40036</v>
      </c>
      <c r="C591" s="57">
        <v>14</v>
      </c>
      <c r="D591">
        <v>0.67240580000000005</v>
      </c>
      <c r="E591">
        <v>0.61020200000000002</v>
      </c>
      <c r="F591">
        <v>0.64725639999999995</v>
      </c>
      <c r="G591">
        <v>6.2203899999999999E-2</v>
      </c>
      <c r="H591">
        <v>75.710300000000004</v>
      </c>
      <c r="I591">
        <v>2.8125399999999998E-2</v>
      </c>
      <c r="J591">
        <v>4.8259200000000002E-2</v>
      </c>
      <c r="K591">
        <v>6.2203899999999999E-2</v>
      </c>
      <c r="L591">
        <v>7.6148499999999994E-2</v>
      </c>
      <c r="M591">
        <v>9.6282400000000004E-2</v>
      </c>
      <c r="N591">
        <v>2.65916E-2</v>
      </c>
      <c r="O591">
        <v>214</v>
      </c>
      <c r="P591">
        <v>2047</v>
      </c>
    </row>
    <row r="592" spans="1:16">
      <c r="A592" s="53" t="s">
        <v>51</v>
      </c>
      <c r="B592" s="53">
        <v>40036</v>
      </c>
      <c r="C592" s="57">
        <v>15</v>
      </c>
      <c r="D592">
        <v>0.66716580000000003</v>
      </c>
      <c r="E592">
        <v>0.57225669999999995</v>
      </c>
      <c r="F592">
        <v>0.58498349999999999</v>
      </c>
      <c r="G592">
        <v>9.4909099999999996E-2</v>
      </c>
      <c r="H592">
        <v>76.2804</v>
      </c>
      <c r="I592">
        <v>6.0836399999999999E-2</v>
      </c>
      <c r="J592">
        <v>8.0966800000000005E-2</v>
      </c>
      <c r="K592">
        <v>9.4909099999999996E-2</v>
      </c>
      <c r="L592">
        <v>0.1088513</v>
      </c>
      <c r="M592">
        <v>0.1289817</v>
      </c>
      <c r="N592">
        <v>2.6587E-2</v>
      </c>
      <c r="O592">
        <v>214</v>
      </c>
      <c r="P592">
        <v>2047</v>
      </c>
    </row>
    <row r="593" spans="1:16">
      <c r="A593" s="53" t="s">
        <v>51</v>
      </c>
      <c r="B593" s="53">
        <v>40036</v>
      </c>
      <c r="C593" s="57">
        <v>16</v>
      </c>
      <c r="D593">
        <v>0.69212510000000005</v>
      </c>
      <c r="E593">
        <v>0.59348369999999995</v>
      </c>
      <c r="F593">
        <v>0.60328729999999997</v>
      </c>
      <c r="G593">
        <v>9.8641400000000004E-2</v>
      </c>
      <c r="H593">
        <v>76.202299999999994</v>
      </c>
      <c r="I593">
        <v>6.4693399999999998E-2</v>
      </c>
      <c r="J593">
        <v>8.4750199999999998E-2</v>
      </c>
      <c r="K593">
        <v>9.8641400000000004E-2</v>
      </c>
      <c r="L593">
        <v>0.1125326</v>
      </c>
      <c r="M593">
        <v>0.1325894</v>
      </c>
      <c r="N593">
        <v>2.6489700000000001E-2</v>
      </c>
      <c r="O593">
        <v>215</v>
      </c>
      <c r="P593">
        <v>2047</v>
      </c>
    </row>
    <row r="594" spans="1:16">
      <c r="A594" s="53" t="s">
        <v>51</v>
      </c>
      <c r="B594" s="53">
        <v>40036</v>
      </c>
      <c r="C594" s="57">
        <v>17</v>
      </c>
      <c r="D594">
        <v>0.71975389999999995</v>
      </c>
      <c r="E594">
        <v>0.65884290000000001</v>
      </c>
      <c r="F594">
        <v>0.63153559999999997</v>
      </c>
      <c r="G594">
        <v>6.0910899999999997E-2</v>
      </c>
      <c r="H594">
        <v>74.429599999999994</v>
      </c>
      <c r="I594">
        <v>2.6715699999999998E-2</v>
      </c>
      <c r="J594">
        <v>4.6918500000000002E-2</v>
      </c>
      <c r="K594">
        <v>6.0910899999999997E-2</v>
      </c>
      <c r="L594">
        <v>7.4903399999999995E-2</v>
      </c>
      <c r="M594">
        <v>9.5106200000000002E-2</v>
      </c>
      <c r="N594">
        <v>2.66827E-2</v>
      </c>
      <c r="O594">
        <v>213</v>
      </c>
      <c r="P594">
        <v>2047</v>
      </c>
    </row>
    <row r="595" spans="1:16">
      <c r="A595" s="53" t="s">
        <v>51</v>
      </c>
      <c r="B595" s="53">
        <v>40036</v>
      </c>
      <c r="C595" s="57">
        <v>18</v>
      </c>
      <c r="D595">
        <v>0.75537129999999997</v>
      </c>
      <c r="E595">
        <v>0.71598910000000004</v>
      </c>
      <c r="F595">
        <v>0.69676870000000002</v>
      </c>
      <c r="G595">
        <v>3.9382199999999999E-2</v>
      </c>
      <c r="H595">
        <v>71.204700000000003</v>
      </c>
      <c r="I595">
        <v>5.4342000000000001E-3</v>
      </c>
      <c r="J595">
        <v>2.5491E-2</v>
      </c>
      <c r="K595">
        <v>3.9382199999999999E-2</v>
      </c>
      <c r="L595">
        <v>5.3273500000000001E-2</v>
      </c>
      <c r="M595">
        <v>7.3330199999999998E-2</v>
      </c>
      <c r="N595">
        <v>2.6489700000000001E-2</v>
      </c>
      <c r="O595">
        <v>215</v>
      </c>
      <c r="P595">
        <v>2047</v>
      </c>
    </row>
    <row r="596" spans="1:16">
      <c r="A596" s="53" t="s">
        <v>51</v>
      </c>
      <c r="B596" s="53">
        <v>40036</v>
      </c>
      <c r="C596" s="57">
        <v>19</v>
      </c>
      <c r="D596">
        <v>0.79322579999999998</v>
      </c>
      <c r="E596">
        <v>0.74839610000000001</v>
      </c>
      <c r="F596">
        <v>0.71368500000000001</v>
      </c>
      <c r="G596">
        <v>4.48297E-2</v>
      </c>
      <c r="H596">
        <v>68.597700000000003</v>
      </c>
      <c r="I596">
        <v>1.0881699999999999E-2</v>
      </c>
      <c r="J596">
        <v>3.0938400000000001E-2</v>
      </c>
      <c r="K596">
        <v>4.48297E-2</v>
      </c>
      <c r="L596">
        <v>5.8720899999999999E-2</v>
      </c>
      <c r="M596">
        <v>7.8777600000000003E-2</v>
      </c>
      <c r="N596">
        <v>2.6489700000000001E-2</v>
      </c>
      <c r="O596">
        <v>215</v>
      </c>
      <c r="P596">
        <v>2047</v>
      </c>
    </row>
    <row r="597" spans="1:16">
      <c r="A597" s="53" t="s">
        <v>51</v>
      </c>
      <c r="B597" s="53">
        <v>40036</v>
      </c>
      <c r="C597" s="57">
        <v>20</v>
      </c>
      <c r="D597">
        <v>0.8075523</v>
      </c>
      <c r="E597">
        <v>0.80274279999999998</v>
      </c>
      <c r="F597">
        <v>0.81292609999999998</v>
      </c>
      <c r="G597">
        <v>4.8094000000000001E-3</v>
      </c>
      <c r="H597">
        <v>66.391999999999996</v>
      </c>
      <c r="I597">
        <v>-2.93858E-2</v>
      </c>
      <c r="J597">
        <v>-9.1830000000000002E-3</v>
      </c>
      <c r="K597">
        <v>4.8094000000000001E-3</v>
      </c>
      <c r="L597">
        <v>1.88019E-2</v>
      </c>
      <c r="M597">
        <v>3.9004700000000003E-2</v>
      </c>
      <c r="N597">
        <v>2.66827E-2</v>
      </c>
      <c r="O597">
        <v>213</v>
      </c>
      <c r="P597">
        <v>2047</v>
      </c>
    </row>
    <row r="598" spans="1:16">
      <c r="A598" s="53" t="s">
        <v>51</v>
      </c>
      <c r="B598" s="53">
        <v>40036</v>
      </c>
      <c r="C598" s="57">
        <v>21</v>
      </c>
      <c r="D598">
        <v>0.91558799999999996</v>
      </c>
      <c r="E598">
        <v>0.91680139999999999</v>
      </c>
      <c r="F598">
        <v>0.86954419999999999</v>
      </c>
      <c r="G598">
        <v>-1.2133999999999999E-3</v>
      </c>
      <c r="H598">
        <v>64.088800000000006</v>
      </c>
      <c r="I598">
        <v>-3.5286100000000001E-2</v>
      </c>
      <c r="J598">
        <v>-1.5155699999999999E-2</v>
      </c>
      <c r="K598">
        <v>-1.2133999999999999E-3</v>
      </c>
      <c r="L598">
        <v>1.27288E-2</v>
      </c>
      <c r="M598">
        <v>3.2859199999999998E-2</v>
      </c>
      <c r="N598">
        <v>2.6587E-2</v>
      </c>
      <c r="O598">
        <v>214</v>
      </c>
      <c r="P598">
        <v>2047</v>
      </c>
    </row>
    <row r="599" spans="1:16">
      <c r="A599" s="53" t="s">
        <v>51</v>
      </c>
      <c r="B599" s="53">
        <v>40036</v>
      </c>
      <c r="C599" s="57">
        <v>22</v>
      </c>
      <c r="D599">
        <v>0.90089859999999999</v>
      </c>
      <c r="E599">
        <v>0.91037920000000006</v>
      </c>
      <c r="F599">
        <v>0.89791940000000003</v>
      </c>
      <c r="G599">
        <v>-9.4806999999999999E-3</v>
      </c>
      <c r="H599">
        <v>62.6402</v>
      </c>
      <c r="I599">
        <v>-4.3550100000000001E-2</v>
      </c>
      <c r="J599">
        <v>-2.3421600000000001E-2</v>
      </c>
      <c r="K599">
        <v>-9.4806999999999999E-3</v>
      </c>
      <c r="L599">
        <v>4.4603000000000004E-3</v>
      </c>
      <c r="M599">
        <v>2.4588800000000001E-2</v>
      </c>
      <c r="N599">
        <v>2.65846E-2</v>
      </c>
      <c r="O599">
        <v>214</v>
      </c>
      <c r="P599">
        <v>2047</v>
      </c>
    </row>
    <row r="600" spans="1:16">
      <c r="A600" s="53" t="s">
        <v>51</v>
      </c>
      <c r="B600" s="53">
        <v>40036</v>
      </c>
      <c r="C600" s="57">
        <v>23</v>
      </c>
      <c r="D600">
        <v>0.80131169999999996</v>
      </c>
      <c r="E600">
        <v>0.82661519999999999</v>
      </c>
      <c r="F600">
        <v>0.8221735</v>
      </c>
      <c r="G600">
        <v>-2.53035E-2</v>
      </c>
      <c r="H600">
        <v>61.993000000000002</v>
      </c>
      <c r="I600">
        <v>-5.9498700000000002E-2</v>
      </c>
      <c r="J600">
        <v>-3.9295900000000002E-2</v>
      </c>
      <c r="K600">
        <v>-2.53035E-2</v>
      </c>
      <c r="L600">
        <v>-1.1311099999999999E-2</v>
      </c>
      <c r="M600">
        <v>8.8918000000000001E-3</v>
      </c>
      <c r="N600">
        <v>2.66827E-2</v>
      </c>
      <c r="O600">
        <v>213</v>
      </c>
      <c r="P600">
        <v>2047</v>
      </c>
    </row>
    <row r="601" spans="1:16">
      <c r="A601" s="53" t="s">
        <v>51</v>
      </c>
      <c r="B601" s="53">
        <v>40036</v>
      </c>
      <c r="C601" s="57">
        <v>24</v>
      </c>
      <c r="D601">
        <v>0.64315420000000001</v>
      </c>
      <c r="E601">
        <v>0.6520454</v>
      </c>
      <c r="F601">
        <v>0.6622247</v>
      </c>
      <c r="G601">
        <v>-8.8912000000000001E-3</v>
      </c>
      <c r="H601">
        <v>61.976599999999998</v>
      </c>
      <c r="I601">
        <v>-4.2995100000000001E-2</v>
      </c>
      <c r="J601">
        <v>-2.2846200000000001E-2</v>
      </c>
      <c r="K601">
        <v>-8.8912000000000001E-3</v>
      </c>
      <c r="L601">
        <v>5.0638000000000002E-3</v>
      </c>
      <c r="M601">
        <v>2.5212600000000002E-2</v>
      </c>
      <c r="N601">
        <v>2.66114E-2</v>
      </c>
      <c r="O601">
        <v>214</v>
      </c>
      <c r="P601">
        <v>2047</v>
      </c>
    </row>
    <row r="602" spans="1:16">
      <c r="A602" s="53" t="s">
        <v>51</v>
      </c>
      <c r="B602" s="53">
        <v>40043</v>
      </c>
      <c r="C602" s="57">
        <v>1</v>
      </c>
      <c r="D602">
        <v>0.51795860000000005</v>
      </c>
      <c r="E602">
        <v>0.51795860000000005</v>
      </c>
      <c r="F602">
        <v>0.51836819999999995</v>
      </c>
      <c r="G602">
        <v>0</v>
      </c>
      <c r="H602">
        <v>57.7014</v>
      </c>
      <c r="I602">
        <v>-2.99128E-2</v>
      </c>
      <c r="J602">
        <v>-1.22401E-2</v>
      </c>
      <c r="K602">
        <v>0</v>
      </c>
      <c r="L602">
        <v>1.22401E-2</v>
      </c>
      <c r="M602">
        <v>2.99128E-2</v>
      </c>
      <c r="N602">
        <v>2.33411E-2</v>
      </c>
      <c r="O602">
        <v>278</v>
      </c>
      <c r="P602">
        <v>2714</v>
      </c>
    </row>
    <row r="603" spans="1:16">
      <c r="A603" s="53" t="s">
        <v>51</v>
      </c>
      <c r="B603" s="53">
        <v>40043</v>
      </c>
      <c r="C603" s="57">
        <v>2</v>
      </c>
      <c r="D603">
        <v>0.44727410000000001</v>
      </c>
      <c r="E603">
        <v>0.45032109999999997</v>
      </c>
      <c r="F603">
        <v>0.4379381</v>
      </c>
      <c r="G603">
        <v>-3.0469999999999998E-3</v>
      </c>
      <c r="H603">
        <v>58.154699999999998</v>
      </c>
      <c r="I603">
        <v>-3.2959799999999997E-2</v>
      </c>
      <c r="J603">
        <v>-1.52871E-2</v>
      </c>
      <c r="K603">
        <v>-3.0469999999999998E-3</v>
      </c>
      <c r="L603">
        <v>9.1930999999999992E-3</v>
      </c>
      <c r="M603">
        <v>2.6865900000000002E-2</v>
      </c>
      <c r="N603">
        <v>2.33411E-2</v>
      </c>
      <c r="O603">
        <v>278</v>
      </c>
      <c r="P603">
        <v>2714</v>
      </c>
    </row>
    <row r="604" spans="1:16">
      <c r="A604" s="53" t="s">
        <v>51</v>
      </c>
      <c r="B604" s="53">
        <v>40043</v>
      </c>
      <c r="C604" s="57">
        <v>3</v>
      </c>
      <c r="D604">
        <v>0.41538700000000001</v>
      </c>
      <c r="E604">
        <v>0.42138229999999999</v>
      </c>
      <c r="F604">
        <v>0.39879599999999998</v>
      </c>
      <c r="G604">
        <v>-5.9952E-3</v>
      </c>
      <c r="H604">
        <v>58.649299999999997</v>
      </c>
      <c r="I604">
        <v>-3.5908099999999998E-2</v>
      </c>
      <c r="J604">
        <v>-1.8235299999999999E-2</v>
      </c>
      <c r="K604">
        <v>-5.9952E-3</v>
      </c>
      <c r="L604">
        <v>6.2448E-3</v>
      </c>
      <c r="M604">
        <v>2.3917600000000001E-2</v>
      </c>
      <c r="N604">
        <v>2.33411E-2</v>
      </c>
      <c r="O604">
        <v>278</v>
      </c>
      <c r="P604">
        <v>2714</v>
      </c>
    </row>
    <row r="605" spans="1:16">
      <c r="A605" s="53" t="s">
        <v>51</v>
      </c>
      <c r="B605" s="53">
        <v>40043</v>
      </c>
      <c r="C605" s="57">
        <v>4</v>
      </c>
      <c r="D605">
        <v>0.399476</v>
      </c>
      <c r="E605">
        <v>0.41236509999999998</v>
      </c>
      <c r="F605">
        <v>0.39543159999999999</v>
      </c>
      <c r="G605">
        <v>-1.2889100000000001E-2</v>
      </c>
      <c r="H605">
        <v>58.647500000000001</v>
      </c>
      <c r="I605">
        <v>-4.2802E-2</v>
      </c>
      <c r="J605">
        <v>-2.5129200000000001E-2</v>
      </c>
      <c r="K605">
        <v>-1.2889100000000001E-2</v>
      </c>
      <c r="L605">
        <v>-6.4899999999999995E-4</v>
      </c>
      <c r="M605">
        <v>1.7023699999999999E-2</v>
      </c>
      <c r="N605">
        <v>2.33411E-2</v>
      </c>
      <c r="O605">
        <v>278</v>
      </c>
      <c r="P605">
        <v>2714</v>
      </c>
    </row>
    <row r="606" spans="1:16">
      <c r="A606" s="53" t="s">
        <v>51</v>
      </c>
      <c r="B606" s="53">
        <v>40043</v>
      </c>
      <c r="C606" s="57">
        <v>5</v>
      </c>
      <c r="D606">
        <v>0.40008850000000001</v>
      </c>
      <c r="E606">
        <v>0.41645739999999998</v>
      </c>
      <c r="F606">
        <v>0.41166219999999998</v>
      </c>
      <c r="G606">
        <v>-1.6369000000000002E-2</v>
      </c>
      <c r="H606">
        <v>58.377699999999997</v>
      </c>
      <c r="I606">
        <v>-4.6281799999999998E-2</v>
      </c>
      <c r="J606">
        <v>-2.8608999999999999E-2</v>
      </c>
      <c r="K606">
        <v>-1.6369000000000002E-2</v>
      </c>
      <c r="L606">
        <v>-4.1288999999999996E-3</v>
      </c>
      <c r="M606">
        <v>1.3543899999999999E-2</v>
      </c>
      <c r="N606">
        <v>2.33411E-2</v>
      </c>
      <c r="O606">
        <v>278</v>
      </c>
      <c r="P606">
        <v>2714</v>
      </c>
    </row>
    <row r="607" spans="1:16">
      <c r="A607" s="53" t="s">
        <v>51</v>
      </c>
      <c r="B607" s="53">
        <v>40043</v>
      </c>
      <c r="C607" s="57">
        <v>6</v>
      </c>
      <c r="D607">
        <v>0.42263780000000001</v>
      </c>
      <c r="E607">
        <v>0.45968290000000001</v>
      </c>
      <c r="F607">
        <v>0.44941039999999999</v>
      </c>
      <c r="G607">
        <v>-3.70452E-2</v>
      </c>
      <c r="H607">
        <v>58.829099999999997</v>
      </c>
      <c r="I607">
        <v>-6.6958000000000004E-2</v>
      </c>
      <c r="J607">
        <v>-4.9285200000000001E-2</v>
      </c>
      <c r="K607">
        <v>-3.70452E-2</v>
      </c>
      <c r="L607">
        <v>-2.48051E-2</v>
      </c>
      <c r="M607">
        <v>-7.1323000000000003E-3</v>
      </c>
      <c r="N607">
        <v>2.33411E-2</v>
      </c>
      <c r="O607">
        <v>278</v>
      </c>
      <c r="P607">
        <v>2714</v>
      </c>
    </row>
    <row r="608" spans="1:16">
      <c r="A608" s="53" t="s">
        <v>51</v>
      </c>
      <c r="B608" s="53">
        <v>40043</v>
      </c>
      <c r="C608" s="57">
        <v>7</v>
      </c>
      <c r="D608">
        <v>0.47529739999999998</v>
      </c>
      <c r="E608">
        <v>0.50695920000000005</v>
      </c>
      <c r="F608">
        <v>0.49664520000000001</v>
      </c>
      <c r="G608">
        <v>-3.1661799999999997E-2</v>
      </c>
      <c r="H608">
        <v>59.055799999999998</v>
      </c>
      <c r="I608">
        <v>-6.15746E-2</v>
      </c>
      <c r="J608">
        <v>-4.3901900000000001E-2</v>
      </c>
      <c r="K608">
        <v>-3.1661799999999997E-2</v>
      </c>
      <c r="L608">
        <v>-1.94217E-2</v>
      </c>
      <c r="M608">
        <v>-1.7489000000000001E-3</v>
      </c>
      <c r="N608">
        <v>2.33411E-2</v>
      </c>
      <c r="O608">
        <v>278</v>
      </c>
      <c r="P608">
        <v>2714</v>
      </c>
    </row>
    <row r="609" spans="1:16">
      <c r="A609" s="53" t="s">
        <v>51</v>
      </c>
      <c r="B609" s="53">
        <v>40043</v>
      </c>
      <c r="C609" s="57">
        <v>8</v>
      </c>
      <c r="D609">
        <v>0.5558379</v>
      </c>
      <c r="E609">
        <v>0.58209880000000003</v>
      </c>
      <c r="F609">
        <v>0.56248880000000001</v>
      </c>
      <c r="G609">
        <v>-2.62609E-2</v>
      </c>
      <c r="H609">
        <v>59.958599999999997</v>
      </c>
      <c r="I609">
        <v>-5.61737E-2</v>
      </c>
      <c r="J609">
        <v>-3.8500899999999998E-2</v>
      </c>
      <c r="K609">
        <v>-2.62609E-2</v>
      </c>
      <c r="L609">
        <v>-1.40208E-2</v>
      </c>
      <c r="M609">
        <v>3.6519999999999999E-3</v>
      </c>
      <c r="N609">
        <v>2.33411E-2</v>
      </c>
      <c r="O609">
        <v>278</v>
      </c>
      <c r="P609">
        <v>2714</v>
      </c>
    </row>
    <row r="610" spans="1:16">
      <c r="A610" s="53" t="s">
        <v>51</v>
      </c>
      <c r="B610" s="53">
        <v>40043</v>
      </c>
      <c r="C610" s="57">
        <v>9</v>
      </c>
      <c r="D610">
        <v>0.57442420000000005</v>
      </c>
      <c r="E610">
        <v>0.56134229999999996</v>
      </c>
      <c r="F610">
        <v>0.55197870000000004</v>
      </c>
      <c r="G610">
        <v>1.30819E-2</v>
      </c>
      <c r="H610">
        <v>61.046799999999998</v>
      </c>
      <c r="I610">
        <v>-1.6830899999999999E-2</v>
      </c>
      <c r="J610">
        <v>8.4179999999999997E-4</v>
      </c>
      <c r="K610">
        <v>1.30819E-2</v>
      </c>
      <c r="L610">
        <v>2.5322000000000001E-2</v>
      </c>
      <c r="M610">
        <v>4.29948E-2</v>
      </c>
      <c r="N610">
        <v>2.33411E-2</v>
      </c>
      <c r="O610">
        <v>278</v>
      </c>
      <c r="P610">
        <v>2714</v>
      </c>
    </row>
    <row r="611" spans="1:16">
      <c r="A611" s="53" t="s">
        <v>51</v>
      </c>
      <c r="B611" s="53">
        <v>40043</v>
      </c>
      <c r="C611" s="57">
        <v>10</v>
      </c>
      <c r="D611">
        <v>0.58845139999999996</v>
      </c>
      <c r="E611">
        <v>0.56205479999999997</v>
      </c>
      <c r="F611">
        <v>0.56116319999999997</v>
      </c>
      <c r="G611">
        <v>2.6396599999999999E-2</v>
      </c>
      <c r="H611">
        <v>62.5809</v>
      </c>
      <c r="I611">
        <v>-3.5162000000000001E-3</v>
      </c>
      <c r="J611">
        <v>1.4156500000000001E-2</v>
      </c>
      <c r="K611">
        <v>2.6396599999999999E-2</v>
      </c>
      <c r="L611">
        <v>3.8636700000000003E-2</v>
      </c>
      <c r="M611">
        <v>5.6309499999999998E-2</v>
      </c>
      <c r="N611">
        <v>2.33411E-2</v>
      </c>
      <c r="O611">
        <v>278</v>
      </c>
      <c r="P611">
        <v>2714</v>
      </c>
    </row>
    <row r="612" spans="1:16">
      <c r="A612" s="53" t="s">
        <v>51</v>
      </c>
      <c r="B612" s="53">
        <v>40043</v>
      </c>
      <c r="C612" s="57">
        <v>11</v>
      </c>
      <c r="D612">
        <v>0.6079021</v>
      </c>
      <c r="E612">
        <v>0.57811060000000003</v>
      </c>
      <c r="F612">
        <v>0.5732064</v>
      </c>
      <c r="G612">
        <v>2.9791399999999999E-2</v>
      </c>
      <c r="H612">
        <v>65.571899999999999</v>
      </c>
      <c r="I612">
        <v>-1.214E-4</v>
      </c>
      <c r="J612">
        <v>1.7551299999999999E-2</v>
      </c>
      <c r="K612">
        <v>2.9791399999999999E-2</v>
      </c>
      <c r="L612">
        <v>4.2031499999999999E-2</v>
      </c>
      <c r="M612">
        <v>5.9704300000000002E-2</v>
      </c>
      <c r="N612">
        <v>2.33411E-2</v>
      </c>
      <c r="O612">
        <v>278</v>
      </c>
      <c r="P612">
        <v>2714</v>
      </c>
    </row>
    <row r="613" spans="1:16">
      <c r="A613" s="53" t="s">
        <v>51</v>
      </c>
      <c r="B613" s="53">
        <v>40043</v>
      </c>
      <c r="C613" s="57">
        <v>12</v>
      </c>
      <c r="D613">
        <v>0.62760070000000001</v>
      </c>
      <c r="E613">
        <v>0.56895490000000004</v>
      </c>
      <c r="F613">
        <v>0.55745420000000001</v>
      </c>
      <c r="G613">
        <v>5.8645799999999998E-2</v>
      </c>
      <c r="H613">
        <v>67.931700000000006</v>
      </c>
      <c r="I613">
        <v>2.8732899999999999E-2</v>
      </c>
      <c r="J613">
        <v>4.6405700000000001E-2</v>
      </c>
      <c r="K613">
        <v>5.8645799999999998E-2</v>
      </c>
      <c r="L613">
        <v>7.0885900000000002E-2</v>
      </c>
      <c r="M613">
        <v>8.8558600000000001E-2</v>
      </c>
      <c r="N613">
        <v>2.33411E-2</v>
      </c>
      <c r="O613">
        <v>278</v>
      </c>
      <c r="P613">
        <v>2714</v>
      </c>
    </row>
    <row r="614" spans="1:16">
      <c r="A614" s="53" t="s">
        <v>51</v>
      </c>
      <c r="B614" s="53">
        <v>40043</v>
      </c>
      <c r="C614" s="57">
        <v>13</v>
      </c>
      <c r="D614">
        <v>0.63516070000000002</v>
      </c>
      <c r="E614">
        <v>0.59183169999999996</v>
      </c>
      <c r="F614">
        <v>0.60001389999999999</v>
      </c>
      <c r="G614">
        <v>4.3328999999999999E-2</v>
      </c>
      <c r="H614">
        <v>70.823700000000002</v>
      </c>
      <c r="I614">
        <v>1.34162E-2</v>
      </c>
      <c r="J614">
        <v>3.1088899999999999E-2</v>
      </c>
      <c r="K614">
        <v>4.3328999999999999E-2</v>
      </c>
      <c r="L614">
        <v>5.5569100000000003E-2</v>
      </c>
      <c r="M614">
        <v>7.3241799999999996E-2</v>
      </c>
      <c r="N614">
        <v>2.33411E-2</v>
      </c>
      <c r="O614">
        <v>278</v>
      </c>
      <c r="P614">
        <v>2714</v>
      </c>
    </row>
    <row r="615" spans="1:16">
      <c r="A615" s="53" t="s">
        <v>51</v>
      </c>
      <c r="B615" s="53">
        <v>40043</v>
      </c>
      <c r="C615" s="57">
        <v>14</v>
      </c>
      <c r="D615">
        <v>0.63933910000000005</v>
      </c>
      <c r="E615">
        <v>0.60194510000000001</v>
      </c>
      <c r="F615">
        <v>0.58674479999999996</v>
      </c>
      <c r="G615">
        <v>3.7393999999999997E-2</v>
      </c>
      <c r="H615">
        <v>71.904700000000005</v>
      </c>
      <c r="I615">
        <v>7.4812000000000003E-3</v>
      </c>
      <c r="J615">
        <v>2.5153999999999999E-2</v>
      </c>
      <c r="K615">
        <v>3.7393999999999997E-2</v>
      </c>
      <c r="L615">
        <v>4.96341E-2</v>
      </c>
      <c r="M615">
        <v>6.7306900000000003E-2</v>
      </c>
      <c r="N615">
        <v>2.33411E-2</v>
      </c>
      <c r="O615">
        <v>278</v>
      </c>
      <c r="P615">
        <v>2714</v>
      </c>
    </row>
    <row r="616" spans="1:16">
      <c r="A616" s="53" t="s">
        <v>51</v>
      </c>
      <c r="B616" s="53">
        <v>40043</v>
      </c>
      <c r="C616" s="57">
        <v>15</v>
      </c>
      <c r="D616">
        <v>0.63812139999999995</v>
      </c>
      <c r="E616">
        <v>0.54543330000000001</v>
      </c>
      <c r="F616">
        <v>0.54508880000000004</v>
      </c>
      <c r="G616">
        <v>9.2688099999999995E-2</v>
      </c>
      <c r="H616">
        <v>72.5</v>
      </c>
      <c r="I616">
        <v>6.2775200000000003E-2</v>
      </c>
      <c r="J616">
        <v>8.0448000000000006E-2</v>
      </c>
      <c r="K616">
        <v>9.2688099999999995E-2</v>
      </c>
      <c r="L616">
        <v>0.1049282</v>
      </c>
      <c r="M616">
        <v>0.1226009</v>
      </c>
      <c r="N616">
        <v>2.33411E-2</v>
      </c>
      <c r="O616">
        <v>278</v>
      </c>
      <c r="P616">
        <v>2714</v>
      </c>
    </row>
    <row r="617" spans="1:16">
      <c r="A617" s="53" t="s">
        <v>51</v>
      </c>
      <c r="B617" s="53">
        <v>40043</v>
      </c>
      <c r="C617" s="57">
        <v>16</v>
      </c>
      <c r="D617">
        <v>0.6545398</v>
      </c>
      <c r="E617">
        <v>0.54710049999999999</v>
      </c>
      <c r="F617">
        <v>0.54051939999999998</v>
      </c>
      <c r="G617">
        <v>0.1074393</v>
      </c>
      <c r="H617">
        <v>73.176299999999998</v>
      </c>
      <c r="I617">
        <v>7.7526399999999995E-2</v>
      </c>
      <c r="J617">
        <v>9.5199199999999998E-2</v>
      </c>
      <c r="K617">
        <v>0.1074393</v>
      </c>
      <c r="L617">
        <v>0.11967940000000001</v>
      </c>
      <c r="M617">
        <v>0.1373521</v>
      </c>
      <c r="N617">
        <v>2.33411E-2</v>
      </c>
      <c r="O617">
        <v>278</v>
      </c>
      <c r="P617">
        <v>2714</v>
      </c>
    </row>
    <row r="618" spans="1:16">
      <c r="A618" s="53" t="s">
        <v>51</v>
      </c>
      <c r="B618" s="53">
        <v>40043</v>
      </c>
      <c r="C618" s="57">
        <v>17</v>
      </c>
      <c r="D618">
        <v>0.69530879999999995</v>
      </c>
      <c r="E618">
        <v>0.63642880000000002</v>
      </c>
      <c r="F618">
        <v>0.65543660000000004</v>
      </c>
      <c r="G618">
        <v>5.8880000000000002E-2</v>
      </c>
      <c r="H618">
        <v>73.852500000000006</v>
      </c>
      <c r="I618">
        <v>2.8967199999999999E-2</v>
      </c>
      <c r="J618">
        <v>4.6639899999999998E-2</v>
      </c>
      <c r="K618">
        <v>5.8880000000000002E-2</v>
      </c>
      <c r="L618">
        <v>7.1120100000000006E-2</v>
      </c>
      <c r="M618">
        <v>8.8792899999999994E-2</v>
      </c>
      <c r="N618">
        <v>2.33411E-2</v>
      </c>
      <c r="O618">
        <v>278</v>
      </c>
      <c r="P618">
        <v>2714</v>
      </c>
    </row>
    <row r="619" spans="1:16">
      <c r="A619" s="53" t="s">
        <v>51</v>
      </c>
      <c r="B619" s="53">
        <v>40043</v>
      </c>
      <c r="C619" s="57">
        <v>18</v>
      </c>
      <c r="D619">
        <v>0.74852700000000005</v>
      </c>
      <c r="E619">
        <v>0.69527439999999996</v>
      </c>
      <c r="F619">
        <v>0.73470630000000003</v>
      </c>
      <c r="G619">
        <v>5.3252599999999997E-2</v>
      </c>
      <c r="H619">
        <v>74.343500000000006</v>
      </c>
      <c r="I619">
        <v>2.3339800000000001E-2</v>
      </c>
      <c r="J619">
        <v>4.10125E-2</v>
      </c>
      <c r="K619">
        <v>5.3252599999999997E-2</v>
      </c>
      <c r="L619">
        <v>6.5492700000000001E-2</v>
      </c>
      <c r="M619">
        <v>8.3165500000000003E-2</v>
      </c>
      <c r="N619">
        <v>2.33411E-2</v>
      </c>
      <c r="O619">
        <v>278</v>
      </c>
      <c r="P619">
        <v>2714</v>
      </c>
    </row>
    <row r="620" spans="1:16">
      <c r="A620" s="53" t="s">
        <v>51</v>
      </c>
      <c r="B620" s="53">
        <v>40043</v>
      </c>
      <c r="C620" s="57">
        <v>19</v>
      </c>
      <c r="D620">
        <v>0.80160690000000001</v>
      </c>
      <c r="E620">
        <v>0.72590370000000004</v>
      </c>
      <c r="F620">
        <v>0.71193439999999997</v>
      </c>
      <c r="G620">
        <v>7.5703199999999998E-2</v>
      </c>
      <c r="H620">
        <v>72.579099999999997</v>
      </c>
      <c r="I620">
        <v>4.5790400000000002E-2</v>
      </c>
      <c r="J620">
        <v>6.3463099999999995E-2</v>
      </c>
      <c r="K620">
        <v>7.5703199999999998E-2</v>
      </c>
      <c r="L620">
        <v>8.7943300000000002E-2</v>
      </c>
      <c r="M620">
        <v>0.105616</v>
      </c>
      <c r="N620">
        <v>2.33411E-2</v>
      </c>
      <c r="O620">
        <v>278</v>
      </c>
      <c r="P620">
        <v>2714</v>
      </c>
    </row>
    <row r="621" spans="1:16">
      <c r="A621" s="53" t="s">
        <v>51</v>
      </c>
      <c r="B621" s="53">
        <v>40043</v>
      </c>
      <c r="C621" s="57">
        <v>20</v>
      </c>
      <c r="D621">
        <v>0.83256319999999995</v>
      </c>
      <c r="E621">
        <v>0.8445492</v>
      </c>
      <c r="F621">
        <v>0.82322390000000001</v>
      </c>
      <c r="G621">
        <v>-1.1986E-2</v>
      </c>
      <c r="H621">
        <v>68.555800000000005</v>
      </c>
      <c r="I621">
        <v>-4.1898900000000003E-2</v>
      </c>
      <c r="J621">
        <v>-2.42261E-2</v>
      </c>
      <c r="K621">
        <v>-1.1986E-2</v>
      </c>
      <c r="L621">
        <v>2.541E-4</v>
      </c>
      <c r="M621">
        <v>1.79268E-2</v>
      </c>
      <c r="N621">
        <v>2.33411E-2</v>
      </c>
      <c r="O621">
        <v>278</v>
      </c>
      <c r="P621">
        <v>2714</v>
      </c>
    </row>
    <row r="622" spans="1:16">
      <c r="A622" s="53" t="s">
        <v>51</v>
      </c>
      <c r="B622" s="53">
        <v>40043</v>
      </c>
      <c r="C622" s="57">
        <v>21</v>
      </c>
      <c r="D622">
        <v>0.94547060000000005</v>
      </c>
      <c r="E622">
        <v>0.9697363</v>
      </c>
      <c r="F622">
        <v>0.94506500000000004</v>
      </c>
      <c r="G622">
        <v>-2.4265700000000001E-2</v>
      </c>
      <c r="H622">
        <v>64.847099999999998</v>
      </c>
      <c r="I622">
        <v>-5.41786E-2</v>
      </c>
      <c r="J622">
        <v>-3.6505799999999998E-2</v>
      </c>
      <c r="K622">
        <v>-2.4265700000000001E-2</v>
      </c>
      <c r="L622">
        <v>-1.2025599999999999E-2</v>
      </c>
      <c r="M622">
        <v>5.6471000000000004E-3</v>
      </c>
      <c r="N622">
        <v>2.33411E-2</v>
      </c>
      <c r="O622">
        <v>278</v>
      </c>
      <c r="P622">
        <v>2714</v>
      </c>
    </row>
    <row r="623" spans="1:16">
      <c r="A623" s="53" t="s">
        <v>51</v>
      </c>
      <c r="B623" s="53">
        <v>40043</v>
      </c>
      <c r="C623" s="57">
        <v>22</v>
      </c>
      <c r="D623">
        <v>0.92617640000000001</v>
      </c>
      <c r="E623">
        <v>0.97018890000000002</v>
      </c>
      <c r="F623">
        <v>0.97606740000000003</v>
      </c>
      <c r="G623">
        <v>-4.4012500000000003E-2</v>
      </c>
      <c r="H623">
        <v>62.998199999999997</v>
      </c>
      <c r="I623">
        <v>-7.3925299999999999E-2</v>
      </c>
      <c r="J623">
        <v>-5.62526E-2</v>
      </c>
      <c r="K623">
        <v>-4.4012500000000003E-2</v>
      </c>
      <c r="L623">
        <v>-3.1772399999999999E-2</v>
      </c>
      <c r="M623">
        <v>-1.40996E-2</v>
      </c>
      <c r="N623">
        <v>2.33411E-2</v>
      </c>
      <c r="O623">
        <v>278</v>
      </c>
      <c r="P623">
        <v>2714</v>
      </c>
    </row>
    <row r="624" spans="1:16">
      <c r="A624" s="53" t="s">
        <v>51</v>
      </c>
      <c r="B624" s="53">
        <v>40043</v>
      </c>
      <c r="C624" s="57">
        <v>23</v>
      </c>
      <c r="D624">
        <v>0.80826909999999996</v>
      </c>
      <c r="E624">
        <v>0.82596519999999995</v>
      </c>
      <c r="F624">
        <v>0.81679230000000003</v>
      </c>
      <c r="G624">
        <v>-1.7696099999999999E-2</v>
      </c>
      <c r="H624">
        <v>62.052199999999999</v>
      </c>
      <c r="I624">
        <v>-4.7608999999999999E-2</v>
      </c>
      <c r="J624">
        <v>-2.99362E-2</v>
      </c>
      <c r="K624">
        <v>-1.7696099999999999E-2</v>
      </c>
      <c r="L624">
        <v>-5.4559999999999999E-3</v>
      </c>
      <c r="M624">
        <v>1.22167E-2</v>
      </c>
      <c r="N624">
        <v>2.33411E-2</v>
      </c>
      <c r="O624">
        <v>278</v>
      </c>
      <c r="P624">
        <v>2714</v>
      </c>
    </row>
    <row r="625" spans="1:16">
      <c r="A625" s="53" t="s">
        <v>51</v>
      </c>
      <c r="B625" s="53">
        <v>40043</v>
      </c>
      <c r="C625" s="57">
        <v>24</v>
      </c>
      <c r="D625">
        <v>0.65194960000000002</v>
      </c>
      <c r="E625">
        <v>0.67270790000000003</v>
      </c>
      <c r="F625">
        <v>0.66507539999999998</v>
      </c>
      <c r="G625">
        <v>-2.0758200000000001E-2</v>
      </c>
      <c r="H625">
        <v>61.231999999999999</v>
      </c>
      <c r="I625">
        <v>-5.0671099999999997E-2</v>
      </c>
      <c r="J625">
        <v>-3.2998300000000001E-2</v>
      </c>
      <c r="K625">
        <v>-2.0758200000000001E-2</v>
      </c>
      <c r="L625">
        <v>-8.5181000000000007E-3</v>
      </c>
      <c r="M625">
        <v>9.1546000000000006E-3</v>
      </c>
      <c r="N625">
        <v>2.33411E-2</v>
      </c>
      <c r="O625">
        <v>278</v>
      </c>
      <c r="P625">
        <v>2714</v>
      </c>
    </row>
    <row r="626" spans="1:16">
      <c r="A626" s="53" t="s">
        <v>51</v>
      </c>
      <c r="B626" s="53">
        <v>40052</v>
      </c>
      <c r="C626" s="57">
        <v>1</v>
      </c>
      <c r="D626">
        <v>0.52826580000000001</v>
      </c>
      <c r="E626">
        <v>0.52739239999999998</v>
      </c>
      <c r="F626">
        <v>0.5244067</v>
      </c>
      <c r="G626">
        <v>8.7330000000000003E-4</v>
      </c>
      <c r="H626">
        <v>60.059600000000003</v>
      </c>
      <c r="I626">
        <v>-2.7028699999999999E-2</v>
      </c>
      <c r="J626">
        <v>-1.05439E-2</v>
      </c>
      <c r="K626">
        <v>8.7330000000000003E-4</v>
      </c>
      <c r="L626">
        <v>1.22906E-2</v>
      </c>
      <c r="M626">
        <v>2.87753E-2</v>
      </c>
      <c r="N626">
        <v>2.1772E-2</v>
      </c>
      <c r="O626">
        <v>327</v>
      </c>
      <c r="P626">
        <v>3192</v>
      </c>
    </row>
    <row r="627" spans="1:16">
      <c r="A627" s="53" t="s">
        <v>51</v>
      </c>
      <c r="B627" s="53">
        <v>40052</v>
      </c>
      <c r="C627" s="57">
        <v>2</v>
      </c>
      <c r="D627">
        <v>0.45160630000000002</v>
      </c>
      <c r="E627">
        <v>0.45360620000000001</v>
      </c>
      <c r="F627">
        <v>0.44515379999999999</v>
      </c>
      <c r="G627">
        <v>-1.9997999999999999E-3</v>
      </c>
      <c r="H627">
        <v>58.631500000000003</v>
      </c>
      <c r="I627">
        <v>-2.9901799999999999E-2</v>
      </c>
      <c r="J627">
        <v>-1.34171E-2</v>
      </c>
      <c r="K627">
        <v>-1.9997999999999999E-3</v>
      </c>
      <c r="L627">
        <v>9.4173999999999994E-3</v>
      </c>
      <c r="M627">
        <v>2.59022E-2</v>
      </c>
      <c r="N627">
        <v>2.1772E-2</v>
      </c>
      <c r="O627">
        <v>327</v>
      </c>
      <c r="P627">
        <v>3192</v>
      </c>
    </row>
    <row r="628" spans="1:16">
      <c r="A628" s="53" t="s">
        <v>51</v>
      </c>
      <c r="B628" s="53">
        <v>40052</v>
      </c>
      <c r="C628" s="57">
        <v>3</v>
      </c>
      <c r="D628">
        <v>0.41863329999999999</v>
      </c>
      <c r="E628">
        <v>0.42546309999999998</v>
      </c>
      <c r="F628">
        <v>0.41306739999999997</v>
      </c>
      <c r="G628">
        <v>-6.8298999999999999E-3</v>
      </c>
      <c r="H628">
        <v>57.309800000000003</v>
      </c>
      <c r="I628">
        <v>-3.4776099999999997E-2</v>
      </c>
      <c r="J628">
        <v>-1.8265199999999999E-2</v>
      </c>
      <c r="K628">
        <v>-6.8298999999999999E-3</v>
      </c>
      <c r="L628">
        <v>4.6055000000000002E-3</v>
      </c>
      <c r="M628">
        <v>2.11164E-2</v>
      </c>
      <c r="N628">
        <v>2.1806599999999999E-2</v>
      </c>
      <c r="O628">
        <v>326</v>
      </c>
      <c r="P628">
        <v>3192</v>
      </c>
    </row>
    <row r="629" spans="1:16">
      <c r="A629" s="53" t="s">
        <v>51</v>
      </c>
      <c r="B629" s="53">
        <v>40052</v>
      </c>
      <c r="C629" s="57">
        <v>4</v>
      </c>
      <c r="D629">
        <v>0.40028039999999998</v>
      </c>
      <c r="E629">
        <v>0.41007919999999998</v>
      </c>
      <c r="F629">
        <v>0.3969164</v>
      </c>
      <c r="G629">
        <v>-9.7987999999999999E-3</v>
      </c>
      <c r="H629">
        <v>57.481699999999996</v>
      </c>
      <c r="I629">
        <v>-3.77008E-2</v>
      </c>
      <c r="J629">
        <v>-2.1216100000000002E-2</v>
      </c>
      <c r="K629">
        <v>-9.7987999999999999E-3</v>
      </c>
      <c r="L629">
        <v>1.6184999999999999E-3</v>
      </c>
      <c r="M629">
        <v>1.81032E-2</v>
      </c>
      <c r="N629">
        <v>2.1772E-2</v>
      </c>
      <c r="O629">
        <v>327</v>
      </c>
      <c r="P629">
        <v>3192</v>
      </c>
    </row>
    <row r="630" spans="1:16">
      <c r="A630" s="53" t="s">
        <v>51</v>
      </c>
      <c r="B630" s="53">
        <v>40052</v>
      </c>
      <c r="C630" s="57">
        <v>5</v>
      </c>
      <c r="D630">
        <v>0.40102139999999997</v>
      </c>
      <c r="E630">
        <v>0.42946380000000001</v>
      </c>
      <c r="F630">
        <v>0.42591590000000001</v>
      </c>
      <c r="G630">
        <v>-2.8442499999999999E-2</v>
      </c>
      <c r="H630">
        <v>56.885300000000001</v>
      </c>
      <c r="I630">
        <v>-5.6344499999999999E-2</v>
      </c>
      <c r="J630">
        <v>-3.9859699999999998E-2</v>
      </c>
      <c r="K630">
        <v>-2.8442499999999999E-2</v>
      </c>
      <c r="L630">
        <v>-1.7025200000000001E-2</v>
      </c>
      <c r="M630">
        <v>-5.4049999999999996E-4</v>
      </c>
      <c r="N630">
        <v>2.1772E-2</v>
      </c>
      <c r="O630">
        <v>327</v>
      </c>
      <c r="P630">
        <v>3192</v>
      </c>
    </row>
    <row r="631" spans="1:16">
      <c r="A631" s="53" t="s">
        <v>51</v>
      </c>
      <c r="B631" s="53">
        <v>40052</v>
      </c>
      <c r="C631" s="57">
        <v>6</v>
      </c>
      <c r="D631">
        <v>0.42070039999999997</v>
      </c>
      <c r="E631">
        <v>0.45849430000000002</v>
      </c>
      <c r="F631">
        <v>0.4669914</v>
      </c>
      <c r="G631">
        <v>-3.7793800000000002E-2</v>
      </c>
      <c r="H631">
        <v>56.448</v>
      </c>
      <c r="I631">
        <v>-6.5695900000000002E-2</v>
      </c>
      <c r="J631">
        <v>-4.9211100000000001E-2</v>
      </c>
      <c r="K631">
        <v>-3.7793800000000002E-2</v>
      </c>
      <c r="L631">
        <v>-2.63766E-2</v>
      </c>
      <c r="M631">
        <v>-9.8917999999999992E-3</v>
      </c>
      <c r="N631">
        <v>2.1772E-2</v>
      </c>
      <c r="O631">
        <v>327</v>
      </c>
      <c r="P631">
        <v>3192</v>
      </c>
    </row>
    <row r="632" spans="1:16">
      <c r="A632" s="53" t="s">
        <v>51</v>
      </c>
      <c r="B632" s="53">
        <v>40052</v>
      </c>
      <c r="C632" s="57">
        <v>7</v>
      </c>
      <c r="D632">
        <v>0.47397679999999998</v>
      </c>
      <c r="E632">
        <v>0.51700120000000005</v>
      </c>
      <c r="F632">
        <v>0.54661340000000003</v>
      </c>
      <c r="G632">
        <v>-4.3024300000000001E-2</v>
      </c>
      <c r="H632">
        <v>56.741599999999998</v>
      </c>
      <c r="I632">
        <v>-7.0926299999999998E-2</v>
      </c>
      <c r="J632">
        <v>-5.44416E-2</v>
      </c>
      <c r="K632">
        <v>-4.3024300000000001E-2</v>
      </c>
      <c r="L632">
        <v>-3.1607099999999999E-2</v>
      </c>
      <c r="M632">
        <v>-1.51223E-2</v>
      </c>
      <c r="N632">
        <v>2.1772E-2</v>
      </c>
      <c r="O632">
        <v>327</v>
      </c>
      <c r="P632">
        <v>3192</v>
      </c>
    </row>
    <row r="633" spans="1:16">
      <c r="A633" s="53" t="s">
        <v>51</v>
      </c>
      <c r="B633" s="53">
        <v>40052</v>
      </c>
      <c r="C633" s="57">
        <v>8</v>
      </c>
      <c r="D633">
        <v>0.55035049999999996</v>
      </c>
      <c r="E633">
        <v>0.57878180000000001</v>
      </c>
      <c r="F633">
        <v>0.59058060000000001</v>
      </c>
      <c r="G633">
        <v>-2.84313E-2</v>
      </c>
      <c r="H633">
        <v>57.380699999999997</v>
      </c>
      <c r="I633">
        <v>-5.6333300000000003E-2</v>
      </c>
      <c r="J633">
        <v>-3.9848599999999998E-2</v>
      </c>
      <c r="K633">
        <v>-2.84313E-2</v>
      </c>
      <c r="L633">
        <v>-1.7014000000000001E-2</v>
      </c>
      <c r="M633">
        <v>-5.2930000000000002E-4</v>
      </c>
      <c r="N633">
        <v>2.1772E-2</v>
      </c>
      <c r="O633">
        <v>327</v>
      </c>
      <c r="P633">
        <v>3192</v>
      </c>
    </row>
    <row r="634" spans="1:16">
      <c r="A634" s="53" t="s">
        <v>51</v>
      </c>
      <c r="B634" s="53">
        <v>40052</v>
      </c>
      <c r="C634" s="57">
        <v>9</v>
      </c>
      <c r="D634">
        <v>0.57530170000000003</v>
      </c>
      <c r="E634">
        <v>0.55981409999999998</v>
      </c>
      <c r="F634">
        <v>0.58658949999999999</v>
      </c>
      <c r="G634">
        <v>1.5487600000000001E-2</v>
      </c>
      <c r="H634">
        <v>59.397599999999997</v>
      </c>
      <c r="I634">
        <v>-1.2414400000000001E-2</v>
      </c>
      <c r="J634">
        <v>4.0702999999999998E-3</v>
      </c>
      <c r="K634">
        <v>1.5487600000000001E-2</v>
      </c>
      <c r="L634">
        <v>2.6904899999999999E-2</v>
      </c>
      <c r="M634">
        <v>4.33896E-2</v>
      </c>
      <c r="N634">
        <v>2.1772E-2</v>
      </c>
      <c r="O634">
        <v>327</v>
      </c>
      <c r="P634">
        <v>3192</v>
      </c>
    </row>
    <row r="635" spans="1:16">
      <c r="A635" s="53" t="s">
        <v>51</v>
      </c>
      <c r="B635" s="53">
        <v>40052</v>
      </c>
      <c r="C635" s="57">
        <v>10</v>
      </c>
      <c r="D635">
        <v>0.59368650000000001</v>
      </c>
      <c r="E635">
        <v>0.57299009999999995</v>
      </c>
      <c r="F635">
        <v>0.54974639999999997</v>
      </c>
      <c r="G635">
        <v>2.06964E-2</v>
      </c>
      <c r="H635">
        <v>63.882300000000001</v>
      </c>
      <c r="I635">
        <v>-7.2056000000000004E-3</v>
      </c>
      <c r="J635">
        <v>9.2791000000000002E-3</v>
      </c>
      <c r="K635">
        <v>2.06964E-2</v>
      </c>
      <c r="L635">
        <v>3.2113700000000002E-2</v>
      </c>
      <c r="M635">
        <v>4.85984E-2</v>
      </c>
      <c r="N635">
        <v>2.1772E-2</v>
      </c>
      <c r="O635">
        <v>327</v>
      </c>
      <c r="P635">
        <v>3192</v>
      </c>
    </row>
    <row r="636" spans="1:16">
      <c r="A636" s="53" t="s">
        <v>51</v>
      </c>
      <c r="B636" s="53">
        <v>40052</v>
      </c>
      <c r="C636" s="57">
        <v>11</v>
      </c>
      <c r="D636">
        <v>0.63750340000000005</v>
      </c>
      <c r="E636">
        <v>0.57865460000000002</v>
      </c>
      <c r="F636">
        <v>0.54729930000000004</v>
      </c>
      <c r="G636">
        <v>5.88488E-2</v>
      </c>
      <c r="H636">
        <v>69.597899999999996</v>
      </c>
      <c r="I636">
        <v>3.09468E-2</v>
      </c>
      <c r="J636">
        <v>4.7431500000000001E-2</v>
      </c>
      <c r="K636">
        <v>5.88488E-2</v>
      </c>
      <c r="L636">
        <v>7.0266099999999998E-2</v>
      </c>
      <c r="M636">
        <v>8.6750800000000003E-2</v>
      </c>
      <c r="N636">
        <v>2.1772E-2</v>
      </c>
      <c r="O636">
        <v>327</v>
      </c>
      <c r="P636">
        <v>3192</v>
      </c>
    </row>
    <row r="637" spans="1:16">
      <c r="A637" s="53" t="s">
        <v>51</v>
      </c>
      <c r="B637" s="53">
        <v>40052</v>
      </c>
      <c r="C637" s="57">
        <v>12</v>
      </c>
      <c r="D637">
        <v>0.67472889999999996</v>
      </c>
      <c r="E637">
        <v>0.58911369999999996</v>
      </c>
      <c r="F637">
        <v>0.55041430000000002</v>
      </c>
      <c r="G637">
        <v>8.5615200000000002E-2</v>
      </c>
      <c r="H637">
        <v>75.4893</v>
      </c>
      <c r="I637">
        <v>5.7713199999999999E-2</v>
      </c>
      <c r="J637">
        <v>7.4197899999999997E-2</v>
      </c>
      <c r="K637">
        <v>8.5615200000000002E-2</v>
      </c>
      <c r="L637">
        <v>9.7032499999999994E-2</v>
      </c>
      <c r="M637">
        <v>0.1135172</v>
      </c>
      <c r="N637">
        <v>2.1772E-2</v>
      </c>
      <c r="O637">
        <v>327</v>
      </c>
      <c r="P637">
        <v>3192</v>
      </c>
    </row>
    <row r="638" spans="1:16">
      <c r="A638" s="53" t="s">
        <v>51</v>
      </c>
      <c r="B638" s="53">
        <v>40052</v>
      </c>
      <c r="C638" s="57">
        <v>13</v>
      </c>
      <c r="D638">
        <v>0.70026980000000005</v>
      </c>
      <c r="E638">
        <v>0.61374819999999997</v>
      </c>
      <c r="F638">
        <v>0.56161799999999995</v>
      </c>
      <c r="G638">
        <v>8.6521600000000004E-2</v>
      </c>
      <c r="H638">
        <v>78.556600000000003</v>
      </c>
      <c r="I638">
        <v>5.8619600000000001E-2</v>
      </c>
      <c r="J638">
        <v>7.5104299999999999E-2</v>
      </c>
      <c r="K638">
        <v>8.6521600000000004E-2</v>
      </c>
      <c r="L638">
        <v>9.7938899999999995E-2</v>
      </c>
      <c r="M638">
        <v>0.1144236</v>
      </c>
      <c r="N638">
        <v>2.1772E-2</v>
      </c>
      <c r="O638">
        <v>327</v>
      </c>
      <c r="P638">
        <v>3192</v>
      </c>
    </row>
    <row r="639" spans="1:16">
      <c r="A639" s="53" t="s">
        <v>51</v>
      </c>
      <c r="B639" s="53">
        <v>40052</v>
      </c>
      <c r="C639" s="57">
        <v>14</v>
      </c>
      <c r="D639">
        <v>0.71840760000000004</v>
      </c>
      <c r="E639">
        <v>0.6394069</v>
      </c>
      <c r="F639">
        <v>0.62052099999999999</v>
      </c>
      <c r="G639">
        <v>7.9000699999999993E-2</v>
      </c>
      <c r="H639">
        <v>81.056600000000003</v>
      </c>
      <c r="I639">
        <v>5.1098600000000001E-2</v>
      </c>
      <c r="J639">
        <v>6.7583400000000002E-2</v>
      </c>
      <c r="K639">
        <v>7.9000699999999993E-2</v>
      </c>
      <c r="L639">
        <v>9.0417899999999995E-2</v>
      </c>
      <c r="M639">
        <v>0.1069027</v>
      </c>
      <c r="N639">
        <v>2.1772E-2</v>
      </c>
      <c r="O639">
        <v>327</v>
      </c>
      <c r="P639">
        <v>3192</v>
      </c>
    </row>
    <row r="640" spans="1:16">
      <c r="A640" s="53" t="s">
        <v>51</v>
      </c>
      <c r="B640" s="53">
        <v>40052</v>
      </c>
      <c r="C640" s="57">
        <v>15</v>
      </c>
      <c r="D640">
        <v>0.73353270000000004</v>
      </c>
      <c r="E640">
        <v>0.58266759999999995</v>
      </c>
      <c r="F640">
        <v>0.54671650000000005</v>
      </c>
      <c r="G640">
        <v>0.1508651</v>
      </c>
      <c r="H640">
        <v>82.572100000000006</v>
      </c>
      <c r="I640">
        <v>0.1229189</v>
      </c>
      <c r="J640">
        <v>0.13942969999999999</v>
      </c>
      <c r="K640">
        <v>0.1508651</v>
      </c>
      <c r="L640">
        <v>0.16230049999999999</v>
      </c>
      <c r="M640">
        <v>0.17881140000000001</v>
      </c>
      <c r="N640">
        <v>2.1806599999999999E-2</v>
      </c>
      <c r="O640">
        <v>326</v>
      </c>
      <c r="P640">
        <v>3192</v>
      </c>
    </row>
    <row r="641" spans="1:16">
      <c r="A641" s="53" t="s">
        <v>51</v>
      </c>
      <c r="B641" s="53">
        <v>40052</v>
      </c>
      <c r="C641" s="57">
        <v>16</v>
      </c>
      <c r="D641">
        <v>0.77136859999999996</v>
      </c>
      <c r="E641">
        <v>0.57354470000000002</v>
      </c>
      <c r="F641">
        <v>0.56450549999999999</v>
      </c>
      <c r="G641">
        <v>0.19782379999999999</v>
      </c>
      <c r="H641">
        <v>84.692700000000002</v>
      </c>
      <c r="I641">
        <v>0.16992180000000001</v>
      </c>
      <c r="J641">
        <v>0.18640660000000001</v>
      </c>
      <c r="K641">
        <v>0.19782379999999999</v>
      </c>
      <c r="L641">
        <v>0.20924110000000001</v>
      </c>
      <c r="M641">
        <v>0.2257258</v>
      </c>
      <c r="N641">
        <v>2.1772E-2</v>
      </c>
      <c r="O641">
        <v>327</v>
      </c>
      <c r="P641">
        <v>3192</v>
      </c>
    </row>
    <row r="642" spans="1:16">
      <c r="A642" s="53" t="s">
        <v>51</v>
      </c>
      <c r="B642" s="53">
        <v>40052</v>
      </c>
      <c r="C642" s="57">
        <v>17</v>
      </c>
      <c r="D642">
        <v>0.84172789999999997</v>
      </c>
      <c r="E642">
        <v>0.65580349999999998</v>
      </c>
      <c r="F642">
        <v>0.63618680000000005</v>
      </c>
      <c r="G642">
        <v>0.18592439999999999</v>
      </c>
      <c r="H642">
        <v>86.536699999999996</v>
      </c>
      <c r="I642">
        <v>0.1580223</v>
      </c>
      <c r="J642">
        <v>0.1745071</v>
      </c>
      <c r="K642">
        <v>0.18592439999999999</v>
      </c>
      <c r="L642">
        <v>0.19734160000000001</v>
      </c>
      <c r="M642">
        <v>0.2138264</v>
      </c>
      <c r="N642">
        <v>2.1772E-2</v>
      </c>
      <c r="O642">
        <v>327</v>
      </c>
      <c r="P642">
        <v>3192</v>
      </c>
    </row>
    <row r="643" spans="1:16">
      <c r="A643" s="53" t="s">
        <v>51</v>
      </c>
      <c r="B643" s="53">
        <v>40052</v>
      </c>
      <c r="C643" s="57">
        <v>18</v>
      </c>
      <c r="D643">
        <v>0.90921879999999999</v>
      </c>
      <c r="E643">
        <v>0.7124431</v>
      </c>
      <c r="F643">
        <v>0.67934019999999995</v>
      </c>
      <c r="G643">
        <v>0.1967757</v>
      </c>
      <c r="H643">
        <v>85.860900000000001</v>
      </c>
      <c r="I643">
        <v>0.16887369999999999</v>
      </c>
      <c r="J643">
        <v>0.18535850000000001</v>
      </c>
      <c r="K643">
        <v>0.1967757</v>
      </c>
      <c r="L643">
        <v>0.20819299999999999</v>
      </c>
      <c r="M643">
        <v>0.22467770000000001</v>
      </c>
      <c r="N643">
        <v>2.1772E-2</v>
      </c>
      <c r="O643">
        <v>327</v>
      </c>
      <c r="P643">
        <v>3192</v>
      </c>
    </row>
    <row r="644" spans="1:16">
      <c r="A644" s="53" t="s">
        <v>51</v>
      </c>
      <c r="B644" s="53">
        <v>40052</v>
      </c>
      <c r="C644" s="57">
        <v>19</v>
      </c>
      <c r="D644">
        <v>0.93306800000000001</v>
      </c>
      <c r="E644">
        <v>0.74635549999999995</v>
      </c>
      <c r="F644">
        <v>0.74253619999999998</v>
      </c>
      <c r="G644">
        <v>0.1867125</v>
      </c>
      <c r="H644">
        <v>83.295100000000005</v>
      </c>
      <c r="I644">
        <v>0.15881049999999999</v>
      </c>
      <c r="J644">
        <v>0.17529520000000001</v>
      </c>
      <c r="K644">
        <v>0.1867125</v>
      </c>
      <c r="L644">
        <v>0.19812979999999999</v>
      </c>
      <c r="M644">
        <v>0.21461450000000001</v>
      </c>
      <c r="N644">
        <v>2.1772E-2</v>
      </c>
      <c r="O644">
        <v>327</v>
      </c>
      <c r="P644">
        <v>3192</v>
      </c>
    </row>
    <row r="645" spans="1:16">
      <c r="A645" s="53" t="s">
        <v>51</v>
      </c>
      <c r="B645" s="53">
        <v>40052</v>
      </c>
      <c r="C645" s="57">
        <v>20</v>
      </c>
      <c r="D645">
        <v>0.99045019999999995</v>
      </c>
      <c r="E645">
        <v>0.90713200000000005</v>
      </c>
      <c r="F645">
        <v>0.88684700000000005</v>
      </c>
      <c r="G645">
        <v>8.3318199999999995E-2</v>
      </c>
      <c r="H645">
        <v>79.620800000000003</v>
      </c>
      <c r="I645">
        <v>5.5416199999999999E-2</v>
      </c>
      <c r="J645">
        <v>7.1901000000000007E-2</v>
      </c>
      <c r="K645">
        <v>8.3318199999999995E-2</v>
      </c>
      <c r="L645">
        <v>9.47355E-2</v>
      </c>
      <c r="M645">
        <v>0.11122020000000001</v>
      </c>
      <c r="N645">
        <v>2.1772E-2</v>
      </c>
      <c r="O645">
        <v>327</v>
      </c>
      <c r="P645">
        <v>3192</v>
      </c>
    </row>
    <row r="646" spans="1:16">
      <c r="A646" s="53" t="s">
        <v>51</v>
      </c>
      <c r="B646" s="53">
        <v>40052</v>
      </c>
      <c r="C646" s="57">
        <v>21</v>
      </c>
      <c r="D646">
        <v>1.048702</v>
      </c>
      <c r="E646">
        <v>1.067204</v>
      </c>
      <c r="F646">
        <v>1.004327</v>
      </c>
      <c r="G646">
        <v>-1.85021E-2</v>
      </c>
      <c r="H646">
        <v>75.840999999999994</v>
      </c>
      <c r="I646">
        <v>-4.6404099999999997E-2</v>
      </c>
      <c r="J646">
        <v>-2.9919399999999999E-2</v>
      </c>
      <c r="K646">
        <v>-1.85021E-2</v>
      </c>
      <c r="L646">
        <v>-7.0847999999999996E-3</v>
      </c>
      <c r="M646">
        <v>9.3998999999999992E-3</v>
      </c>
      <c r="N646">
        <v>2.1772E-2</v>
      </c>
      <c r="O646">
        <v>327</v>
      </c>
      <c r="P646">
        <v>3192</v>
      </c>
    </row>
    <row r="647" spans="1:16">
      <c r="A647" s="53" t="s">
        <v>51</v>
      </c>
      <c r="B647" s="53">
        <v>40052</v>
      </c>
      <c r="C647" s="57">
        <v>22</v>
      </c>
      <c r="D647">
        <v>1.0126809999999999</v>
      </c>
      <c r="E647">
        <v>1.0352189999999999</v>
      </c>
      <c r="F647">
        <v>1.008497</v>
      </c>
      <c r="G647">
        <v>-2.2538200000000001E-2</v>
      </c>
      <c r="H647">
        <v>71.990799999999993</v>
      </c>
      <c r="I647">
        <v>-5.0440199999999998E-2</v>
      </c>
      <c r="J647">
        <v>-3.39555E-2</v>
      </c>
      <c r="K647">
        <v>-2.2538200000000001E-2</v>
      </c>
      <c r="L647">
        <v>-1.11209E-2</v>
      </c>
      <c r="M647">
        <v>5.3638000000000002E-3</v>
      </c>
      <c r="N647">
        <v>2.1772E-2</v>
      </c>
      <c r="O647">
        <v>327</v>
      </c>
      <c r="P647">
        <v>3192</v>
      </c>
    </row>
    <row r="648" spans="1:16">
      <c r="A648" s="53" t="s">
        <v>51</v>
      </c>
      <c r="B648" s="53">
        <v>40052</v>
      </c>
      <c r="C648" s="57">
        <v>23</v>
      </c>
      <c r="D648">
        <v>0.92317700000000003</v>
      </c>
      <c r="E648">
        <v>0.87991160000000002</v>
      </c>
      <c r="F648">
        <v>0.83891450000000001</v>
      </c>
      <c r="G648">
        <v>4.3265400000000002E-2</v>
      </c>
      <c r="H648">
        <v>70.947999999999993</v>
      </c>
      <c r="I648">
        <v>1.5363399999999999E-2</v>
      </c>
      <c r="J648">
        <v>3.1848099999999997E-2</v>
      </c>
      <c r="K648">
        <v>4.3265400000000002E-2</v>
      </c>
      <c r="L648">
        <v>5.4682700000000001E-2</v>
      </c>
      <c r="M648">
        <v>7.1167400000000006E-2</v>
      </c>
      <c r="N648">
        <v>2.1772E-2</v>
      </c>
      <c r="O648">
        <v>327</v>
      </c>
      <c r="P648">
        <v>3192</v>
      </c>
    </row>
    <row r="649" spans="1:16">
      <c r="A649" s="53" t="s">
        <v>51</v>
      </c>
      <c r="B649" s="53">
        <v>40052</v>
      </c>
      <c r="C649" s="57">
        <v>24</v>
      </c>
      <c r="D649">
        <v>0.75372320000000004</v>
      </c>
      <c r="E649">
        <v>0.72524200000000005</v>
      </c>
      <c r="F649">
        <v>0.71305260000000004</v>
      </c>
      <c r="G649">
        <v>2.8481200000000002E-2</v>
      </c>
      <c r="H649">
        <v>69.840500000000006</v>
      </c>
      <c r="I649">
        <v>5.1290000000000005E-4</v>
      </c>
      <c r="J649">
        <v>1.7036800000000001E-2</v>
      </c>
      <c r="K649">
        <v>2.8481200000000002E-2</v>
      </c>
      <c r="L649">
        <v>3.9925700000000001E-2</v>
      </c>
      <c r="M649">
        <v>5.6449600000000003E-2</v>
      </c>
      <c r="N649">
        <v>2.1823800000000001E-2</v>
      </c>
      <c r="O649">
        <v>326</v>
      </c>
      <c r="P649">
        <v>3192</v>
      </c>
    </row>
    <row r="650" spans="1:16">
      <c r="A650" s="53" t="s">
        <v>51</v>
      </c>
      <c r="B650" s="53">
        <v>40053</v>
      </c>
      <c r="C650" s="57">
        <v>1</v>
      </c>
      <c r="D650">
        <v>0.63041000000000003</v>
      </c>
      <c r="E650">
        <v>0.57950009999999996</v>
      </c>
      <c r="F650">
        <v>0.57640899999999995</v>
      </c>
      <c r="G650">
        <v>5.0909900000000001E-2</v>
      </c>
      <c r="H650">
        <v>68.681799999999996</v>
      </c>
      <c r="I650">
        <v>2.3197700000000002E-2</v>
      </c>
      <c r="J650">
        <v>3.9570300000000003E-2</v>
      </c>
      <c r="K650">
        <v>5.0909900000000001E-2</v>
      </c>
      <c r="L650">
        <v>6.2249499999999999E-2</v>
      </c>
      <c r="M650">
        <v>7.86221E-2</v>
      </c>
      <c r="N650">
        <v>2.1623900000000001E-2</v>
      </c>
      <c r="O650">
        <v>330</v>
      </c>
      <c r="P650">
        <v>3242</v>
      </c>
    </row>
    <row r="651" spans="1:16">
      <c r="A651" s="53" t="s">
        <v>51</v>
      </c>
      <c r="B651" s="53">
        <v>40053</v>
      </c>
      <c r="C651" s="57">
        <v>2</v>
      </c>
      <c r="D651">
        <v>0.53500259999999999</v>
      </c>
      <c r="E651">
        <v>0.50421139999999998</v>
      </c>
      <c r="F651">
        <v>0.49698140000000002</v>
      </c>
      <c r="G651">
        <v>3.0791300000000001E-2</v>
      </c>
      <c r="H651">
        <v>68.306100000000001</v>
      </c>
      <c r="I651">
        <v>3.0791E-3</v>
      </c>
      <c r="J651">
        <v>1.9451699999999999E-2</v>
      </c>
      <c r="K651">
        <v>3.0791300000000001E-2</v>
      </c>
      <c r="L651">
        <v>4.2130899999999999E-2</v>
      </c>
      <c r="M651">
        <v>5.85035E-2</v>
      </c>
      <c r="N651">
        <v>2.1623900000000001E-2</v>
      </c>
      <c r="O651">
        <v>330</v>
      </c>
      <c r="P651">
        <v>3242</v>
      </c>
    </row>
    <row r="652" spans="1:16">
      <c r="A652" s="53" t="s">
        <v>51</v>
      </c>
      <c r="B652" s="53">
        <v>40053</v>
      </c>
      <c r="C652" s="57">
        <v>3</v>
      </c>
      <c r="D652">
        <v>0.46016509999999999</v>
      </c>
      <c r="E652">
        <v>0.45244590000000001</v>
      </c>
      <c r="F652">
        <v>0.44488179999999999</v>
      </c>
      <c r="G652">
        <v>7.7191999999999998E-3</v>
      </c>
      <c r="H652">
        <v>67.240899999999996</v>
      </c>
      <c r="I652">
        <v>-1.9993E-2</v>
      </c>
      <c r="J652">
        <v>-3.6204000000000002E-3</v>
      </c>
      <c r="K652">
        <v>7.7191999999999998E-3</v>
      </c>
      <c r="L652">
        <v>1.9058800000000001E-2</v>
      </c>
      <c r="M652">
        <v>3.5431400000000002E-2</v>
      </c>
      <c r="N652">
        <v>2.1623900000000001E-2</v>
      </c>
      <c r="O652">
        <v>330</v>
      </c>
      <c r="P652">
        <v>3242</v>
      </c>
    </row>
    <row r="653" spans="1:16">
      <c r="A653" s="53" t="s">
        <v>51</v>
      </c>
      <c r="B653" s="53">
        <v>40053</v>
      </c>
      <c r="C653" s="57">
        <v>4</v>
      </c>
      <c r="D653">
        <v>0.42231570000000002</v>
      </c>
      <c r="E653">
        <v>0.427064</v>
      </c>
      <c r="F653">
        <v>0.42334690000000003</v>
      </c>
      <c r="G653">
        <v>-4.7482999999999996E-3</v>
      </c>
      <c r="H653">
        <v>66.115200000000002</v>
      </c>
      <c r="I653">
        <v>-3.2460500000000003E-2</v>
      </c>
      <c r="J653">
        <v>-1.6088000000000002E-2</v>
      </c>
      <c r="K653">
        <v>-4.7482999999999996E-3</v>
      </c>
      <c r="L653">
        <v>6.5912999999999996E-3</v>
      </c>
      <c r="M653">
        <v>2.2963899999999999E-2</v>
      </c>
      <c r="N653">
        <v>2.1623900000000001E-2</v>
      </c>
      <c r="O653">
        <v>330</v>
      </c>
      <c r="P653">
        <v>3242</v>
      </c>
    </row>
    <row r="654" spans="1:16">
      <c r="A654" s="53" t="s">
        <v>51</v>
      </c>
      <c r="B654" s="53">
        <v>40053</v>
      </c>
      <c r="C654" s="57">
        <v>5</v>
      </c>
      <c r="D654">
        <v>0.41920099999999999</v>
      </c>
      <c r="E654">
        <v>0.4349249</v>
      </c>
      <c r="F654">
        <v>0.42802030000000002</v>
      </c>
      <c r="G654">
        <v>-1.57238E-2</v>
      </c>
      <c r="H654">
        <v>65.921000000000006</v>
      </c>
      <c r="I654">
        <v>-4.3479400000000001E-2</v>
      </c>
      <c r="J654">
        <v>-2.70812E-2</v>
      </c>
      <c r="K654">
        <v>-1.57238E-2</v>
      </c>
      <c r="L654">
        <v>-4.3664999999999997E-3</v>
      </c>
      <c r="M654">
        <v>1.20318E-2</v>
      </c>
      <c r="N654">
        <v>2.1657800000000001E-2</v>
      </c>
      <c r="O654">
        <v>329</v>
      </c>
      <c r="P654">
        <v>3242</v>
      </c>
    </row>
    <row r="655" spans="1:16">
      <c r="A655" s="53" t="s">
        <v>51</v>
      </c>
      <c r="B655" s="53">
        <v>40053</v>
      </c>
      <c r="C655" s="57">
        <v>6</v>
      </c>
      <c r="D655">
        <v>0.44407210000000003</v>
      </c>
      <c r="E655">
        <v>0.45566909999999999</v>
      </c>
      <c r="F655">
        <v>0.43619049999999998</v>
      </c>
      <c r="G655">
        <v>-1.1597E-2</v>
      </c>
      <c r="H655">
        <v>65.9803</v>
      </c>
      <c r="I655">
        <v>-3.9309200000000002E-2</v>
      </c>
      <c r="J655">
        <v>-2.2936600000000001E-2</v>
      </c>
      <c r="K655">
        <v>-1.1597E-2</v>
      </c>
      <c r="L655">
        <v>-2.5740000000000002E-4</v>
      </c>
      <c r="M655">
        <v>1.61152E-2</v>
      </c>
      <c r="N655">
        <v>2.1623900000000001E-2</v>
      </c>
      <c r="O655">
        <v>330</v>
      </c>
      <c r="P655">
        <v>3242</v>
      </c>
    </row>
    <row r="656" spans="1:16">
      <c r="A656" s="53" t="s">
        <v>51</v>
      </c>
      <c r="B656" s="53">
        <v>40053</v>
      </c>
      <c r="C656" s="57">
        <v>7</v>
      </c>
      <c r="D656">
        <v>0.4747459</v>
      </c>
      <c r="E656">
        <v>0.49687559999999997</v>
      </c>
      <c r="F656">
        <v>0.49678509999999998</v>
      </c>
      <c r="G656">
        <v>-2.2129699999999999E-2</v>
      </c>
      <c r="H656">
        <v>65.734800000000007</v>
      </c>
      <c r="I656">
        <v>-4.9841900000000001E-2</v>
      </c>
      <c r="J656">
        <v>-3.34693E-2</v>
      </c>
      <c r="K656">
        <v>-2.2129699999999999E-2</v>
      </c>
      <c r="L656">
        <v>-1.07901E-2</v>
      </c>
      <c r="M656">
        <v>5.5824999999999998E-3</v>
      </c>
      <c r="N656">
        <v>2.1623900000000001E-2</v>
      </c>
      <c r="O656">
        <v>330</v>
      </c>
      <c r="P656">
        <v>3242</v>
      </c>
    </row>
    <row r="657" spans="1:16">
      <c r="A657" s="53" t="s">
        <v>51</v>
      </c>
      <c r="B657" s="53">
        <v>40053</v>
      </c>
      <c r="C657" s="57">
        <v>8</v>
      </c>
      <c r="D657">
        <v>0.54972670000000001</v>
      </c>
      <c r="E657">
        <v>0.57071320000000003</v>
      </c>
      <c r="F657">
        <v>0.57971689999999998</v>
      </c>
      <c r="G657">
        <v>-2.0986500000000002E-2</v>
      </c>
      <c r="H657">
        <v>66.849999999999994</v>
      </c>
      <c r="I657">
        <v>-4.8698699999999998E-2</v>
      </c>
      <c r="J657">
        <v>-3.2326100000000003E-2</v>
      </c>
      <c r="K657">
        <v>-2.0986500000000002E-2</v>
      </c>
      <c r="L657">
        <v>-9.6468999999999999E-3</v>
      </c>
      <c r="M657">
        <v>6.7257000000000003E-3</v>
      </c>
      <c r="N657">
        <v>2.1623900000000001E-2</v>
      </c>
      <c r="O657">
        <v>330</v>
      </c>
      <c r="P657">
        <v>3242</v>
      </c>
    </row>
    <row r="658" spans="1:16">
      <c r="A658" s="53" t="s">
        <v>51</v>
      </c>
      <c r="B658" s="53">
        <v>40053</v>
      </c>
      <c r="C658" s="57">
        <v>9</v>
      </c>
      <c r="D658">
        <v>0.59833340000000002</v>
      </c>
      <c r="E658">
        <v>0.59924449999999996</v>
      </c>
      <c r="F658">
        <v>0.58032839999999997</v>
      </c>
      <c r="G658">
        <v>-9.1109999999999997E-4</v>
      </c>
      <c r="H658">
        <v>71.833299999999994</v>
      </c>
      <c r="I658">
        <v>-2.8623300000000001E-2</v>
      </c>
      <c r="J658">
        <v>-1.22507E-2</v>
      </c>
      <c r="K658">
        <v>-9.1109999999999997E-4</v>
      </c>
      <c r="L658">
        <v>1.04285E-2</v>
      </c>
      <c r="M658">
        <v>2.6801100000000001E-2</v>
      </c>
      <c r="N658">
        <v>2.1623900000000001E-2</v>
      </c>
      <c r="O658">
        <v>330</v>
      </c>
      <c r="P658">
        <v>3242</v>
      </c>
    </row>
    <row r="659" spans="1:16">
      <c r="A659" s="53" t="s">
        <v>51</v>
      </c>
      <c r="B659" s="53">
        <v>40053</v>
      </c>
      <c r="C659" s="57">
        <v>10</v>
      </c>
      <c r="D659">
        <v>0.62841849999999999</v>
      </c>
      <c r="E659">
        <v>0.58958880000000002</v>
      </c>
      <c r="F659">
        <v>0.55429300000000004</v>
      </c>
      <c r="G659">
        <v>3.8829700000000002E-2</v>
      </c>
      <c r="H659">
        <v>76.787899999999993</v>
      </c>
      <c r="I659">
        <v>1.1117500000000001E-2</v>
      </c>
      <c r="J659">
        <v>2.74901E-2</v>
      </c>
      <c r="K659">
        <v>3.8829700000000002E-2</v>
      </c>
      <c r="L659">
        <v>5.01693E-2</v>
      </c>
      <c r="M659">
        <v>6.6541900000000001E-2</v>
      </c>
      <c r="N659">
        <v>2.1623900000000001E-2</v>
      </c>
      <c r="O659">
        <v>330</v>
      </c>
      <c r="P659">
        <v>3242</v>
      </c>
    </row>
    <row r="660" spans="1:16">
      <c r="A660" s="53" t="s">
        <v>51</v>
      </c>
      <c r="B660" s="53">
        <v>40053</v>
      </c>
      <c r="C660" s="57">
        <v>11</v>
      </c>
      <c r="D660">
        <v>0.66341640000000002</v>
      </c>
      <c r="E660">
        <v>0.62437129999999996</v>
      </c>
      <c r="F660">
        <v>0.5908487</v>
      </c>
      <c r="G660">
        <v>3.9045200000000002E-2</v>
      </c>
      <c r="H660">
        <v>81.747</v>
      </c>
      <c r="I660">
        <v>1.1332999999999999E-2</v>
      </c>
      <c r="J660">
        <v>2.7705500000000001E-2</v>
      </c>
      <c r="K660">
        <v>3.9045200000000002E-2</v>
      </c>
      <c r="L660">
        <v>5.03848E-2</v>
      </c>
      <c r="M660">
        <v>6.6757399999999995E-2</v>
      </c>
      <c r="N660">
        <v>2.1623900000000001E-2</v>
      </c>
      <c r="O660">
        <v>330</v>
      </c>
      <c r="P660">
        <v>3242</v>
      </c>
    </row>
    <row r="661" spans="1:16">
      <c r="A661" s="53" t="s">
        <v>51</v>
      </c>
      <c r="B661" s="53">
        <v>40053</v>
      </c>
      <c r="C661" s="57">
        <v>12</v>
      </c>
      <c r="D661">
        <v>0.70230870000000001</v>
      </c>
      <c r="E661">
        <v>0.66464889999999999</v>
      </c>
      <c r="F661">
        <v>0.63701750000000001</v>
      </c>
      <c r="G661">
        <v>3.76598E-2</v>
      </c>
      <c r="H661">
        <v>86.127300000000005</v>
      </c>
      <c r="I661">
        <v>9.9475999999999992E-3</v>
      </c>
      <c r="J661">
        <v>2.6320199999999998E-2</v>
      </c>
      <c r="K661">
        <v>3.76598E-2</v>
      </c>
      <c r="L661">
        <v>4.8999399999999999E-2</v>
      </c>
      <c r="M661">
        <v>6.5372E-2</v>
      </c>
      <c r="N661">
        <v>2.1623900000000001E-2</v>
      </c>
      <c r="O661">
        <v>330</v>
      </c>
      <c r="P661">
        <v>3242</v>
      </c>
    </row>
    <row r="662" spans="1:16">
      <c r="A662" s="53" t="s">
        <v>51</v>
      </c>
      <c r="B662" s="53">
        <v>40053</v>
      </c>
      <c r="C662" s="57">
        <v>13</v>
      </c>
      <c r="D662">
        <v>0.6808845</v>
      </c>
      <c r="E662">
        <v>0.70336069999999995</v>
      </c>
      <c r="F662">
        <v>0.67284259999999996</v>
      </c>
      <c r="G662">
        <v>-2.2476099999999999E-2</v>
      </c>
      <c r="H662">
        <v>88.557599999999994</v>
      </c>
      <c r="I662">
        <v>-5.0188299999999998E-2</v>
      </c>
      <c r="J662">
        <v>-3.3815699999999997E-2</v>
      </c>
      <c r="K662">
        <v>-2.2476099999999999E-2</v>
      </c>
      <c r="L662">
        <v>-1.1136500000000001E-2</v>
      </c>
      <c r="M662">
        <v>5.2360999999999996E-3</v>
      </c>
      <c r="N662">
        <v>2.1623900000000001E-2</v>
      </c>
      <c r="O662">
        <v>330</v>
      </c>
      <c r="P662">
        <v>3242</v>
      </c>
    </row>
    <row r="663" spans="1:16">
      <c r="A663" s="53" t="s">
        <v>51</v>
      </c>
      <c r="B663" s="53">
        <v>40053</v>
      </c>
      <c r="C663" s="57">
        <v>14</v>
      </c>
      <c r="D663">
        <v>0.82800260000000003</v>
      </c>
      <c r="E663">
        <v>0.74925509999999995</v>
      </c>
      <c r="F663">
        <v>0.71009469999999997</v>
      </c>
      <c r="G663">
        <v>7.8747499999999998E-2</v>
      </c>
      <c r="H663">
        <v>92.348500000000001</v>
      </c>
      <c r="I663">
        <v>5.1035299999999999E-2</v>
      </c>
      <c r="J663">
        <v>6.7407900000000007E-2</v>
      </c>
      <c r="K663">
        <v>7.8747499999999998E-2</v>
      </c>
      <c r="L663">
        <v>9.0087100000000003E-2</v>
      </c>
      <c r="M663">
        <v>0.1064597</v>
      </c>
      <c r="N663">
        <v>2.1623900000000001E-2</v>
      </c>
      <c r="O663">
        <v>330</v>
      </c>
      <c r="P663">
        <v>3242</v>
      </c>
    </row>
    <row r="664" spans="1:16">
      <c r="A664" s="53" t="s">
        <v>51</v>
      </c>
      <c r="B664" s="53">
        <v>40053</v>
      </c>
      <c r="C664" s="57">
        <v>15</v>
      </c>
      <c r="D664">
        <v>0.94211739999999999</v>
      </c>
      <c r="E664">
        <v>0.68241059999999998</v>
      </c>
      <c r="F664">
        <v>0.66369809999999996</v>
      </c>
      <c r="G664">
        <v>0.25970680000000002</v>
      </c>
      <c r="H664">
        <v>94.225800000000007</v>
      </c>
      <c r="I664">
        <v>0.2319946</v>
      </c>
      <c r="J664">
        <v>0.24836720000000001</v>
      </c>
      <c r="K664">
        <v>0.25970680000000002</v>
      </c>
      <c r="L664">
        <v>0.27104640000000002</v>
      </c>
      <c r="M664">
        <v>0.28741899999999998</v>
      </c>
      <c r="N664">
        <v>2.1623900000000001E-2</v>
      </c>
      <c r="O664">
        <v>330</v>
      </c>
      <c r="P664">
        <v>3242</v>
      </c>
    </row>
    <row r="665" spans="1:16">
      <c r="A665" s="53" t="s">
        <v>51</v>
      </c>
      <c r="B665" s="53">
        <v>40053</v>
      </c>
      <c r="C665" s="57">
        <v>16</v>
      </c>
      <c r="D665">
        <v>0.97104950000000001</v>
      </c>
      <c r="E665">
        <v>0.71894970000000002</v>
      </c>
      <c r="F665">
        <v>0.69646870000000005</v>
      </c>
      <c r="G665">
        <v>0.25209979999999999</v>
      </c>
      <c r="H665">
        <v>95.801500000000004</v>
      </c>
      <c r="I665">
        <v>0.22438759999999999</v>
      </c>
      <c r="J665">
        <v>0.2407601</v>
      </c>
      <c r="K665">
        <v>0.25209979999999999</v>
      </c>
      <c r="L665">
        <v>0.26343939999999999</v>
      </c>
      <c r="M665">
        <v>0.2798119</v>
      </c>
      <c r="N665">
        <v>2.1623900000000001E-2</v>
      </c>
      <c r="O665">
        <v>330</v>
      </c>
      <c r="P665">
        <v>3242</v>
      </c>
    </row>
    <row r="666" spans="1:16">
      <c r="A666" s="53" t="s">
        <v>51</v>
      </c>
      <c r="B666" s="53">
        <v>40053</v>
      </c>
      <c r="C666" s="57">
        <v>17</v>
      </c>
      <c r="D666">
        <v>0.96989380000000003</v>
      </c>
      <c r="E666">
        <v>0.75449869999999997</v>
      </c>
      <c r="F666">
        <v>0.75984660000000004</v>
      </c>
      <c r="G666">
        <v>0.215395</v>
      </c>
      <c r="H666">
        <v>93.416700000000006</v>
      </c>
      <c r="I666">
        <v>0.18768280000000001</v>
      </c>
      <c r="J666">
        <v>0.2040554</v>
      </c>
      <c r="K666">
        <v>0.215395</v>
      </c>
      <c r="L666">
        <v>0.22673460000000001</v>
      </c>
      <c r="M666">
        <v>0.2431072</v>
      </c>
      <c r="N666">
        <v>2.1623900000000001E-2</v>
      </c>
      <c r="O666">
        <v>330</v>
      </c>
      <c r="P666">
        <v>3242</v>
      </c>
    </row>
    <row r="667" spans="1:16">
      <c r="A667" s="53" t="s">
        <v>51</v>
      </c>
      <c r="B667" s="53">
        <v>40053</v>
      </c>
      <c r="C667" s="57">
        <v>18</v>
      </c>
      <c r="D667">
        <v>1.06352</v>
      </c>
      <c r="E667">
        <v>0.79675450000000003</v>
      </c>
      <c r="F667">
        <v>0.80154959999999997</v>
      </c>
      <c r="G667">
        <v>0.26676519999999998</v>
      </c>
      <c r="H667">
        <v>90.507599999999996</v>
      </c>
      <c r="I667">
        <v>0.23905299999999999</v>
      </c>
      <c r="J667">
        <v>0.25542559999999997</v>
      </c>
      <c r="K667">
        <v>0.26676519999999998</v>
      </c>
      <c r="L667">
        <v>0.27810479999999999</v>
      </c>
      <c r="M667">
        <v>0.2944774</v>
      </c>
      <c r="N667">
        <v>2.1623900000000001E-2</v>
      </c>
      <c r="O667">
        <v>330</v>
      </c>
      <c r="P667">
        <v>3242</v>
      </c>
    </row>
    <row r="668" spans="1:16">
      <c r="A668" s="53" t="s">
        <v>51</v>
      </c>
      <c r="B668" s="53">
        <v>40053</v>
      </c>
      <c r="C668" s="57">
        <v>19</v>
      </c>
      <c r="D668">
        <v>1.082692</v>
      </c>
      <c r="E668">
        <v>0.83817370000000002</v>
      </c>
      <c r="F668">
        <v>0.84701289999999996</v>
      </c>
      <c r="G668">
        <v>0.24451790000000001</v>
      </c>
      <c r="H668">
        <v>87.987899999999996</v>
      </c>
      <c r="I668">
        <v>0.21680569999999999</v>
      </c>
      <c r="J668">
        <v>0.23317830000000001</v>
      </c>
      <c r="K668">
        <v>0.24451790000000001</v>
      </c>
      <c r="L668">
        <v>0.25585750000000002</v>
      </c>
      <c r="M668">
        <v>0.27223009999999997</v>
      </c>
      <c r="N668">
        <v>2.1623900000000001E-2</v>
      </c>
      <c r="O668">
        <v>330</v>
      </c>
      <c r="P668">
        <v>3242</v>
      </c>
    </row>
    <row r="669" spans="1:16">
      <c r="A669" s="53" t="s">
        <v>51</v>
      </c>
      <c r="B669" s="53">
        <v>40053</v>
      </c>
      <c r="C669" s="57">
        <v>20</v>
      </c>
      <c r="D669">
        <v>1.5300860000000001</v>
      </c>
      <c r="E669">
        <v>0.97078980000000004</v>
      </c>
      <c r="F669">
        <v>0.993892</v>
      </c>
      <c r="G669">
        <v>0.55929640000000003</v>
      </c>
      <c r="H669">
        <v>84.865200000000002</v>
      </c>
      <c r="I669">
        <v>0.53158419999999995</v>
      </c>
      <c r="J669">
        <v>0.54795680000000002</v>
      </c>
      <c r="K669">
        <v>0.55929640000000003</v>
      </c>
      <c r="L669">
        <v>0.57063600000000003</v>
      </c>
      <c r="M669">
        <v>0.58700870000000005</v>
      </c>
      <c r="N669">
        <v>2.1623900000000001E-2</v>
      </c>
      <c r="O669">
        <v>330</v>
      </c>
      <c r="P669">
        <v>3242</v>
      </c>
    </row>
    <row r="670" spans="1:16">
      <c r="A670" s="53" t="s">
        <v>51</v>
      </c>
      <c r="B670" s="53">
        <v>40053</v>
      </c>
      <c r="C670" s="57">
        <v>21</v>
      </c>
      <c r="D670">
        <v>1.1702650000000001</v>
      </c>
      <c r="E670">
        <v>1.1179760000000001</v>
      </c>
      <c r="F670">
        <v>1.13225</v>
      </c>
      <c r="G670">
        <v>5.2289200000000001E-2</v>
      </c>
      <c r="H670">
        <v>81.7</v>
      </c>
      <c r="I670">
        <v>2.4577000000000002E-2</v>
      </c>
      <c r="J670">
        <v>4.0949600000000003E-2</v>
      </c>
      <c r="K670">
        <v>5.2289200000000001E-2</v>
      </c>
      <c r="L670">
        <v>6.3628900000000002E-2</v>
      </c>
      <c r="M670">
        <v>8.0001500000000003E-2</v>
      </c>
      <c r="N670">
        <v>2.1623900000000001E-2</v>
      </c>
      <c r="O670">
        <v>330</v>
      </c>
      <c r="P670">
        <v>3242</v>
      </c>
    </row>
    <row r="671" spans="1:16">
      <c r="A671" s="53" t="s">
        <v>51</v>
      </c>
      <c r="B671" s="53">
        <v>40053</v>
      </c>
      <c r="C671" s="57">
        <v>22</v>
      </c>
      <c r="D671">
        <v>1.1560280000000001</v>
      </c>
      <c r="E671">
        <v>1.077453</v>
      </c>
      <c r="F671">
        <v>1.100806</v>
      </c>
      <c r="G671">
        <v>7.8574699999999997E-2</v>
      </c>
      <c r="H671">
        <v>80.133300000000006</v>
      </c>
      <c r="I671">
        <v>5.0862499999999998E-2</v>
      </c>
      <c r="J671">
        <v>6.7235100000000006E-2</v>
      </c>
      <c r="K671">
        <v>7.8574699999999997E-2</v>
      </c>
      <c r="L671">
        <v>8.9914300000000003E-2</v>
      </c>
      <c r="M671">
        <v>0.1062869</v>
      </c>
      <c r="N671">
        <v>2.1623900000000001E-2</v>
      </c>
      <c r="O671">
        <v>330</v>
      </c>
      <c r="P671">
        <v>3242</v>
      </c>
    </row>
    <row r="672" spans="1:16">
      <c r="A672" s="53" t="s">
        <v>51</v>
      </c>
      <c r="B672" s="53">
        <v>40053</v>
      </c>
      <c r="C672" s="57">
        <v>23</v>
      </c>
      <c r="D672">
        <v>0.98926749999999997</v>
      </c>
      <c r="E672">
        <v>0.95803119999999997</v>
      </c>
      <c r="F672">
        <v>0.9693695</v>
      </c>
      <c r="G672">
        <v>3.1236400000000001E-2</v>
      </c>
      <c r="H672">
        <v>78.316699999999997</v>
      </c>
      <c r="I672">
        <v>3.5241999999999999E-3</v>
      </c>
      <c r="J672">
        <v>1.98967E-2</v>
      </c>
      <c r="K672">
        <v>3.1236400000000001E-2</v>
      </c>
      <c r="L672">
        <v>4.2576000000000003E-2</v>
      </c>
      <c r="M672">
        <v>5.8948599999999997E-2</v>
      </c>
      <c r="N672">
        <v>2.1623900000000001E-2</v>
      </c>
      <c r="O672">
        <v>330</v>
      </c>
      <c r="P672">
        <v>3242</v>
      </c>
    </row>
    <row r="673" spans="1:16">
      <c r="A673" s="53" t="s">
        <v>51</v>
      </c>
      <c r="B673" s="53">
        <v>40053</v>
      </c>
      <c r="C673" s="57">
        <v>24</v>
      </c>
      <c r="D673">
        <v>0.86234029999999995</v>
      </c>
      <c r="E673">
        <v>0.78859290000000004</v>
      </c>
      <c r="F673">
        <v>0.81227130000000003</v>
      </c>
      <c r="G673">
        <v>7.3747300000000002E-2</v>
      </c>
      <c r="H673">
        <v>76.758399999999995</v>
      </c>
      <c r="I673">
        <v>4.5991799999999999E-2</v>
      </c>
      <c r="J673">
        <v>6.2390000000000001E-2</v>
      </c>
      <c r="K673">
        <v>7.3747300000000002E-2</v>
      </c>
      <c r="L673">
        <v>8.5104700000000005E-2</v>
      </c>
      <c r="M673">
        <v>0.10150289999999999</v>
      </c>
      <c r="N673">
        <v>2.1657800000000001E-2</v>
      </c>
      <c r="O673">
        <v>329</v>
      </c>
      <c r="P673">
        <v>3242</v>
      </c>
    </row>
    <row r="674" spans="1:16">
      <c r="A674" s="53" t="s">
        <v>51</v>
      </c>
      <c r="B674" s="53">
        <v>40058</v>
      </c>
      <c r="C674" s="57">
        <v>1</v>
      </c>
      <c r="D674">
        <v>0.57030179999999997</v>
      </c>
      <c r="E674">
        <v>0.54461009999999999</v>
      </c>
      <c r="F674">
        <v>0.51444250000000002</v>
      </c>
      <c r="G674">
        <v>2.5691700000000001E-2</v>
      </c>
      <c r="H674">
        <v>66.133099999999999</v>
      </c>
      <c r="I674">
        <v>-1.6808000000000001E-3</v>
      </c>
      <c r="J674">
        <v>1.44911E-2</v>
      </c>
      <c r="K674">
        <v>2.5691700000000001E-2</v>
      </c>
      <c r="L674">
        <v>3.6892300000000003E-2</v>
      </c>
      <c r="M674">
        <v>5.3064199999999999E-2</v>
      </c>
      <c r="N674">
        <v>2.13589E-2</v>
      </c>
      <c r="O674">
        <v>338</v>
      </c>
      <c r="P674">
        <v>3276</v>
      </c>
    </row>
    <row r="675" spans="1:16">
      <c r="A675" s="53" t="s">
        <v>51</v>
      </c>
      <c r="B675" s="53">
        <v>40058</v>
      </c>
      <c r="C675" s="57">
        <v>2</v>
      </c>
      <c r="D675">
        <v>0.48350799999999999</v>
      </c>
      <c r="E675">
        <v>0.47830669999999997</v>
      </c>
      <c r="F675">
        <v>0.46249960000000001</v>
      </c>
      <c r="G675">
        <v>5.2012999999999998E-3</v>
      </c>
      <c r="H675">
        <v>66.1464</v>
      </c>
      <c r="I675">
        <v>-2.2171199999999999E-2</v>
      </c>
      <c r="J675">
        <v>-5.9992999999999999E-3</v>
      </c>
      <c r="K675">
        <v>5.2012999999999998E-3</v>
      </c>
      <c r="L675">
        <v>1.6401900000000001E-2</v>
      </c>
      <c r="M675">
        <v>3.25738E-2</v>
      </c>
      <c r="N675">
        <v>2.13589E-2</v>
      </c>
      <c r="O675">
        <v>338</v>
      </c>
      <c r="P675">
        <v>3276</v>
      </c>
    </row>
    <row r="676" spans="1:16">
      <c r="A676" s="53" t="s">
        <v>51</v>
      </c>
      <c r="B676" s="53">
        <v>40058</v>
      </c>
      <c r="C676" s="57">
        <v>3</v>
      </c>
      <c r="D676">
        <v>0.43955420000000001</v>
      </c>
      <c r="E676">
        <v>0.43331809999999998</v>
      </c>
      <c r="F676">
        <v>0.42807299999999998</v>
      </c>
      <c r="G676">
        <v>6.2360999999999996E-3</v>
      </c>
      <c r="H676">
        <v>65.943799999999996</v>
      </c>
      <c r="I676">
        <v>-2.11364E-2</v>
      </c>
      <c r="J676">
        <v>-4.9645000000000002E-3</v>
      </c>
      <c r="K676">
        <v>6.2360999999999996E-3</v>
      </c>
      <c r="L676">
        <v>1.7436699999999999E-2</v>
      </c>
      <c r="M676">
        <v>3.3608600000000002E-2</v>
      </c>
      <c r="N676">
        <v>2.13589E-2</v>
      </c>
      <c r="O676">
        <v>338</v>
      </c>
      <c r="P676">
        <v>3276</v>
      </c>
    </row>
    <row r="677" spans="1:16">
      <c r="A677" s="53" t="s">
        <v>51</v>
      </c>
      <c r="B677" s="53">
        <v>40058</v>
      </c>
      <c r="C677" s="57">
        <v>4</v>
      </c>
      <c r="D677">
        <v>0.4149254</v>
      </c>
      <c r="E677">
        <v>0.4006709</v>
      </c>
      <c r="F677">
        <v>0.39714830000000001</v>
      </c>
      <c r="G677">
        <v>1.42545E-2</v>
      </c>
      <c r="H677">
        <v>65.8917</v>
      </c>
      <c r="I677">
        <v>-1.31862E-2</v>
      </c>
      <c r="J677">
        <v>3.0259000000000002E-3</v>
      </c>
      <c r="K677">
        <v>1.42545E-2</v>
      </c>
      <c r="L677">
        <v>2.5482999999999999E-2</v>
      </c>
      <c r="M677">
        <v>4.1695099999999999E-2</v>
      </c>
      <c r="N677">
        <v>2.14121E-2</v>
      </c>
      <c r="O677">
        <v>337</v>
      </c>
      <c r="P677">
        <v>3276</v>
      </c>
    </row>
    <row r="678" spans="1:16">
      <c r="A678" s="53" t="s">
        <v>51</v>
      </c>
      <c r="B678" s="53">
        <v>40058</v>
      </c>
      <c r="C678" s="57">
        <v>5</v>
      </c>
      <c r="D678">
        <v>0.40437040000000002</v>
      </c>
      <c r="E678">
        <v>0.41337649999999998</v>
      </c>
      <c r="F678">
        <v>0.41048210000000002</v>
      </c>
      <c r="G678">
        <v>-9.0062000000000007E-3</v>
      </c>
      <c r="H678">
        <v>65.771500000000003</v>
      </c>
      <c r="I678">
        <v>-3.6420500000000001E-2</v>
      </c>
      <c r="J678">
        <v>-2.02239E-2</v>
      </c>
      <c r="K678">
        <v>-9.0062000000000007E-3</v>
      </c>
      <c r="L678">
        <v>2.2114999999999999E-3</v>
      </c>
      <c r="M678">
        <v>1.84081E-2</v>
      </c>
      <c r="N678">
        <v>2.1391500000000001E-2</v>
      </c>
      <c r="O678">
        <v>337</v>
      </c>
      <c r="P678">
        <v>3276</v>
      </c>
    </row>
    <row r="679" spans="1:16">
      <c r="A679" s="53" t="s">
        <v>51</v>
      </c>
      <c r="B679" s="53">
        <v>40058</v>
      </c>
      <c r="C679" s="57">
        <v>6</v>
      </c>
      <c r="D679">
        <v>0.43428719999999998</v>
      </c>
      <c r="E679">
        <v>0.44624550000000002</v>
      </c>
      <c r="F679">
        <v>0.43838719999999998</v>
      </c>
      <c r="G679">
        <v>-1.19583E-2</v>
      </c>
      <c r="H679">
        <v>65.480800000000002</v>
      </c>
      <c r="I679">
        <v>-3.9330799999999999E-2</v>
      </c>
      <c r="J679">
        <v>-2.31589E-2</v>
      </c>
      <c r="K679">
        <v>-1.19583E-2</v>
      </c>
      <c r="L679">
        <v>-7.5770000000000004E-4</v>
      </c>
      <c r="M679">
        <v>1.5414199999999999E-2</v>
      </c>
      <c r="N679">
        <v>2.13589E-2</v>
      </c>
      <c r="O679">
        <v>338</v>
      </c>
      <c r="P679">
        <v>3276</v>
      </c>
    </row>
    <row r="680" spans="1:16">
      <c r="A680" s="53" t="s">
        <v>51</v>
      </c>
      <c r="B680" s="53">
        <v>40058</v>
      </c>
      <c r="C680" s="57">
        <v>7</v>
      </c>
      <c r="D680">
        <v>0.48370000000000002</v>
      </c>
      <c r="E680">
        <v>0.53476449999999998</v>
      </c>
      <c r="F680">
        <v>0.53952480000000003</v>
      </c>
      <c r="G680">
        <v>-5.1064499999999999E-2</v>
      </c>
      <c r="H680">
        <v>65.363900000000001</v>
      </c>
      <c r="I680">
        <v>-7.8437000000000007E-2</v>
      </c>
      <c r="J680">
        <v>-6.2265099999999997E-2</v>
      </c>
      <c r="K680">
        <v>-5.1064499999999999E-2</v>
      </c>
      <c r="L680">
        <v>-3.9863900000000001E-2</v>
      </c>
      <c r="M680">
        <v>-2.3692000000000001E-2</v>
      </c>
      <c r="N680">
        <v>2.13589E-2</v>
      </c>
      <c r="O680">
        <v>338</v>
      </c>
      <c r="P680">
        <v>3276</v>
      </c>
    </row>
    <row r="681" spans="1:16">
      <c r="A681" s="53" t="s">
        <v>51</v>
      </c>
      <c r="B681" s="53">
        <v>40058</v>
      </c>
      <c r="C681" s="57">
        <v>8</v>
      </c>
      <c r="D681">
        <v>0.55565830000000005</v>
      </c>
      <c r="E681">
        <v>0.60713110000000003</v>
      </c>
      <c r="F681">
        <v>0.61659540000000002</v>
      </c>
      <c r="G681">
        <v>-5.1472799999999999E-2</v>
      </c>
      <c r="H681">
        <v>67.689899999999994</v>
      </c>
      <c r="I681">
        <v>-7.8887100000000002E-2</v>
      </c>
      <c r="J681">
        <v>-6.2690499999999996E-2</v>
      </c>
      <c r="K681">
        <v>-5.1472799999999999E-2</v>
      </c>
      <c r="L681">
        <v>-4.0255100000000002E-2</v>
      </c>
      <c r="M681">
        <v>-2.4058599999999999E-2</v>
      </c>
      <c r="N681">
        <v>2.1391500000000001E-2</v>
      </c>
      <c r="O681">
        <v>337</v>
      </c>
      <c r="P681">
        <v>3276</v>
      </c>
    </row>
    <row r="682" spans="1:16">
      <c r="A682" s="53" t="s">
        <v>51</v>
      </c>
      <c r="B682" s="53">
        <v>40058</v>
      </c>
      <c r="C682" s="57">
        <v>9</v>
      </c>
      <c r="D682">
        <v>0.59569220000000001</v>
      </c>
      <c r="E682">
        <v>0.5780149</v>
      </c>
      <c r="F682">
        <v>0.587557</v>
      </c>
      <c r="G682">
        <v>1.7677200000000001E-2</v>
      </c>
      <c r="H682">
        <v>70.710099999999997</v>
      </c>
      <c r="I682">
        <v>-9.6951999999999993E-3</v>
      </c>
      <c r="J682">
        <v>6.4765999999999999E-3</v>
      </c>
      <c r="K682">
        <v>1.7677200000000001E-2</v>
      </c>
      <c r="L682">
        <v>2.8877799999999999E-2</v>
      </c>
      <c r="M682">
        <v>4.5049699999999998E-2</v>
      </c>
      <c r="N682">
        <v>2.13589E-2</v>
      </c>
      <c r="O682">
        <v>338</v>
      </c>
      <c r="P682">
        <v>3276</v>
      </c>
    </row>
    <row r="683" spans="1:16">
      <c r="A683" s="53" t="s">
        <v>51</v>
      </c>
      <c r="B683" s="53">
        <v>40058</v>
      </c>
      <c r="C683" s="57">
        <v>10</v>
      </c>
      <c r="D683">
        <v>0.62895599999999996</v>
      </c>
      <c r="E683">
        <v>0.56188400000000005</v>
      </c>
      <c r="F683">
        <v>0.55971340000000003</v>
      </c>
      <c r="G683">
        <v>6.7072000000000007E-2</v>
      </c>
      <c r="H683">
        <v>74.3018</v>
      </c>
      <c r="I683">
        <v>3.9212200000000003E-2</v>
      </c>
      <c r="J683">
        <v>5.5671999999999999E-2</v>
      </c>
      <c r="K683">
        <v>6.7072000000000007E-2</v>
      </c>
      <c r="L683">
        <v>7.8472E-2</v>
      </c>
      <c r="M683">
        <v>9.4931699999999994E-2</v>
      </c>
      <c r="N683">
        <v>2.1739100000000001E-2</v>
      </c>
      <c r="O683">
        <v>328</v>
      </c>
      <c r="P683">
        <v>3276</v>
      </c>
    </row>
    <row r="684" spans="1:16">
      <c r="A684" s="53" t="s">
        <v>51</v>
      </c>
      <c r="B684" s="53">
        <v>40058</v>
      </c>
      <c r="C684" s="57">
        <v>11</v>
      </c>
      <c r="D684">
        <v>0.66835610000000001</v>
      </c>
      <c r="E684">
        <v>0.59290909999999997</v>
      </c>
      <c r="F684">
        <v>0.58922859999999999</v>
      </c>
      <c r="G684">
        <v>7.5447E-2</v>
      </c>
      <c r="H684">
        <v>78.005899999999997</v>
      </c>
      <c r="I684">
        <v>4.8074499999999999E-2</v>
      </c>
      <c r="J684">
        <v>6.4246399999999995E-2</v>
      </c>
      <c r="K684">
        <v>7.5447E-2</v>
      </c>
      <c r="L684">
        <v>8.6647600000000005E-2</v>
      </c>
      <c r="M684">
        <v>0.10281949999999999</v>
      </c>
      <c r="N684">
        <v>2.13589E-2</v>
      </c>
      <c r="O684">
        <v>338</v>
      </c>
      <c r="P684">
        <v>3276</v>
      </c>
    </row>
    <row r="685" spans="1:16">
      <c r="A685" s="53" t="s">
        <v>51</v>
      </c>
      <c r="B685" s="53">
        <v>40058</v>
      </c>
      <c r="C685" s="57">
        <v>12</v>
      </c>
      <c r="D685">
        <v>0.70524129999999996</v>
      </c>
      <c r="E685">
        <v>0.63545470000000004</v>
      </c>
      <c r="F685">
        <v>0.59904930000000001</v>
      </c>
      <c r="G685">
        <v>6.9786600000000004E-2</v>
      </c>
      <c r="H685">
        <v>80.819500000000005</v>
      </c>
      <c r="I685">
        <v>4.2414100000000003E-2</v>
      </c>
      <c r="J685">
        <v>5.8585999999999999E-2</v>
      </c>
      <c r="K685">
        <v>6.9786600000000004E-2</v>
      </c>
      <c r="L685">
        <v>8.0987199999999995E-2</v>
      </c>
      <c r="M685">
        <v>9.7159099999999998E-2</v>
      </c>
      <c r="N685">
        <v>2.13589E-2</v>
      </c>
      <c r="O685">
        <v>338</v>
      </c>
      <c r="P685">
        <v>3276</v>
      </c>
    </row>
    <row r="686" spans="1:16">
      <c r="A686" s="53" t="s">
        <v>51</v>
      </c>
      <c r="B686" s="53">
        <v>40058</v>
      </c>
      <c r="C686" s="57">
        <v>13</v>
      </c>
      <c r="D686">
        <v>0.72326800000000002</v>
      </c>
      <c r="E686">
        <v>0.66700150000000002</v>
      </c>
      <c r="F686">
        <v>0.67361740000000003</v>
      </c>
      <c r="G686">
        <v>5.6266499999999997E-2</v>
      </c>
      <c r="H686">
        <v>83.962999999999994</v>
      </c>
      <c r="I686">
        <v>2.8894099999999999E-2</v>
      </c>
      <c r="J686">
        <v>4.5065899999999999E-2</v>
      </c>
      <c r="K686">
        <v>5.6266499999999997E-2</v>
      </c>
      <c r="L686">
        <v>6.7467100000000002E-2</v>
      </c>
      <c r="M686">
        <v>8.3639000000000005E-2</v>
      </c>
      <c r="N686">
        <v>2.13589E-2</v>
      </c>
      <c r="O686">
        <v>338</v>
      </c>
      <c r="P686">
        <v>3276</v>
      </c>
    </row>
    <row r="687" spans="1:16">
      <c r="A687" s="53" t="s">
        <v>51</v>
      </c>
      <c r="B687" s="53">
        <v>40058</v>
      </c>
      <c r="C687" s="57">
        <v>14</v>
      </c>
      <c r="D687">
        <v>0.80027199999999998</v>
      </c>
      <c r="E687">
        <v>0.67905760000000004</v>
      </c>
      <c r="F687">
        <v>0.63059659999999995</v>
      </c>
      <c r="G687">
        <v>0.1212144</v>
      </c>
      <c r="H687">
        <v>86.165700000000001</v>
      </c>
      <c r="I687">
        <v>9.3841900000000006E-2</v>
      </c>
      <c r="J687">
        <v>0.11001379999999999</v>
      </c>
      <c r="K687">
        <v>0.1212144</v>
      </c>
      <c r="L687">
        <v>0.132415</v>
      </c>
      <c r="M687">
        <v>0.14858689999999999</v>
      </c>
      <c r="N687">
        <v>2.13589E-2</v>
      </c>
      <c r="O687">
        <v>338</v>
      </c>
      <c r="P687">
        <v>3276</v>
      </c>
    </row>
    <row r="688" spans="1:16">
      <c r="A688" s="53" t="s">
        <v>51</v>
      </c>
      <c r="B688" s="53">
        <v>40058</v>
      </c>
      <c r="C688" s="57">
        <v>15</v>
      </c>
      <c r="D688">
        <v>0.8450915</v>
      </c>
      <c r="E688">
        <v>0.62909309999999996</v>
      </c>
      <c r="F688">
        <v>0.5827388</v>
      </c>
      <c r="G688">
        <v>0.21599850000000001</v>
      </c>
      <c r="H688">
        <v>87.853099999999998</v>
      </c>
      <c r="I688">
        <v>0.18858420000000001</v>
      </c>
      <c r="J688">
        <v>0.20478080000000001</v>
      </c>
      <c r="K688">
        <v>0.21599850000000001</v>
      </c>
      <c r="L688">
        <v>0.22721620000000001</v>
      </c>
      <c r="M688">
        <v>0.24341280000000001</v>
      </c>
      <c r="N688">
        <v>2.1391500000000001E-2</v>
      </c>
      <c r="O688">
        <v>337</v>
      </c>
      <c r="P688">
        <v>3276</v>
      </c>
    </row>
    <row r="689" spans="1:16">
      <c r="A689" s="53" t="s">
        <v>51</v>
      </c>
      <c r="B689" s="53">
        <v>40058</v>
      </c>
      <c r="C689" s="57">
        <v>16</v>
      </c>
      <c r="D689">
        <v>0.88919009999999998</v>
      </c>
      <c r="E689">
        <v>0.66912499999999997</v>
      </c>
      <c r="F689">
        <v>0.66082689999999999</v>
      </c>
      <c r="G689">
        <v>0.22006510000000001</v>
      </c>
      <c r="H689">
        <v>89.725499999999997</v>
      </c>
      <c r="I689">
        <v>0.19265080000000001</v>
      </c>
      <c r="J689">
        <v>0.20884739999999999</v>
      </c>
      <c r="K689">
        <v>0.22006510000000001</v>
      </c>
      <c r="L689">
        <v>0.23128280000000001</v>
      </c>
      <c r="M689">
        <v>0.24747939999999999</v>
      </c>
      <c r="N689">
        <v>2.1391500000000001E-2</v>
      </c>
      <c r="O689">
        <v>337</v>
      </c>
      <c r="P689">
        <v>3276</v>
      </c>
    </row>
    <row r="690" spans="1:16">
      <c r="A690" s="53" t="s">
        <v>51</v>
      </c>
      <c r="B690" s="53">
        <v>40058</v>
      </c>
      <c r="C690" s="57">
        <v>17</v>
      </c>
      <c r="D690">
        <v>0.95291459999999995</v>
      </c>
      <c r="E690">
        <v>0.73429979999999995</v>
      </c>
      <c r="F690">
        <v>0.70649450000000003</v>
      </c>
      <c r="G690">
        <v>0.2186148</v>
      </c>
      <c r="H690">
        <v>89.006</v>
      </c>
      <c r="I690">
        <v>0.19093489999999999</v>
      </c>
      <c r="J690">
        <v>0.20728840000000001</v>
      </c>
      <c r="K690">
        <v>0.2186148</v>
      </c>
      <c r="L690">
        <v>0.22994120000000001</v>
      </c>
      <c r="M690">
        <v>0.24629480000000001</v>
      </c>
      <c r="N690">
        <v>2.1598800000000001E-2</v>
      </c>
      <c r="O690">
        <v>331</v>
      </c>
      <c r="P690">
        <v>3276</v>
      </c>
    </row>
    <row r="691" spans="1:16">
      <c r="A691" s="53" t="s">
        <v>51</v>
      </c>
      <c r="B691" s="53">
        <v>40058</v>
      </c>
      <c r="C691" s="57">
        <v>18</v>
      </c>
      <c r="D691">
        <v>1.0071559999999999</v>
      </c>
      <c r="E691">
        <v>0.78646530000000003</v>
      </c>
      <c r="F691">
        <v>0.79289900000000002</v>
      </c>
      <c r="G691">
        <v>0.2206912</v>
      </c>
      <c r="H691">
        <v>86.284000000000006</v>
      </c>
      <c r="I691">
        <v>0.19331870000000001</v>
      </c>
      <c r="J691">
        <v>0.2094906</v>
      </c>
      <c r="K691">
        <v>0.2206912</v>
      </c>
      <c r="L691">
        <v>0.23189180000000001</v>
      </c>
      <c r="M691">
        <v>0.2480637</v>
      </c>
      <c r="N691">
        <v>2.13589E-2</v>
      </c>
      <c r="O691">
        <v>338</v>
      </c>
      <c r="P691">
        <v>3276</v>
      </c>
    </row>
    <row r="692" spans="1:16">
      <c r="A692" s="53" t="s">
        <v>51</v>
      </c>
      <c r="B692" s="53">
        <v>40058</v>
      </c>
      <c r="C692" s="57">
        <v>19</v>
      </c>
      <c r="D692">
        <v>1.008659</v>
      </c>
      <c r="E692">
        <v>0.81684760000000001</v>
      </c>
      <c r="F692">
        <v>0.83662329999999996</v>
      </c>
      <c r="G692">
        <v>0.1918116</v>
      </c>
      <c r="H692">
        <v>83.8506</v>
      </c>
      <c r="I692">
        <v>0.1644391</v>
      </c>
      <c r="J692">
        <v>0.18061099999999999</v>
      </c>
      <c r="K692">
        <v>0.1918116</v>
      </c>
      <c r="L692">
        <v>0.2030122</v>
      </c>
      <c r="M692">
        <v>0.21918409999999999</v>
      </c>
      <c r="N692">
        <v>2.13589E-2</v>
      </c>
      <c r="O692">
        <v>338</v>
      </c>
      <c r="P692">
        <v>3276</v>
      </c>
    </row>
    <row r="693" spans="1:16">
      <c r="A693" s="53" t="s">
        <v>51</v>
      </c>
      <c r="B693" s="53">
        <v>40058</v>
      </c>
      <c r="C693" s="57">
        <v>20</v>
      </c>
      <c r="D693">
        <v>1.1189910000000001</v>
      </c>
      <c r="E693">
        <v>0.98266290000000001</v>
      </c>
      <c r="F693">
        <v>0.97506839999999995</v>
      </c>
      <c r="G693">
        <v>0.13632859999999999</v>
      </c>
      <c r="H693">
        <v>80.6464</v>
      </c>
      <c r="I693">
        <v>0.1089561</v>
      </c>
      <c r="J693">
        <v>0.12512799999999999</v>
      </c>
      <c r="K693">
        <v>0.13632859999999999</v>
      </c>
      <c r="L693">
        <v>0.1475292</v>
      </c>
      <c r="M693">
        <v>0.16370109999999999</v>
      </c>
      <c r="N693">
        <v>2.13589E-2</v>
      </c>
      <c r="O693">
        <v>338</v>
      </c>
      <c r="P693">
        <v>3276</v>
      </c>
    </row>
    <row r="694" spans="1:16">
      <c r="A694" s="53" t="s">
        <v>51</v>
      </c>
      <c r="B694" s="53">
        <v>40058</v>
      </c>
      <c r="C694" s="57">
        <v>21</v>
      </c>
      <c r="D694">
        <v>1.085062</v>
      </c>
      <c r="E694">
        <v>1.105831</v>
      </c>
      <c r="F694">
        <v>1.1512039999999999</v>
      </c>
      <c r="G694">
        <v>-2.07694E-2</v>
      </c>
      <c r="H694">
        <v>76.25</v>
      </c>
      <c r="I694">
        <v>-4.8141799999999998E-2</v>
      </c>
      <c r="J694">
        <v>-3.1969999999999998E-2</v>
      </c>
      <c r="K694">
        <v>-2.07694E-2</v>
      </c>
      <c r="L694">
        <v>-9.5688000000000006E-3</v>
      </c>
      <c r="M694">
        <v>6.6030999999999998E-3</v>
      </c>
      <c r="N694">
        <v>2.13589E-2</v>
      </c>
      <c r="O694">
        <v>338</v>
      </c>
      <c r="P694">
        <v>3276</v>
      </c>
    </row>
    <row r="695" spans="1:16">
      <c r="A695" s="53" t="s">
        <v>51</v>
      </c>
      <c r="B695" s="53">
        <v>40058</v>
      </c>
      <c r="C695" s="57">
        <v>22</v>
      </c>
      <c r="D695">
        <v>1.05661</v>
      </c>
      <c r="E695">
        <v>1.051301</v>
      </c>
      <c r="F695">
        <v>1.079375</v>
      </c>
      <c r="G695">
        <v>5.3087000000000004E-3</v>
      </c>
      <c r="H695">
        <v>74.587299999999999</v>
      </c>
      <c r="I695">
        <v>-2.2063699999999999E-2</v>
      </c>
      <c r="J695">
        <v>-5.8919000000000003E-3</v>
      </c>
      <c r="K695">
        <v>5.3087000000000004E-3</v>
      </c>
      <c r="L695">
        <v>1.6509300000000001E-2</v>
      </c>
      <c r="M695">
        <v>3.2681200000000001E-2</v>
      </c>
      <c r="N695">
        <v>2.13589E-2</v>
      </c>
      <c r="O695">
        <v>338</v>
      </c>
      <c r="P695">
        <v>3276</v>
      </c>
    </row>
    <row r="696" spans="1:16">
      <c r="A696" s="53" t="s">
        <v>51</v>
      </c>
      <c r="B696" s="53">
        <v>40058</v>
      </c>
      <c r="C696" s="57">
        <v>23</v>
      </c>
      <c r="D696">
        <v>0.95393819999999996</v>
      </c>
      <c r="E696">
        <v>0.8942291</v>
      </c>
      <c r="F696">
        <v>0.91502939999999999</v>
      </c>
      <c r="G696">
        <v>5.9709100000000001E-2</v>
      </c>
      <c r="H696">
        <v>73.832800000000006</v>
      </c>
      <c r="I696">
        <v>3.23366E-2</v>
      </c>
      <c r="J696">
        <v>4.8508500000000003E-2</v>
      </c>
      <c r="K696">
        <v>5.9709100000000001E-2</v>
      </c>
      <c r="L696">
        <v>7.0909700000000006E-2</v>
      </c>
      <c r="M696">
        <v>8.7081599999999995E-2</v>
      </c>
      <c r="N696">
        <v>2.13589E-2</v>
      </c>
      <c r="O696">
        <v>338</v>
      </c>
      <c r="P696">
        <v>3276</v>
      </c>
    </row>
    <row r="697" spans="1:16">
      <c r="A697" s="53" t="s">
        <v>51</v>
      </c>
      <c r="B697" s="53">
        <v>40058</v>
      </c>
      <c r="C697" s="57">
        <v>24</v>
      </c>
      <c r="D697">
        <v>0.78903369999999995</v>
      </c>
      <c r="E697">
        <v>0.73006179999999998</v>
      </c>
      <c r="F697">
        <v>0.70784029999999998</v>
      </c>
      <c r="G697">
        <v>5.8971799999999998E-2</v>
      </c>
      <c r="H697">
        <v>71.571200000000005</v>
      </c>
      <c r="I697">
        <v>3.1522399999999999E-2</v>
      </c>
      <c r="J697">
        <v>4.7739700000000003E-2</v>
      </c>
      <c r="K697">
        <v>5.8971799999999998E-2</v>
      </c>
      <c r="L697">
        <v>7.02039E-2</v>
      </c>
      <c r="M697">
        <v>8.6421300000000006E-2</v>
      </c>
      <c r="N697">
        <v>2.1418900000000001E-2</v>
      </c>
      <c r="O697">
        <v>337</v>
      </c>
      <c r="P697">
        <v>3276</v>
      </c>
    </row>
    <row r="698" spans="1:16">
      <c r="A698" s="53" t="s">
        <v>51</v>
      </c>
      <c r="B698" s="53">
        <v>40066</v>
      </c>
      <c r="C698" s="57">
        <v>1</v>
      </c>
      <c r="D698">
        <v>0.52359630000000001</v>
      </c>
      <c r="E698">
        <v>0.52090970000000003</v>
      </c>
      <c r="F698">
        <v>0.49566339999999998</v>
      </c>
      <c r="G698">
        <v>2.6865999999999999E-3</v>
      </c>
      <c r="H698">
        <v>62.405799999999999</v>
      </c>
      <c r="I698">
        <v>-2.4688499999999999E-2</v>
      </c>
      <c r="J698">
        <v>-8.5150999999999994E-3</v>
      </c>
      <c r="K698">
        <v>2.6865999999999999E-3</v>
      </c>
      <c r="L698">
        <v>1.38882E-2</v>
      </c>
      <c r="M698">
        <v>3.0061600000000001E-2</v>
      </c>
      <c r="N698">
        <v>2.1360899999999999E-2</v>
      </c>
      <c r="O698">
        <v>345</v>
      </c>
      <c r="P698">
        <v>3360</v>
      </c>
    </row>
    <row r="699" spans="1:16">
      <c r="A699" s="53" t="s">
        <v>51</v>
      </c>
      <c r="B699" s="53">
        <v>40066</v>
      </c>
      <c r="C699" s="57">
        <v>2</v>
      </c>
      <c r="D699">
        <v>0.43961159999999999</v>
      </c>
      <c r="E699">
        <v>0.44181759999999998</v>
      </c>
      <c r="F699">
        <v>0.42368810000000001</v>
      </c>
      <c r="G699">
        <v>-2.2060999999999999E-3</v>
      </c>
      <c r="H699">
        <v>60.997100000000003</v>
      </c>
      <c r="I699">
        <v>-2.9581099999999999E-2</v>
      </c>
      <c r="J699">
        <v>-1.34077E-2</v>
      </c>
      <c r="K699">
        <v>-2.2060999999999999E-3</v>
      </c>
      <c r="L699">
        <v>8.9955999999999994E-3</v>
      </c>
      <c r="M699">
        <v>2.5169E-2</v>
      </c>
      <c r="N699">
        <v>2.1360899999999999E-2</v>
      </c>
      <c r="O699">
        <v>345</v>
      </c>
      <c r="P699">
        <v>3360</v>
      </c>
    </row>
    <row r="700" spans="1:16">
      <c r="A700" s="53" t="s">
        <v>51</v>
      </c>
      <c r="B700" s="53">
        <v>40066</v>
      </c>
      <c r="C700" s="57">
        <v>3</v>
      </c>
      <c r="D700">
        <v>0.40576060000000003</v>
      </c>
      <c r="E700">
        <v>0.41305720000000001</v>
      </c>
      <c r="F700">
        <v>0.4061382</v>
      </c>
      <c r="G700">
        <v>-7.2966000000000003E-3</v>
      </c>
      <c r="H700">
        <v>60.227499999999999</v>
      </c>
      <c r="I700">
        <v>-3.4671599999999997E-2</v>
      </c>
      <c r="J700">
        <v>-1.8498199999999999E-2</v>
      </c>
      <c r="K700">
        <v>-7.2966000000000003E-3</v>
      </c>
      <c r="L700">
        <v>3.9050999999999999E-3</v>
      </c>
      <c r="M700">
        <v>2.0078499999999999E-2</v>
      </c>
      <c r="N700">
        <v>2.1360899999999999E-2</v>
      </c>
      <c r="O700">
        <v>345</v>
      </c>
      <c r="P700">
        <v>3360</v>
      </c>
    </row>
    <row r="701" spans="1:16">
      <c r="A701" s="53" t="s">
        <v>51</v>
      </c>
      <c r="B701" s="53">
        <v>40066</v>
      </c>
      <c r="C701" s="57">
        <v>4</v>
      </c>
      <c r="D701">
        <v>0.38811030000000002</v>
      </c>
      <c r="E701">
        <v>0.3980862</v>
      </c>
      <c r="F701">
        <v>0.39343729999999999</v>
      </c>
      <c r="G701">
        <v>-9.9760000000000005E-3</v>
      </c>
      <c r="H701">
        <v>59.279699999999998</v>
      </c>
      <c r="I701">
        <v>-3.7351099999999998E-2</v>
      </c>
      <c r="J701">
        <v>-2.1177700000000001E-2</v>
      </c>
      <c r="K701">
        <v>-9.9760000000000005E-3</v>
      </c>
      <c r="L701">
        <v>1.2256999999999999E-3</v>
      </c>
      <c r="M701">
        <v>1.7399100000000001E-2</v>
      </c>
      <c r="N701">
        <v>2.1360899999999999E-2</v>
      </c>
      <c r="O701">
        <v>345</v>
      </c>
      <c r="P701">
        <v>3360</v>
      </c>
    </row>
    <row r="702" spans="1:16">
      <c r="A702" s="53" t="s">
        <v>51</v>
      </c>
      <c r="B702" s="53">
        <v>40066</v>
      </c>
      <c r="C702" s="57">
        <v>5</v>
      </c>
      <c r="D702">
        <v>0.38862140000000001</v>
      </c>
      <c r="E702">
        <v>0.40642010000000001</v>
      </c>
      <c r="F702">
        <v>0.38746320000000001</v>
      </c>
      <c r="G702">
        <v>-1.7798700000000001E-2</v>
      </c>
      <c r="H702">
        <v>59.1783</v>
      </c>
      <c r="I702">
        <v>-4.51738E-2</v>
      </c>
      <c r="J702">
        <v>-2.9000399999999999E-2</v>
      </c>
      <c r="K702">
        <v>-1.7798700000000001E-2</v>
      </c>
      <c r="L702">
        <v>-6.5970999999999998E-3</v>
      </c>
      <c r="M702">
        <v>9.5762999999999994E-3</v>
      </c>
      <c r="N702">
        <v>2.1360899999999999E-2</v>
      </c>
      <c r="O702">
        <v>345</v>
      </c>
      <c r="P702">
        <v>3360</v>
      </c>
    </row>
    <row r="703" spans="1:16">
      <c r="A703" s="53" t="s">
        <v>51</v>
      </c>
      <c r="B703" s="53">
        <v>40066</v>
      </c>
      <c r="C703" s="57">
        <v>6</v>
      </c>
      <c r="D703">
        <v>0.41335749999999999</v>
      </c>
      <c r="E703">
        <v>0.45137539999999998</v>
      </c>
      <c r="F703">
        <v>0.43142079999999999</v>
      </c>
      <c r="G703">
        <v>-3.80179E-2</v>
      </c>
      <c r="H703">
        <v>58.736199999999997</v>
      </c>
      <c r="I703">
        <v>-6.5392900000000004E-2</v>
      </c>
      <c r="J703">
        <v>-4.9219499999999999E-2</v>
      </c>
      <c r="K703">
        <v>-3.80179E-2</v>
      </c>
      <c r="L703">
        <v>-2.6816199999999998E-2</v>
      </c>
      <c r="M703">
        <v>-1.0642799999999999E-2</v>
      </c>
      <c r="N703">
        <v>2.1360899999999999E-2</v>
      </c>
      <c r="O703">
        <v>345</v>
      </c>
      <c r="P703">
        <v>3360</v>
      </c>
    </row>
    <row r="704" spans="1:16">
      <c r="A704" s="53" t="s">
        <v>51</v>
      </c>
      <c r="B704" s="53">
        <v>40066</v>
      </c>
      <c r="C704" s="57">
        <v>7</v>
      </c>
      <c r="D704">
        <v>0.46909590000000001</v>
      </c>
      <c r="E704">
        <v>0.51019630000000005</v>
      </c>
      <c r="F704">
        <v>0.50609119999999996</v>
      </c>
      <c r="G704">
        <v>-4.1100499999999998E-2</v>
      </c>
      <c r="H704">
        <v>58.072499999999998</v>
      </c>
      <c r="I704">
        <v>-6.8475499999999995E-2</v>
      </c>
      <c r="J704">
        <v>-5.2302099999999997E-2</v>
      </c>
      <c r="K704">
        <v>-4.1100499999999998E-2</v>
      </c>
      <c r="L704">
        <v>-2.98988E-2</v>
      </c>
      <c r="M704">
        <v>-1.37254E-2</v>
      </c>
      <c r="N704">
        <v>2.1360899999999999E-2</v>
      </c>
      <c r="O704">
        <v>345</v>
      </c>
      <c r="P704">
        <v>3360</v>
      </c>
    </row>
    <row r="705" spans="1:16">
      <c r="A705" s="53" t="s">
        <v>51</v>
      </c>
      <c r="B705" s="53">
        <v>40066</v>
      </c>
      <c r="C705" s="57">
        <v>8</v>
      </c>
      <c r="D705">
        <v>0.54495170000000004</v>
      </c>
      <c r="E705">
        <v>0.57045299999999999</v>
      </c>
      <c r="F705">
        <v>0.58870829999999996</v>
      </c>
      <c r="G705">
        <v>-2.5501300000000001E-2</v>
      </c>
      <c r="H705">
        <v>59.7333</v>
      </c>
      <c r="I705">
        <v>-5.2876399999999997E-2</v>
      </c>
      <c r="J705">
        <v>-3.6703E-2</v>
      </c>
      <c r="K705">
        <v>-2.5501300000000001E-2</v>
      </c>
      <c r="L705">
        <v>-1.42997E-2</v>
      </c>
      <c r="M705">
        <v>1.8737000000000001E-3</v>
      </c>
      <c r="N705">
        <v>2.1360899999999999E-2</v>
      </c>
      <c r="O705">
        <v>345</v>
      </c>
      <c r="P705">
        <v>3360</v>
      </c>
    </row>
    <row r="706" spans="1:16">
      <c r="A706" s="53" t="s">
        <v>51</v>
      </c>
      <c r="B706" s="53">
        <v>40066</v>
      </c>
      <c r="C706" s="57">
        <v>9</v>
      </c>
      <c r="D706">
        <v>0.5677565</v>
      </c>
      <c r="E706">
        <v>0.54690320000000003</v>
      </c>
      <c r="F706">
        <v>0.52849789999999996</v>
      </c>
      <c r="G706">
        <v>2.0853300000000002E-2</v>
      </c>
      <c r="H706">
        <v>64.108699999999999</v>
      </c>
      <c r="I706">
        <v>-6.5218000000000003E-3</v>
      </c>
      <c r="J706">
        <v>9.6515999999999998E-3</v>
      </c>
      <c r="K706">
        <v>2.0853300000000002E-2</v>
      </c>
      <c r="L706">
        <v>3.2054899999999997E-2</v>
      </c>
      <c r="M706">
        <v>4.8228300000000002E-2</v>
      </c>
      <c r="N706">
        <v>2.1360899999999999E-2</v>
      </c>
      <c r="O706">
        <v>345</v>
      </c>
      <c r="P706">
        <v>3360</v>
      </c>
    </row>
    <row r="707" spans="1:16">
      <c r="A707" s="53" t="s">
        <v>51</v>
      </c>
      <c r="B707" s="53">
        <v>40066</v>
      </c>
      <c r="C707" s="57">
        <v>10</v>
      </c>
      <c r="D707">
        <v>0.59765829999999998</v>
      </c>
      <c r="E707">
        <v>0.5699862</v>
      </c>
      <c r="F707">
        <v>0.56689239999999996</v>
      </c>
      <c r="G707">
        <v>2.7672100000000002E-2</v>
      </c>
      <c r="H707">
        <v>66.920299999999997</v>
      </c>
      <c r="I707">
        <v>2.9710000000000001E-4</v>
      </c>
      <c r="J707">
        <v>1.6470499999999999E-2</v>
      </c>
      <c r="K707">
        <v>2.7672100000000002E-2</v>
      </c>
      <c r="L707">
        <v>3.88738E-2</v>
      </c>
      <c r="M707">
        <v>5.5047199999999998E-2</v>
      </c>
      <c r="N707">
        <v>2.1360899999999999E-2</v>
      </c>
      <c r="O707">
        <v>345</v>
      </c>
      <c r="P707">
        <v>3360</v>
      </c>
    </row>
    <row r="708" spans="1:16">
      <c r="A708" s="53" t="s">
        <v>51</v>
      </c>
      <c r="B708" s="53">
        <v>40066</v>
      </c>
      <c r="C708" s="57">
        <v>11</v>
      </c>
      <c r="D708">
        <v>0.64323629999999998</v>
      </c>
      <c r="E708">
        <v>0.5699419</v>
      </c>
      <c r="F708">
        <v>0.54407039999999995</v>
      </c>
      <c r="G708">
        <v>7.3294399999999996E-2</v>
      </c>
      <c r="H708">
        <v>71.055099999999996</v>
      </c>
      <c r="I708">
        <v>4.5919300000000003E-2</v>
      </c>
      <c r="J708">
        <v>6.2092799999999997E-2</v>
      </c>
      <c r="K708">
        <v>7.3294399999999996E-2</v>
      </c>
      <c r="L708">
        <v>8.4496100000000005E-2</v>
      </c>
      <c r="M708">
        <v>0.1006695</v>
      </c>
      <c r="N708">
        <v>2.1360899999999999E-2</v>
      </c>
      <c r="O708">
        <v>345</v>
      </c>
      <c r="P708">
        <v>3360</v>
      </c>
    </row>
    <row r="709" spans="1:16">
      <c r="A709" s="53" t="s">
        <v>51</v>
      </c>
      <c r="B709" s="53">
        <v>40066</v>
      </c>
      <c r="C709" s="57">
        <v>12</v>
      </c>
      <c r="D709">
        <v>0.68136770000000002</v>
      </c>
      <c r="E709">
        <v>0.5972227</v>
      </c>
      <c r="F709">
        <v>0.58789349999999996</v>
      </c>
      <c r="G709">
        <v>8.4144999999999998E-2</v>
      </c>
      <c r="H709">
        <v>74.308700000000002</v>
      </c>
      <c r="I709">
        <v>5.6770000000000001E-2</v>
      </c>
      <c r="J709">
        <v>7.2943400000000005E-2</v>
      </c>
      <c r="K709">
        <v>8.4144999999999998E-2</v>
      </c>
      <c r="L709">
        <v>9.5346700000000006E-2</v>
      </c>
      <c r="M709">
        <v>0.1115201</v>
      </c>
      <c r="N709">
        <v>2.1360899999999999E-2</v>
      </c>
      <c r="O709">
        <v>345</v>
      </c>
      <c r="P709">
        <v>3360</v>
      </c>
    </row>
    <row r="710" spans="1:16">
      <c r="A710" s="53" t="s">
        <v>51</v>
      </c>
      <c r="B710" s="53">
        <v>40066</v>
      </c>
      <c r="C710" s="57">
        <v>13</v>
      </c>
      <c r="D710">
        <v>0.71016400000000002</v>
      </c>
      <c r="E710">
        <v>0.62620430000000005</v>
      </c>
      <c r="F710">
        <v>0.57296309999999995</v>
      </c>
      <c r="G710">
        <v>8.3959800000000001E-2</v>
      </c>
      <c r="H710">
        <v>78.373900000000006</v>
      </c>
      <c r="I710">
        <v>5.6584700000000002E-2</v>
      </c>
      <c r="J710">
        <v>7.2758100000000006E-2</v>
      </c>
      <c r="K710">
        <v>8.3959800000000001E-2</v>
      </c>
      <c r="L710">
        <v>9.5161399999999993E-2</v>
      </c>
      <c r="M710">
        <v>0.1113348</v>
      </c>
      <c r="N710">
        <v>2.1360899999999999E-2</v>
      </c>
      <c r="O710">
        <v>345</v>
      </c>
      <c r="P710">
        <v>3360</v>
      </c>
    </row>
    <row r="711" spans="1:16">
      <c r="A711" s="53" t="s">
        <v>51</v>
      </c>
      <c r="B711" s="53">
        <v>40066</v>
      </c>
      <c r="C711" s="57">
        <v>14</v>
      </c>
      <c r="D711">
        <v>0.73337839999999999</v>
      </c>
      <c r="E711">
        <v>0.63458499999999995</v>
      </c>
      <c r="F711">
        <v>0.56898950000000004</v>
      </c>
      <c r="G711">
        <v>9.8793400000000003E-2</v>
      </c>
      <c r="H711">
        <v>81.708699999999993</v>
      </c>
      <c r="I711">
        <v>7.1418300000000004E-2</v>
      </c>
      <c r="J711">
        <v>8.7591699999999995E-2</v>
      </c>
      <c r="K711">
        <v>9.8793400000000003E-2</v>
      </c>
      <c r="L711">
        <v>0.109995</v>
      </c>
      <c r="M711">
        <v>0.12616840000000001</v>
      </c>
      <c r="N711">
        <v>2.1360899999999999E-2</v>
      </c>
      <c r="O711">
        <v>345</v>
      </c>
      <c r="P711">
        <v>3360</v>
      </c>
    </row>
    <row r="712" spans="1:16">
      <c r="A712" s="53" t="s">
        <v>51</v>
      </c>
      <c r="B712" s="53">
        <v>40066</v>
      </c>
      <c r="C712" s="57">
        <v>15</v>
      </c>
      <c r="D712">
        <v>0.75732730000000004</v>
      </c>
      <c r="E712">
        <v>0.56765429999999995</v>
      </c>
      <c r="F712">
        <v>0.5555755</v>
      </c>
      <c r="G712">
        <v>0.18967300000000001</v>
      </c>
      <c r="H712">
        <v>84.491299999999995</v>
      </c>
      <c r="I712">
        <v>0.16229789999999999</v>
      </c>
      <c r="J712">
        <v>0.1784714</v>
      </c>
      <c r="K712">
        <v>0.18967300000000001</v>
      </c>
      <c r="L712">
        <v>0.20087469999999999</v>
      </c>
      <c r="M712">
        <v>0.21704809999999999</v>
      </c>
      <c r="N712">
        <v>2.1360899999999999E-2</v>
      </c>
      <c r="O712">
        <v>345</v>
      </c>
      <c r="P712">
        <v>3360</v>
      </c>
    </row>
    <row r="713" spans="1:16">
      <c r="A713" s="53" t="s">
        <v>51</v>
      </c>
      <c r="B713" s="53">
        <v>40066</v>
      </c>
      <c r="C713" s="57">
        <v>16</v>
      </c>
      <c r="D713">
        <v>0.80253580000000002</v>
      </c>
      <c r="E713">
        <v>0.57564680000000001</v>
      </c>
      <c r="F713">
        <v>0.56595059999999997</v>
      </c>
      <c r="G713">
        <v>0.22688900000000001</v>
      </c>
      <c r="H713">
        <v>86.037700000000001</v>
      </c>
      <c r="I713">
        <v>0.19951389999999999</v>
      </c>
      <c r="J713">
        <v>0.2156873</v>
      </c>
      <c r="K713">
        <v>0.22688900000000001</v>
      </c>
      <c r="L713">
        <v>0.23809060000000001</v>
      </c>
      <c r="M713">
        <v>0.25426399999999999</v>
      </c>
      <c r="N713">
        <v>2.1360899999999999E-2</v>
      </c>
      <c r="O713">
        <v>345</v>
      </c>
      <c r="P713">
        <v>3360</v>
      </c>
    </row>
    <row r="714" spans="1:16">
      <c r="A714" s="53" t="s">
        <v>51</v>
      </c>
      <c r="B714" s="53">
        <v>40066</v>
      </c>
      <c r="C714" s="57">
        <v>17</v>
      </c>
      <c r="D714">
        <v>0.8743727</v>
      </c>
      <c r="E714">
        <v>0.6584795</v>
      </c>
      <c r="F714">
        <v>0.6675643</v>
      </c>
      <c r="G714">
        <v>0.21589320000000001</v>
      </c>
      <c r="H714">
        <v>86.421700000000001</v>
      </c>
      <c r="I714">
        <v>0.1885182</v>
      </c>
      <c r="J714">
        <v>0.2046916</v>
      </c>
      <c r="K714">
        <v>0.21589320000000001</v>
      </c>
      <c r="L714">
        <v>0.22709489999999999</v>
      </c>
      <c r="M714">
        <v>0.24326829999999999</v>
      </c>
      <c r="N714">
        <v>2.1360899999999999E-2</v>
      </c>
      <c r="O714">
        <v>345</v>
      </c>
      <c r="P714">
        <v>3360</v>
      </c>
    </row>
    <row r="715" spans="1:16">
      <c r="A715" s="53" t="s">
        <v>51</v>
      </c>
      <c r="B715" s="53">
        <v>40066</v>
      </c>
      <c r="C715" s="57">
        <v>18</v>
      </c>
      <c r="D715">
        <v>0.93767699999999998</v>
      </c>
      <c r="E715">
        <v>0.71395450000000005</v>
      </c>
      <c r="F715">
        <v>0.73429549999999999</v>
      </c>
      <c r="G715">
        <v>0.22372249999999999</v>
      </c>
      <c r="H715">
        <v>85.246399999999994</v>
      </c>
      <c r="I715">
        <v>0.19634740000000001</v>
      </c>
      <c r="J715">
        <v>0.21252080000000001</v>
      </c>
      <c r="K715">
        <v>0.22372249999999999</v>
      </c>
      <c r="L715">
        <v>0.2349241</v>
      </c>
      <c r="M715">
        <v>0.25109749999999997</v>
      </c>
      <c r="N715">
        <v>2.1360899999999999E-2</v>
      </c>
      <c r="O715">
        <v>345</v>
      </c>
      <c r="P715">
        <v>3360</v>
      </c>
    </row>
    <row r="716" spans="1:16">
      <c r="A716" s="53" t="s">
        <v>51</v>
      </c>
      <c r="B716" s="53">
        <v>40066</v>
      </c>
      <c r="C716" s="57">
        <v>19</v>
      </c>
      <c r="D716">
        <v>0.95614589999999999</v>
      </c>
      <c r="E716">
        <v>0.76258190000000003</v>
      </c>
      <c r="F716">
        <v>0.76766820000000002</v>
      </c>
      <c r="G716">
        <v>0.19356409999999999</v>
      </c>
      <c r="H716">
        <v>82.338700000000003</v>
      </c>
      <c r="I716">
        <v>0.1661704</v>
      </c>
      <c r="J716">
        <v>0.18235480000000001</v>
      </c>
      <c r="K716">
        <v>0.19356409999999999</v>
      </c>
      <c r="L716">
        <v>0.20477329999999999</v>
      </c>
      <c r="M716">
        <v>0.22095770000000001</v>
      </c>
      <c r="N716">
        <v>2.1375399999999999E-2</v>
      </c>
      <c r="O716">
        <v>344</v>
      </c>
      <c r="P716">
        <v>3360</v>
      </c>
    </row>
    <row r="717" spans="1:16">
      <c r="A717" s="53" t="s">
        <v>51</v>
      </c>
      <c r="B717" s="53">
        <v>40066</v>
      </c>
      <c r="C717" s="57">
        <v>20</v>
      </c>
      <c r="D717">
        <v>1.0170729999999999</v>
      </c>
      <c r="E717">
        <v>0.95819639999999995</v>
      </c>
      <c r="F717">
        <v>0.96721889999999999</v>
      </c>
      <c r="G717">
        <v>5.8876600000000001E-2</v>
      </c>
      <c r="H717">
        <v>77.334299999999999</v>
      </c>
      <c r="I717">
        <v>3.1409300000000001E-2</v>
      </c>
      <c r="J717">
        <v>4.7637199999999998E-2</v>
      </c>
      <c r="K717">
        <v>5.8876600000000001E-2</v>
      </c>
      <c r="L717">
        <v>7.0115999999999998E-2</v>
      </c>
      <c r="M717">
        <v>8.6344000000000004E-2</v>
      </c>
      <c r="N717">
        <v>2.1432900000000001E-2</v>
      </c>
      <c r="O717">
        <v>341</v>
      </c>
      <c r="P717">
        <v>3360</v>
      </c>
    </row>
    <row r="718" spans="1:16">
      <c r="A718" s="53" t="s">
        <v>51</v>
      </c>
      <c r="B718" s="53">
        <v>40066</v>
      </c>
      <c r="C718" s="57">
        <v>21</v>
      </c>
      <c r="D718">
        <v>1.0470219999999999</v>
      </c>
      <c r="E718">
        <v>1.102152</v>
      </c>
      <c r="F718">
        <v>1.121329</v>
      </c>
      <c r="G718">
        <v>-5.51298E-2</v>
      </c>
      <c r="H718">
        <v>72.897400000000005</v>
      </c>
      <c r="I718">
        <v>-8.2597100000000007E-2</v>
      </c>
      <c r="J718">
        <v>-6.6369200000000003E-2</v>
      </c>
      <c r="K718">
        <v>-5.51298E-2</v>
      </c>
      <c r="L718">
        <v>-4.3890400000000003E-2</v>
      </c>
      <c r="M718">
        <v>-2.76624E-2</v>
      </c>
      <c r="N718">
        <v>2.1432900000000001E-2</v>
      </c>
      <c r="O718">
        <v>341</v>
      </c>
      <c r="P718">
        <v>3360</v>
      </c>
    </row>
    <row r="719" spans="1:16">
      <c r="A719" s="53" t="s">
        <v>51</v>
      </c>
      <c r="B719" s="53">
        <v>40066</v>
      </c>
      <c r="C719" s="57">
        <v>22</v>
      </c>
      <c r="D719">
        <v>1.017763</v>
      </c>
      <c r="E719">
        <v>1.0416890000000001</v>
      </c>
      <c r="F719">
        <v>1.0465370000000001</v>
      </c>
      <c r="G719">
        <v>-2.3925999999999999E-2</v>
      </c>
      <c r="H719">
        <v>71.412000000000006</v>
      </c>
      <c r="I719">
        <v>-5.1393399999999999E-2</v>
      </c>
      <c r="J719">
        <v>-3.5165399999999999E-2</v>
      </c>
      <c r="K719">
        <v>-2.3925999999999999E-2</v>
      </c>
      <c r="L719">
        <v>-1.2686599999999999E-2</v>
      </c>
      <c r="M719">
        <v>3.5412999999999998E-3</v>
      </c>
      <c r="N719">
        <v>2.1432900000000001E-2</v>
      </c>
      <c r="O719">
        <v>341</v>
      </c>
      <c r="P719">
        <v>3360</v>
      </c>
    </row>
    <row r="720" spans="1:16">
      <c r="A720" s="53" t="s">
        <v>51</v>
      </c>
      <c r="B720" s="53">
        <v>40066</v>
      </c>
      <c r="C720" s="57">
        <v>23</v>
      </c>
      <c r="D720">
        <v>0.90599039999999997</v>
      </c>
      <c r="E720">
        <v>0.87573129999999999</v>
      </c>
      <c r="F720">
        <v>0.85733559999999998</v>
      </c>
      <c r="G720">
        <v>3.0259100000000001E-2</v>
      </c>
      <c r="H720">
        <v>69.675899999999999</v>
      </c>
      <c r="I720">
        <v>2.8654000000000002E-3</v>
      </c>
      <c r="J720">
        <v>1.9049799999999999E-2</v>
      </c>
      <c r="K720">
        <v>3.0259100000000001E-2</v>
      </c>
      <c r="L720">
        <v>4.14683E-2</v>
      </c>
      <c r="M720">
        <v>5.7652700000000001E-2</v>
      </c>
      <c r="N720">
        <v>2.1375399999999999E-2</v>
      </c>
      <c r="O720">
        <v>344</v>
      </c>
      <c r="P720">
        <v>3360</v>
      </c>
    </row>
    <row r="721" spans="1:16">
      <c r="A721" s="53" t="s">
        <v>51</v>
      </c>
      <c r="B721" s="53">
        <v>40066</v>
      </c>
      <c r="C721" s="57">
        <v>24</v>
      </c>
      <c r="D721">
        <v>0.72990239999999995</v>
      </c>
      <c r="E721">
        <v>0.69828769999999996</v>
      </c>
      <c r="F721">
        <v>0.67332259999999999</v>
      </c>
      <c r="G721">
        <v>3.1614700000000003E-2</v>
      </c>
      <c r="H721">
        <v>68.642399999999995</v>
      </c>
      <c r="I721">
        <v>4.2021999999999997E-3</v>
      </c>
      <c r="J721">
        <v>2.0397700000000001E-2</v>
      </c>
      <c r="K721">
        <v>3.1614700000000003E-2</v>
      </c>
      <c r="L721">
        <v>4.2831599999999997E-2</v>
      </c>
      <c r="M721">
        <v>5.9027099999999999E-2</v>
      </c>
      <c r="N721">
        <v>2.1390099999999999E-2</v>
      </c>
      <c r="O721">
        <v>344</v>
      </c>
      <c r="P721">
        <v>3360</v>
      </c>
    </row>
    <row r="722" spans="1:16">
      <c r="A722" s="53" t="s">
        <v>51</v>
      </c>
      <c r="B722" s="53">
        <v>40067</v>
      </c>
      <c r="C722" s="57">
        <v>1</v>
      </c>
      <c r="D722">
        <v>0.58995900000000001</v>
      </c>
      <c r="E722">
        <v>0.55366490000000002</v>
      </c>
      <c r="F722">
        <v>0.54638439999999999</v>
      </c>
      <c r="G722">
        <v>3.6294100000000003E-2</v>
      </c>
      <c r="H722">
        <v>67.050299999999993</v>
      </c>
      <c r="I722">
        <v>8.9779999999999999E-3</v>
      </c>
      <c r="J722">
        <v>2.5116599999999999E-2</v>
      </c>
      <c r="K722">
        <v>3.6294100000000003E-2</v>
      </c>
      <c r="L722">
        <v>4.7471600000000003E-2</v>
      </c>
      <c r="M722">
        <v>6.3610200000000006E-2</v>
      </c>
      <c r="N722">
        <v>2.1314900000000001E-2</v>
      </c>
      <c r="O722">
        <v>348</v>
      </c>
      <c r="P722">
        <v>3386</v>
      </c>
    </row>
    <row r="723" spans="1:16">
      <c r="A723" s="53" t="s">
        <v>51</v>
      </c>
      <c r="B723" s="53">
        <v>40067</v>
      </c>
      <c r="C723" s="57">
        <v>2</v>
      </c>
      <c r="D723">
        <v>0.48731930000000001</v>
      </c>
      <c r="E723">
        <v>0.48547760000000001</v>
      </c>
      <c r="F723">
        <v>0.47925709999999999</v>
      </c>
      <c r="G723">
        <v>1.8416999999999999E-3</v>
      </c>
      <c r="H723">
        <v>65.8994</v>
      </c>
      <c r="I723">
        <v>-2.5474400000000001E-2</v>
      </c>
      <c r="J723">
        <v>-9.3358E-3</v>
      </c>
      <c r="K723">
        <v>1.8416999999999999E-3</v>
      </c>
      <c r="L723">
        <v>1.30192E-2</v>
      </c>
      <c r="M723">
        <v>2.9157800000000001E-2</v>
      </c>
      <c r="N723">
        <v>2.1314900000000001E-2</v>
      </c>
      <c r="O723">
        <v>348</v>
      </c>
      <c r="P723">
        <v>3386</v>
      </c>
    </row>
    <row r="724" spans="1:16">
      <c r="A724" s="53" t="s">
        <v>51</v>
      </c>
      <c r="B724" s="53">
        <v>40067</v>
      </c>
      <c r="C724" s="57">
        <v>3</v>
      </c>
      <c r="D724">
        <v>0.43334440000000002</v>
      </c>
      <c r="E724">
        <v>0.4406525</v>
      </c>
      <c r="F724">
        <v>0.44147209999999998</v>
      </c>
      <c r="G724">
        <v>-7.3080999999999997E-3</v>
      </c>
      <c r="H724">
        <v>64.622100000000003</v>
      </c>
      <c r="I724">
        <v>-3.4624200000000001E-2</v>
      </c>
      <c r="J724">
        <v>-1.8485700000000001E-2</v>
      </c>
      <c r="K724">
        <v>-7.3080999999999997E-3</v>
      </c>
      <c r="L724">
        <v>3.8693999999999998E-3</v>
      </c>
      <c r="M724">
        <v>2.0008000000000001E-2</v>
      </c>
      <c r="N724">
        <v>2.1314900000000001E-2</v>
      </c>
      <c r="O724">
        <v>348</v>
      </c>
      <c r="P724">
        <v>3386</v>
      </c>
    </row>
    <row r="725" spans="1:16">
      <c r="A725" s="53" t="s">
        <v>51</v>
      </c>
      <c r="B725" s="53">
        <v>40067</v>
      </c>
      <c r="C725" s="57">
        <v>4</v>
      </c>
      <c r="D725">
        <v>0.40752650000000001</v>
      </c>
      <c r="E725">
        <v>0.4204888</v>
      </c>
      <c r="F725">
        <v>0.41727039999999999</v>
      </c>
      <c r="G725">
        <v>-1.29623E-2</v>
      </c>
      <c r="H725">
        <v>63.908000000000001</v>
      </c>
      <c r="I725">
        <v>-4.0278399999999999E-2</v>
      </c>
      <c r="J725">
        <v>-2.4139799999999999E-2</v>
      </c>
      <c r="K725">
        <v>-1.29623E-2</v>
      </c>
      <c r="L725">
        <v>-1.7848E-3</v>
      </c>
      <c r="M725">
        <v>1.43538E-2</v>
      </c>
      <c r="N725">
        <v>2.1314900000000001E-2</v>
      </c>
      <c r="O725">
        <v>348</v>
      </c>
      <c r="P725">
        <v>3386</v>
      </c>
    </row>
    <row r="726" spans="1:16">
      <c r="A726" s="53" t="s">
        <v>51</v>
      </c>
      <c r="B726" s="53">
        <v>40067</v>
      </c>
      <c r="C726" s="57">
        <v>5</v>
      </c>
      <c r="D726">
        <v>0.39520280000000002</v>
      </c>
      <c r="E726">
        <v>0.41275020000000001</v>
      </c>
      <c r="F726">
        <v>0.41415629999999998</v>
      </c>
      <c r="G726">
        <v>-1.7547299999999998E-2</v>
      </c>
      <c r="H726">
        <v>62.866399999999999</v>
      </c>
      <c r="I726">
        <v>-4.4863500000000001E-2</v>
      </c>
      <c r="J726">
        <v>-2.8724900000000001E-2</v>
      </c>
      <c r="K726">
        <v>-1.7547299999999998E-2</v>
      </c>
      <c r="L726">
        <v>-6.3698000000000001E-3</v>
      </c>
      <c r="M726">
        <v>9.7687999999999994E-3</v>
      </c>
      <c r="N726">
        <v>2.1314900000000001E-2</v>
      </c>
      <c r="O726">
        <v>348</v>
      </c>
      <c r="P726">
        <v>3386</v>
      </c>
    </row>
    <row r="727" spans="1:16">
      <c r="A727" s="53" t="s">
        <v>51</v>
      </c>
      <c r="B727" s="53">
        <v>40067</v>
      </c>
      <c r="C727" s="57">
        <v>6</v>
      </c>
      <c r="D727">
        <v>0.42568980000000001</v>
      </c>
      <c r="E727">
        <v>0.45244319999999999</v>
      </c>
      <c r="F727">
        <v>0.46562700000000001</v>
      </c>
      <c r="G727">
        <v>-2.67534E-2</v>
      </c>
      <c r="H727">
        <v>62.370699999999999</v>
      </c>
      <c r="I727">
        <v>-5.40695E-2</v>
      </c>
      <c r="J727">
        <v>-3.7930899999999997E-2</v>
      </c>
      <c r="K727">
        <v>-2.67534E-2</v>
      </c>
      <c r="L727">
        <v>-1.55759E-2</v>
      </c>
      <c r="M727">
        <v>5.6269999999999996E-4</v>
      </c>
      <c r="N727">
        <v>2.1314900000000001E-2</v>
      </c>
      <c r="O727">
        <v>348</v>
      </c>
      <c r="P727">
        <v>3386</v>
      </c>
    </row>
    <row r="728" spans="1:16">
      <c r="A728" s="53" t="s">
        <v>51</v>
      </c>
      <c r="B728" s="53">
        <v>40067</v>
      </c>
      <c r="C728" s="57">
        <v>7</v>
      </c>
      <c r="D728">
        <v>0.47226069999999998</v>
      </c>
      <c r="E728">
        <v>0.51631000000000005</v>
      </c>
      <c r="F728">
        <v>0.55031920000000001</v>
      </c>
      <c r="G728">
        <v>-4.4049199999999997E-2</v>
      </c>
      <c r="H728">
        <v>61.135100000000001</v>
      </c>
      <c r="I728">
        <v>-7.1365399999999996E-2</v>
      </c>
      <c r="J728">
        <v>-5.52268E-2</v>
      </c>
      <c r="K728">
        <v>-4.4049199999999997E-2</v>
      </c>
      <c r="L728">
        <v>-3.2871699999999997E-2</v>
      </c>
      <c r="M728">
        <v>-1.6733100000000001E-2</v>
      </c>
      <c r="N728">
        <v>2.1314900000000001E-2</v>
      </c>
      <c r="O728">
        <v>348</v>
      </c>
      <c r="P728">
        <v>3386</v>
      </c>
    </row>
    <row r="729" spans="1:16">
      <c r="A729" s="53" t="s">
        <v>51</v>
      </c>
      <c r="B729" s="53">
        <v>40067</v>
      </c>
      <c r="C729" s="57">
        <v>8</v>
      </c>
      <c r="D729">
        <v>0.54733480000000001</v>
      </c>
      <c r="E729">
        <v>0.57658759999999998</v>
      </c>
      <c r="F729">
        <v>0.60857090000000003</v>
      </c>
      <c r="G729">
        <v>-2.9252799999999999E-2</v>
      </c>
      <c r="H729">
        <v>62.076099999999997</v>
      </c>
      <c r="I729">
        <v>-5.6568899999999998E-2</v>
      </c>
      <c r="J729">
        <v>-4.0430399999999998E-2</v>
      </c>
      <c r="K729">
        <v>-2.9252799999999999E-2</v>
      </c>
      <c r="L729">
        <v>-1.8075299999999999E-2</v>
      </c>
      <c r="M729">
        <v>-1.9367E-3</v>
      </c>
      <c r="N729">
        <v>2.1314900000000001E-2</v>
      </c>
      <c r="O729">
        <v>348</v>
      </c>
      <c r="P729">
        <v>3386</v>
      </c>
    </row>
    <row r="730" spans="1:16">
      <c r="A730" s="53" t="s">
        <v>51</v>
      </c>
      <c r="B730" s="53">
        <v>40067</v>
      </c>
      <c r="C730" s="57">
        <v>9</v>
      </c>
      <c r="D730">
        <v>0.57950999999999997</v>
      </c>
      <c r="E730">
        <v>0.55639289999999997</v>
      </c>
      <c r="F730">
        <v>0.55715360000000003</v>
      </c>
      <c r="G730">
        <v>2.3117100000000002E-2</v>
      </c>
      <c r="H730">
        <v>65.877899999999997</v>
      </c>
      <c r="I730">
        <v>-4.1990999999999999E-3</v>
      </c>
      <c r="J730">
        <v>1.19395E-2</v>
      </c>
      <c r="K730">
        <v>2.3117100000000002E-2</v>
      </c>
      <c r="L730">
        <v>3.4294600000000001E-2</v>
      </c>
      <c r="M730">
        <v>5.0433199999999997E-2</v>
      </c>
      <c r="N730">
        <v>2.1314900000000001E-2</v>
      </c>
      <c r="O730">
        <v>348</v>
      </c>
      <c r="P730">
        <v>3386</v>
      </c>
    </row>
    <row r="731" spans="1:16">
      <c r="A731" s="53" t="s">
        <v>51</v>
      </c>
      <c r="B731" s="53">
        <v>40067</v>
      </c>
      <c r="C731" s="57">
        <v>10</v>
      </c>
      <c r="D731">
        <v>0.61583200000000005</v>
      </c>
      <c r="E731">
        <v>0.59116329999999995</v>
      </c>
      <c r="F731">
        <v>0.57813899999999996</v>
      </c>
      <c r="G731">
        <v>2.4668800000000001E-2</v>
      </c>
      <c r="H731">
        <v>68.965500000000006</v>
      </c>
      <c r="I731">
        <v>-2.6473999999999998E-3</v>
      </c>
      <c r="J731">
        <v>1.34912E-2</v>
      </c>
      <c r="K731">
        <v>2.4668800000000001E-2</v>
      </c>
      <c r="L731">
        <v>3.5846299999999998E-2</v>
      </c>
      <c r="M731">
        <v>5.1984900000000001E-2</v>
      </c>
      <c r="N731">
        <v>2.1314900000000001E-2</v>
      </c>
      <c r="O731">
        <v>348</v>
      </c>
      <c r="P731">
        <v>3386</v>
      </c>
    </row>
    <row r="732" spans="1:16">
      <c r="A732" s="53" t="s">
        <v>51</v>
      </c>
      <c r="B732" s="53">
        <v>40067</v>
      </c>
      <c r="C732" s="57">
        <v>11</v>
      </c>
      <c r="D732">
        <v>0.66675030000000002</v>
      </c>
      <c r="E732">
        <v>0.60126230000000003</v>
      </c>
      <c r="F732">
        <v>0.59097089999999997</v>
      </c>
      <c r="G732">
        <v>6.5488000000000005E-2</v>
      </c>
      <c r="H732">
        <v>72.603399999999993</v>
      </c>
      <c r="I732">
        <v>3.8171900000000002E-2</v>
      </c>
      <c r="J732">
        <v>5.4310499999999998E-2</v>
      </c>
      <c r="K732">
        <v>6.5488000000000005E-2</v>
      </c>
      <c r="L732">
        <v>7.66656E-2</v>
      </c>
      <c r="M732">
        <v>9.2804200000000003E-2</v>
      </c>
      <c r="N732">
        <v>2.1314900000000001E-2</v>
      </c>
      <c r="O732">
        <v>348</v>
      </c>
      <c r="P732">
        <v>3386</v>
      </c>
    </row>
    <row r="733" spans="1:16">
      <c r="A733" s="53" t="s">
        <v>51</v>
      </c>
      <c r="B733" s="53">
        <v>40067</v>
      </c>
      <c r="C733" s="57">
        <v>12</v>
      </c>
      <c r="D733">
        <v>0.70829070000000005</v>
      </c>
      <c r="E733">
        <v>0.62675670000000006</v>
      </c>
      <c r="F733">
        <v>0.60995770000000005</v>
      </c>
      <c r="G733">
        <v>8.1533999999999995E-2</v>
      </c>
      <c r="H733">
        <v>76.145099999999999</v>
      </c>
      <c r="I733">
        <v>5.4217799999999997E-2</v>
      </c>
      <c r="J733">
        <v>7.0356399999999999E-2</v>
      </c>
      <c r="K733">
        <v>8.1533999999999995E-2</v>
      </c>
      <c r="L733">
        <v>9.2711500000000002E-2</v>
      </c>
      <c r="M733">
        <v>0.10885010000000001</v>
      </c>
      <c r="N733">
        <v>2.1314900000000001E-2</v>
      </c>
      <c r="O733">
        <v>348</v>
      </c>
      <c r="P733">
        <v>3386</v>
      </c>
    </row>
    <row r="734" spans="1:16">
      <c r="A734" s="53" t="s">
        <v>51</v>
      </c>
      <c r="B734" s="53">
        <v>40067</v>
      </c>
      <c r="C734" s="57">
        <v>13</v>
      </c>
      <c r="D734">
        <v>0.74587369999999997</v>
      </c>
      <c r="E734">
        <v>0.65529139999999997</v>
      </c>
      <c r="F734">
        <v>0.67139119999999997</v>
      </c>
      <c r="G734">
        <v>9.0582399999999993E-2</v>
      </c>
      <c r="H734">
        <v>79.817499999999995</v>
      </c>
      <c r="I734">
        <v>6.3266199999999995E-2</v>
      </c>
      <c r="J734">
        <v>7.9404799999999998E-2</v>
      </c>
      <c r="K734">
        <v>9.0582399999999993E-2</v>
      </c>
      <c r="L734">
        <v>0.1017599</v>
      </c>
      <c r="M734">
        <v>0.1178985</v>
      </c>
      <c r="N734">
        <v>2.1314900000000001E-2</v>
      </c>
      <c r="O734">
        <v>348</v>
      </c>
      <c r="P734">
        <v>3386</v>
      </c>
    </row>
    <row r="735" spans="1:16">
      <c r="A735" s="53" t="s">
        <v>51</v>
      </c>
      <c r="B735" s="53">
        <v>40067</v>
      </c>
      <c r="C735" s="57">
        <v>14</v>
      </c>
      <c r="D735">
        <v>0.7681635</v>
      </c>
      <c r="E735">
        <v>0.66437449999999998</v>
      </c>
      <c r="F735">
        <v>0.69279760000000001</v>
      </c>
      <c r="G735">
        <v>0.10378900000000001</v>
      </c>
      <c r="H735">
        <v>82.758600000000001</v>
      </c>
      <c r="I735">
        <v>7.6472899999999996E-2</v>
      </c>
      <c r="J735">
        <v>9.2611499999999999E-2</v>
      </c>
      <c r="K735">
        <v>0.10378900000000001</v>
      </c>
      <c r="L735">
        <v>0.1149666</v>
      </c>
      <c r="M735">
        <v>0.13110520000000001</v>
      </c>
      <c r="N735">
        <v>2.1314900000000001E-2</v>
      </c>
      <c r="O735">
        <v>348</v>
      </c>
      <c r="P735">
        <v>3386</v>
      </c>
    </row>
    <row r="736" spans="1:16">
      <c r="A736" s="53" t="s">
        <v>51</v>
      </c>
      <c r="B736" s="53">
        <v>40067</v>
      </c>
      <c r="C736" s="57">
        <v>15</v>
      </c>
      <c r="D736">
        <v>0.79650220000000005</v>
      </c>
      <c r="E736">
        <v>0.60429370000000004</v>
      </c>
      <c r="F736">
        <v>0.6183999</v>
      </c>
      <c r="G736">
        <v>0.1922085</v>
      </c>
      <c r="H736">
        <v>84.531599999999997</v>
      </c>
      <c r="I736">
        <v>0.16489229999999999</v>
      </c>
      <c r="J736">
        <v>0.18103089999999999</v>
      </c>
      <c r="K736">
        <v>0.1922085</v>
      </c>
      <c r="L736">
        <v>0.20338600000000001</v>
      </c>
      <c r="M736">
        <v>0.21952459999999999</v>
      </c>
      <c r="N736">
        <v>2.1314900000000001E-2</v>
      </c>
      <c r="O736">
        <v>348</v>
      </c>
      <c r="P736">
        <v>3386</v>
      </c>
    </row>
    <row r="737" spans="1:16">
      <c r="A737" s="53" t="s">
        <v>51</v>
      </c>
      <c r="B737" s="53">
        <v>40067</v>
      </c>
      <c r="C737" s="57">
        <v>16</v>
      </c>
      <c r="D737">
        <v>0.84488739999999996</v>
      </c>
      <c r="E737">
        <v>0.62452980000000002</v>
      </c>
      <c r="F737">
        <v>0.60506890000000002</v>
      </c>
      <c r="G737">
        <v>0.22035769999999999</v>
      </c>
      <c r="H737">
        <v>84.796000000000006</v>
      </c>
      <c r="I737">
        <v>0.1930415</v>
      </c>
      <c r="J737">
        <v>0.20918010000000001</v>
      </c>
      <c r="K737">
        <v>0.22035769999999999</v>
      </c>
      <c r="L737">
        <v>0.2315352</v>
      </c>
      <c r="M737">
        <v>0.2476738</v>
      </c>
      <c r="N737">
        <v>2.1314900000000001E-2</v>
      </c>
      <c r="O737">
        <v>348</v>
      </c>
      <c r="P737">
        <v>3386</v>
      </c>
    </row>
    <row r="738" spans="1:16">
      <c r="A738" s="53" t="s">
        <v>51</v>
      </c>
      <c r="B738" s="53">
        <v>40067</v>
      </c>
      <c r="C738" s="57">
        <v>17</v>
      </c>
      <c r="D738">
        <v>0.90409899999999999</v>
      </c>
      <c r="E738">
        <v>0.72280060000000002</v>
      </c>
      <c r="F738">
        <v>0.73280330000000005</v>
      </c>
      <c r="G738">
        <v>0.1812984</v>
      </c>
      <c r="H738">
        <v>83.488500000000002</v>
      </c>
      <c r="I738">
        <v>0.15398229999999999</v>
      </c>
      <c r="J738">
        <v>0.17012079999999999</v>
      </c>
      <c r="K738">
        <v>0.1812984</v>
      </c>
      <c r="L738">
        <v>0.19247590000000001</v>
      </c>
      <c r="M738">
        <v>0.20861450000000001</v>
      </c>
      <c r="N738">
        <v>2.1314900000000001E-2</v>
      </c>
      <c r="O738">
        <v>348</v>
      </c>
      <c r="P738">
        <v>3386</v>
      </c>
    </row>
    <row r="739" spans="1:16">
      <c r="A739" s="53" t="s">
        <v>51</v>
      </c>
      <c r="B739" s="53">
        <v>40067</v>
      </c>
      <c r="C739" s="57">
        <v>18</v>
      </c>
      <c r="D739">
        <v>0.96448529999999999</v>
      </c>
      <c r="E739">
        <v>0.76224670000000005</v>
      </c>
      <c r="F739">
        <v>0.76203120000000002</v>
      </c>
      <c r="G739">
        <v>0.20223859999999999</v>
      </c>
      <c r="H739">
        <v>82.964100000000002</v>
      </c>
      <c r="I739">
        <v>0.17492250000000001</v>
      </c>
      <c r="J739">
        <v>0.19106110000000001</v>
      </c>
      <c r="K739">
        <v>0.20223859999999999</v>
      </c>
      <c r="L739">
        <v>0.2134162</v>
      </c>
      <c r="M739">
        <v>0.2295547</v>
      </c>
      <c r="N739">
        <v>2.1314900000000001E-2</v>
      </c>
      <c r="O739">
        <v>348</v>
      </c>
      <c r="P739">
        <v>3386</v>
      </c>
    </row>
    <row r="740" spans="1:16">
      <c r="A740" s="53" t="s">
        <v>51</v>
      </c>
      <c r="B740" s="53">
        <v>40067</v>
      </c>
      <c r="C740" s="57">
        <v>19</v>
      </c>
      <c r="D740">
        <v>0.96805949999999996</v>
      </c>
      <c r="E740">
        <v>0.76737730000000004</v>
      </c>
      <c r="F740">
        <v>0.76957949999999997</v>
      </c>
      <c r="G740">
        <v>0.20068220000000001</v>
      </c>
      <c r="H740">
        <v>78.514399999999995</v>
      </c>
      <c r="I740">
        <v>0.1733661</v>
      </c>
      <c r="J740">
        <v>0.1895047</v>
      </c>
      <c r="K740">
        <v>0.20068220000000001</v>
      </c>
      <c r="L740">
        <v>0.21185979999999999</v>
      </c>
      <c r="M740">
        <v>0.22799829999999999</v>
      </c>
      <c r="N740">
        <v>2.1314900000000001E-2</v>
      </c>
      <c r="O740">
        <v>348</v>
      </c>
      <c r="P740">
        <v>3386</v>
      </c>
    </row>
    <row r="741" spans="1:16">
      <c r="A741" s="53" t="s">
        <v>51</v>
      </c>
      <c r="B741" s="53">
        <v>40067</v>
      </c>
      <c r="C741" s="57">
        <v>20</v>
      </c>
      <c r="D741">
        <v>1.002435</v>
      </c>
      <c r="E741">
        <v>0.97700469999999995</v>
      </c>
      <c r="F741">
        <v>0.96278600000000003</v>
      </c>
      <c r="G741">
        <v>2.5430600000000001E-2</v>
      </c>
      <c r="H741">
        <v>72.551699999999997</v>
      </c>
      <c r="I741">
        <v>-1.8855E-3</v>
      </c>
      <c r="J741">
        <v>1.4253099999999999E-2</v>
      </c>
      <c r="K741">
        <v>2.5430600000000001E-2</v>
      </c>
      <c r="L741">
        <v>3.66082E-2</v>
      </c>
      <c r="M741">
        <v>5.2746700000000001E-2</v>
      </c>
      <c r="N741">
        <v>2.1314900000000001E-2</v>
      </c>
      <c r="O741">
        <v>348</v>
      </c>
      <c r="P741">
        <v>3386</v>
      </c>
    </row>
    <row r="742" spans="1:16">
      <c r="A742" s="53" t="s">
        <v>51</v>
      </c>
      <c r="B742" s="53">
        <v>40067</v>
      </c>
      <c r="C742" s="57">
        <v>21</v>
      </c>
      <c r="D742">
        <v>1.0475650000000001</v>
      </c>
      <c r="E742">
        <v>1.074897</v>
      </c>
      <c r="F742">
        <v>1.0691079999999999</v>
      </c>
      <c r="G742">
        <v>-2.7332200000000001E-2</v>
      </c>
      <c r="H742">
        <v>70.619299999999996</v>
      </c>
      <c r="I742">
        <v>-5.4648299999999997E-2</v>
      </c>
      <c r="J742">
        <v>-3.8509700000000001E-2</v>
      </c>
      <c r="K742">
        <v>-2.7332200000000001E-2</v>
      </c>
      <c r="L742">
        <v>-1.6154700000000001E-2</v>
      </c>
      <c r="M742">
        <v>-1.6099999999999998E-5</v>
      </c>
      <c r="N742">
        <v>2.1314900000000001E-2</v>
      </c>
      <c r="O742">
        <v>348</v>
      </c>
      <c r="P742">
        <v>3386</v>
      </c>
    </row>
    <row r="743" spans="1:16">
      <c r="A743" s="53" t="s">
        <v>51</v>
      </c>
      <c r="B743" s="53">
        <v>40067</v>
      </c>
      <c r="C743" s="57">
        <v>22</v>
      </c>
      <c r="D743">
        <v>1.023137</v>
      </c>
      <c r="E743">
        <v>1.032073</v>
      </c>
      <c r="F743">
        <v>0.95954320000000004</v>
      </c>
      <c r="G743">
        <v>-8.9359999999999995E-3</v>
      </c>
      <c r="H743">
        <v>69.610600000000005</v>
      </c>
      <c r="I743">
        <v>-3.6252199999999998E-2</v>
      </c>
      <c r="J743">
        <v>-2.0113599999999999E-2</v>
      </c>
      <c r="K743">
        <v>-8.9359999999999995E-3</v>
      </c>
      <c r="L743">
        <v>2.2415E-3</v>
      </c>
      <c r="M743">
        <v>1.83801E-2</v>
      </c>
      <c r="N743">
        <v>2.1314900000000001E-2</v>
      </c>
      <c r="O743">
        <v>348</v>
      </c>
      <c r="P743">
        <v>3386</v>
      </c>
    </row>
    <row r="744" spans="1:16">
      <c r="A744" s="53" t="s">
        <v>51</v>
      </c>
      <c r="B744" s="53">
        <v>40067</v>
      </c>
      <c r="C744" s="57">
        <v>23</v>
      </c>
      <c r="D744">
        <v>0.90316960000000002</v>
      </c>
      <c r="E744">
        <v>0.86644449999999995</v>
      </c>
      <c r="F744">
        <v>0.85735240000000001</v>
      </c>
      <c r="G744">
        <v>3.6725099999999997E-2</v>
      </c>
      <c r="H744">
        <v>67.942499999999995</v>
      </c>
      <c r="I744">
        <v>9.4090000000000007E-3</v>
      </c>
      <c r="J744">
        <v>2.55476E-2</v>
      </c>
      <c r="K744">
        <v>3.6725099999999997E-2</v>
      </c>
      <c r="L744">
        <v>4.7902599999999997E-2</v>
      </c>
      <c r="M744">
        <v>6.4041200000000006E-2</v>
      </c>
      <c r="N744">
        <v>2.1314900000000001E-2</v>
      </c>
      <c r="O744">
        <v>348</v>
      </c>
      <c r="P744">
        <v>3386</v>
      </c>
    </row>
    <row r="745" spans="1:16">
      <c r="A745" s="53" t="s">
        <v>51</v>
      </c>
      <c r="B745" s="53">
        <v>40067</v>
      </c>
      <c r="C745" s="57">
        <v>24</v>
      </c>
      <c r="D745">
        <v>0.72947390000000001</v>
      </c>
      <c r="E745">
        <v>0.71138100000000004</v>
      </c>
      <c r="F745">
        <v>0.72923360000000004</v>
      </c>
      <c r="G745">
        <v>1.8092899999999999E-2</v>
      </c>
      <c r="H745">
        <v>67.024500000000003</v>
      </c>
      <c r="I745">
        <v>-9.2692999999999994E-3</v>
      </c>
      <c r="J745">
        <v>6.8964999999999999E-3</v>
      </c>
      <c r="K745">
        <v>1.8092899999999999E-2</v>
      </c>
      <c r="L745">
        <v>2.9289300000000001E-2</v>
      </c>
      <c r="M745">
        <v>4.5455099999999998E-2</v>
      </c>
      <c r="N745">
        <v>2.13508E-2</v>
      </c>
      <c r="O745">
        <v>347</v>
      </c>
      <c r="P745">
        <v>3386</v>
      </c>
    </row>
    <row r="746" spans="1:16">
      <c r="A746" s="53" t="s">
        <v>51</v>
      </c>
      <c r="B746" s="54" t="s">
        <v>50</v>
      </c>
      <c r="C746" s="57">
        <v>1</v>
      </c>
      <c r="D746">
        <v>0.56167789999999995</v>
      </c>
      <c r="E746">
        <v>0.54395859999999996</v>
      </c>
      <c r="F746">
        <v>0.54786469999999998</v>
      </c>
      <c r="G746">
        <v>1.77193E-2</v>
      </c>
      <c r="H746">
        <v>63.677799999999998</v>
      </c>
      <c r="I746">
        <v>8.1090999999999993E-3</v>
      </c>
      <c r="J746">
        <v>1.37869E-2</v>
      </c>
      <c r="K746">
        <v>1.77193E-2</v>
      </c>
      <c r="L746">
        <v>2.1651799999999999E-2</v>
      </c>
      <c r="M746">
        <v>2.7329599999999999E-2</v>
      </c>
      <c r="N746">
        <v>7.4989000000000002E-3</v>
      </c>
      <c r="O746">
        <v>2804</v>
      </c>
      <c r="P746">
        <v>1789.3330000000001</v>
      </c>
    </row>
    <row r="747" spans="1:16">
      <c r="A747" s="53" t="s">
        <v>51</v>
      </c>
      <c r="B747" s="54" t="s">
        <v>50</v>
      </c>
      <c r="C747" s="57">
        <v>2</v>
      </c>
      <c r="D747">
        <v>0.47232079999999999</v>
      </c>
      <c r="E747">
        <v>0.46738619999999997</v>
      </c>
      <c r="F747">
        <v>0.47075359999999999</v>
      </c>
      <c r="G747">
        <v>4.9344999999999997E-3</v>
      </c>
      <c r="H747">
        <v>62.795200000000001</v>
      </c>
      <c r="I747">
        <v>-4.6778999999999996E-3</v>
      </c>
      <c r="J747">
        <v>1.0012E-3</v>
      </c>
      <c r="K747">
        <v>4.9344999999999997E-3</v>
      </c>
      <c r="L747">
        <v>8.8678000000000003E-3</v>
      </c>
      <c r="M747">
        <v>1.45469E-2</v>
      </c>
      <c r="N747">
        <v>7.5005999999999996E-3</v>
      </c>
      <c r="O747">
        <v>2803</v>
      </c>
      <c r="P747">
        <v>1789.3330000000001</v>
      </c>
    </row>
    <row r="748" spans="1:16">
      <c r="A748" s="53" t="s">
        <v>51</v>
      </c>
      <c r="B748" s="54" t="s">
        <v>50</v>
      </c>
      <c r="C748" s="57">
        <v>3</v>
      </c>
      <c r="D748">
        <v>0.43018960000000001</v>
      </c>
      <c r="E748">
        <v>0.43176710000000001</v>
      </c>
      <c r="F748">
        <v>0.43532120000000002</v>
      </c>
      <c r="G748">
        <v>-1.5774999999999999E-3</v>
      </c>
      <c r="H748">
        <v>61.974299999999999</v>
      </c>
      <c r="I748">
        <v>-1.1191700000000001E-2</v>
      </c>
      <c r="J748">
        <v>-5.5114999999999999E-3</v>
      </c>
      <c r="K748">
        <v>-1.5774999999999999E-3</v>
      </c>
      <c r="L748">
        <v>2.3565999999999999E-3</v>
      </c>
      <c r="M748">
        <v>8.0367000000000008E-3</v>
      </c>
      <c r="N748">
        <v>7.502E-3</v>
      </c>
      <c r="O748">
        <v>2802</v>
      </c>
      <c r="P748">
        <v>1789.3330000000001</v>
      </c>
    </row>
    <row r="749" spans="1:16">
      <c r="A749" s="53" t="s">
        <v>51</v>
      </c>
      <c r="B749" s="54" t="s">
        <v>50</v>
      </c>
      <c r="C749" s="57">
        <v>4</v>
      </c>
      <c r="D749">
        <v>0.40834890000000001</v>
      </c>
      <c r="E749">
        <v>0.41439720000000002</v>
      </c>
      <c r="F749">
        <v>0.41504580000000002</v>
      </c>
      <c r="G749">
        <v>-6.0482000000000001E-3</v>
      </c>
      <c r="H749">
        <v>61.4634</v>
      </c>
      <c r="I749">
        <v>-1.5661399999999999E-2</v>
      </c>
      <c r="J749">
        <v>-9.9818000000000007E-3</v>
      </c>
      <c r="K749">
        <v>-6.0482000000000001E-3</v>
      </c>
      <c r="L749">
        <v>-2.1145999999999999E-3</v>
      </c>
      <c r="M749">
        <v>3.5649000000000002E-3</v>
      </c>
      <c r="N749">
        <v>7.5012000000000004E-3</v>
      </c>
      <c r="O749">
        <v>2803</v>
      </c>
      <c r="P749">
        <v>1789.3330000000001</v>
      </c>
    </row>
    <row r="750" spans="1:16">
      <c r="A750" s="53" t="s">
        <v>51</v>
      </c>
      <c r="B750" s="54" t="s">
        <v>50</v>
      </c>
      <c r="C750" s="57">
        <v>5</v>
      </c>
      <c r="D750">
        <v>0.40342139999999999</v>
      </c>
      <c r="E750">
        <v>0.41848770000000002</v>
      </c>
      <c r="F750">
        <v>0.42045129999999997</v>
      </c>
      <c r="G750">
        <v>-1.5066299999999999E-2</v>
      </c>
      <c r="H750">
        <v>61.0627</v>
      </c>
      <c r="I750">
        <v>-2.4682300000000001E-2</v>
      </c>
      <c r="J750">
        <v>-1.90011E-2</v>
      </c>
      <c r="K750">
        <v>-1.5066299999999999E-2</v>
      </c>
      <c r="L750">
        <v>-1.1131500000000001E-2</v>
      </c>
      <c r="M750">
        <v>-5.4502999999999999E-3</v>
      </c>
      <c r="N750">
        <v>7.5034000000000003E-3</v>
      </c>
      <c r="O750">
        <v>2801</v>
      </c>
      <c r="P750">
        <v>1789.3330000000001</v>
      </c>
    </row>
    <row r="751" spans="1:16">
      <c r="A751" s="53" t="s">
        <v>51</v>
      </c>
      <c r="B751" s="54" t="s">
        <v>50</v>
      </c>
      <c r="C751" s="57">
        <v>6</v>
      </c>
      <c r="D751">
        <v>0.42919760000000001</v>
      </c>
      <c r="E751">
        <v>0.45238699999999998</v>
      </c>
      <c r="F751">
        <v>0.45475789999999999</v>
      </c>
      <c r="G751">
        <v>-2.3189499999999998E-2</v>
      </c>
      <c r="H751">
        <v>60.953099999999999</v>
      </c>
      <c r="I751">
        <v>-3.2799700000000001E-2</v>
      </c>
      <c r="J751">
        <v>-2.7121900000000001E-2</v>
      </c>
      <c r="K751">
        <v>-2.3189499999999998E-2</v>
      </c>
      <c r="L751">
        <v>-1.9257E-2</v>
      </c>
      <c r="M751">
        <v>-1.35792E-2</v>
      </c>
      <c r="N751">
        <v>7.4989000000000002E-3</v>
      </c>
      <c r="O751">
        <v>2804</v>
      </c>
      <c r="P751">
        <v>1789.3330000000001</v>
      </c>
    </row>
    <row r="752" spans="1:16">
      <c r="A752" s="53" t="s">
        <v>51</v>
      </c>
      <c r="B752" s="54" t="s">
        <v>50</v>
      </c>
      <c r="C752" s="57">
        <v>7</v>
      </c>
      <c r="D752">
        <v>0.47846889999999997</v>
      </c>
      <c r="E752">
        <v>0.51197389999999998</v>
      </c>
      <c r="F752">
        <v>0.51408719999999997</v>
      </c>
      <c r="G752">
        <v>-3.3505E-2</v>
      </c>
      <c r="H752">
        <v>60.750300000000003</v>
      </c>
      <c r="I752">
        <v>-4.31174E-2</v>
      </c>
      <c r="J752">
        <v>-3.7438300000000001E-2</v>
      </c>
      <c r="K752">
        <v>-3.3505E-2</v>
      </c>
      <c r="L752">
        <v>-2.9571699999999999E-2</v>
      </c>
      <c r="M752">
        <v>-2.38926E-2</v>
      </c>
      <c r="N752">
        <v>7.5005999999999996E-3</v>
      </c>
      <c r="O752">
        <v>2803</v>
      </c>
      <c r="P752">
        <v>1789.3330000000001</v>
      </c>
    </row>
    <row r="753" spans="1:16">
      <c r="A753" s="53" t="s">
        <v>51</v>
      </c>
      <c r="B753" s="54" t="s">
        <v>50</v>
      </c>
      <c r="C753" s="57">
        <v>8</v>
      </c>
      <c r="D753">
        <v>0.56026580000000004</v>
      </c>
      <c r="E753">
        <v>0.58622589999999997</v>
      </c>
      <c r="F753">
        <v>0.59087509999999999</v>
      </c>
      <c r="G753">
        <v>-2.596E-2</v>
      </c>
      <c r="H753">
        <v>62.273600000000002</v>
      </c>
      <c r="I753">
        <v>-3.5574700000000001E-2</v>
      </c>
      <c r="J753">
        <v>-2.9894299999999999E-2</v>
      </c>
      <c r="K753">
        <v>-2.596E-2</v>
      </c>
      <c r="L753">
        <v>-2.2025800000000002E-2</v>
      </c>
      <c r="M753">
        <v>-1.63453E-2</v>
      </c>
      <c r="N753">
        <v>7.5024000000000002E-3</v>
      </c>
      <c r="O753">
        <v>2802</v>
      </c>
      <c r="P753">
        <v>1789.3330000000001</v>
      </c>
    </row>
    <row r="754" spans="1:16">
      <c r="A754" s="53" t="s">
        <v>51</v>
      </c>
      <c r="B754" s="54" t="s">
        <v>50</v>
      </c>
      <c r="C754" s="57">
        <v>9</v>
      </c>
      <c r="D754">
        <v>0.58650999999999998</v>
      </c>
      <c r="E754">
        <v>0.57039759999999995</v>
      </c>
      <c r="F754">
        <v>0.57124129999999995</v>
      </c>
      <c r="G754">
        <v>1.6112399999999999E-2</v>
      </c>
      <c r="H754">
        <v>65.353099999999998</v>
      </c>
      <c r="I754">
        <v>6.5021999999999996E-3</v>
      </c>
      <c r="J754">
        <v>1.218E-2</v>
      </c>
      <c r="K754">
        <v>1.6112399999999999E-2</v>
      </c>
      <c r="L754">
        <v>2.0044900000000001E-2</v>
      </c>
      <c r="M754">
        <v>2.5722700000000001E-2</v>
      </c>
      <c r="N754">
        <v>7.4989000000000002E-3</v>
      </c>
      <c r="O754">
        <v>2804</v>
      </c>
      <c r="P754">
        <v>1789.3330000000001</v>
      </c>
    </row>
    <row r="755" spans="1:16">
      <c r="A755" s="53" t="s">
        <v>51</v>
      </c>
      <c r="B755" s="54" t="s">
        <v>50</v>
      </c>
      <c r="C755" s="57">
        <v>10</v>
      </c>
      <c r="D755">
        <v>0.61256390000000005</v>
      </c>
      <c r="E755">
        <v>0.5745112</v>
      </c>
      <c r="F755">
        <v>0.5708358</v>
      </c>
      <c r="G755">
        <v>3.8052700000000002E-2</v>
      </c>
      <c r="H755">
        <v>68.805800000000005</v>
      </c>
      <c r="I755">
        <v>2.8419900000000001E-2</v>
      </c>
      <c r="J755">
        <v>3.4111000000000002E-2</v>
      </c>
      <c r="K755">
        <v>3.8052700000000002E-2</v>
      </c>
      <c r="L755">
        <v>4.1994400000000001E-2</v>
      </c>
      <c r="M755">
        <v>4.7685600000000002E-2</v>
      </c>
      <c r="N755">
        <v>7.5166E-3</v>
      </c>
      <c r="O755">
        <v>2793</v>
      </c>
      <c r="P755">
        <v>1789.3330000000001</v>
      </c>
    </row>
    <row r="756" spans="1:16">
      <c r="A756" s="53" t="s">
        <v>51</v>
      </c>
      <c r="B756" s="54" t="s">
        <v>50</v>
      </c>
      <c r="C756" s="57">
        <v>11</v>
      </c>
      <c r="D756">
        <v>0.65234919999999996</v>
      </c>
      <c r="E756">
        <v>0.58913079999999995</v>
      </c>
      <c r="F756">
        <v>0.5816346</v>
      </c>
      <c r="G756">
        <v>6.3218399999999994E-2</v>
      </c>
      <c r="H756">
        <v>72.843599999999995</v>
      </c>
      <c r="I756">
        <v>5.3606000000000001E-2</v>
      </c>
      <c r="J756">
        <v>5.92851E-2</v>
      </c>
      <c r="K756">
        <v>6.3218399999999994E-2</v>
      </c>
      <c r="L756">
        <v>6.7151699999999995E-2</v>
      </c>
      <c r="M756">
        <v>7.2830800000000001E-2</v>
      </c>
      <c r="N756">
        <v>7.5005999999999996E-3</v>
      </c>
      <c r="O756">
        <v>2803</v>
      </c>
      <c r="P756">
        <v>1789.3330000000001</v>
      </c>
    </row>
    <row r="757" spans="1:16">
      <c r="A757" s="53" t="s">
        <v>51</v>
      </c>
      <c r="B757" s="54" t="s">
        <v>50</v>
      </c>
      <c r="C757" s="57">
        <v>12</v>
      </c>
      <c r="D757">
        <v>0.68702319999999995</v>
      </c>
      <c r="E757">
        <v>0.61201910000000004</v>
      </c>
      <c r="F757">
        <v>0.60260340000000001</v>
      </c>
      <c r="G757">
        <v>7.5004199999999993E-2</v>
      </c>
      <c r="H757">
        <v>76.5471</v>
      </c>
      <c r="I757">
        <v>6.5382099999999999E-2</v>
      </c>
      <c r="J757">
        <v>7.1066900000000002E-2</v>
      </c>
      <c r="K757">
        <v>7.5004199999999993E-2</v>
      </c>
      <c r="L757">
        <v>7.8941399999999995E-2</v>
      </c>
      <c r="M757">
        <v>8.4626199999999999E-2</v>
      </c>
      <c r="N757">
        <v>7.5081000000000002E-3</v>
      </c>
      <c r="O757">
        <v>2800</v>
      </c>
      <c r="P757">
        <v>1789.3330000000001</v>
      </c>
    </row>
    <row r="758" spans="1:16">
      <c r="A758" s="53" t="s">
        <v>51</v>
      </c>
      <c r="B758" s="54" t="s">
        <v>50</v>
      </c>
      <c r="C758" s="57">
        <v>13</v>
      </c>
      <c r="D758">
        <v>0.70209929999999998</v>
      </c>
      <c r="E758">
        <v>0.64077030000000001</v>
      </c>
      <c r="F758">
        <v>0.63607460000000005</v>
      </c>
      <c r="G758">
        <v>6.1328899999999999E-2</v>
      </c>
      <c r="H758">
        <v>79.536199999999994</v>
      </c>
      <c r="I758">
        <v>5.17081E-2</v>
      </c>
      <c r="J758">
        <v>5.7392199999999997E-2</v>
      </c>
      <c r="K758">
        <v>6.1328899999999999E-2</v>
      </c>
      <c r="L758">
        <v>6.5265699999999996E-2</v>
      </c>
      <c r="M758">
        <v>7.0949799999999993E-2</v>
      </c>
      <c r="N758">
        <v>7.5072000000000003E-3</v>
      </c>
      <c r="O758">
        <v>2800</v>
      </c>
      <c r="P758">
        <v>1789.3330000000001</v>
      </c>
    </row>
    <row r="759" spans="1:16">
      <c r="A759" s="53" t="s">
        <v>51</v>
      </c>
      <c r="B759" s="54" t="s">
        <v>50</v>
      </c>
      <c r="C759" s="57">
        <v>14</v>
      </c>
      <c r="D759">
        <v>0.74481980000000003</v>
      </c>
      <c r="E759">
        <v>0.65913109999999997</v>
      </c>
      <c r="F759">
        <v>0.65602070000000001</v>
      </c>
      <c r="G759">
        <v>8.5688700000000007E-2</v>
      </c>
      <c r="H759">
        <v>81.774000000000001</v>
      </c>
      <c r="I759">
        <v>7.6075599999999993E-2</v>
      </c>
      <c r="J759">
        <v>8.1755099999999997E-2</v>
      </c>
      <c r="K759">
        <v>8.5688700000000007E-2</v>
      </c>
      <c r="L759">
        <v>8.9622300000000002E-2</v>
      </c>
      <c r="M759">
        <v>9.5301800000000006E-2</v>
      </c>
      <c r="N759">
        <v>7.5011000000000001E-3</v>
      </c>
      <c r="O759">
        <v>2803</v>
      </c>
      <c r="P759">
        <v>1789.3330000000001</v>
      </c>
    </row>
    <row r="760" spans="1:16">
      <c r="A760" s="53" t="s">
        <v>51</v>
      </c>
      <c r="B760" s="54" t="s">
        <v>50</v>
      </c>
      <c r="C760" s="57">
        <v>15</v>
      </c>
      <c r="D760">
        <v>0.77731910000000004</v>
      </c>
      <c r="E760">
        <v>0.60503689999999999</v>
      </c>
      <c r="F760">
        <v>0.60154750000000001</v>
      </c>
      <c r="G760">
        <v>0.1722822</v>
      </c>
      <c r="H760">
        <v>83.241900000000001</v>
      </c>
      <c r="I760">
        <v>0.16266059999999999</v>
      </c>
      <c r="J760">
        <v>0.1683451</v>
      </c>
      <c r="K760">
        <v>0.1722822</v>
      </c>
      <c r="L760">
        <v>0.1762193</v>
      </c>
      <c r="M760">
        <v>0.18190390000000001</v>
      </c>
      <c r="N760">
        <v>7.5078000000000002E-3</v>
      </c>
      <c r="O760">
        <v>2799</v>
      </c>
      <c r="P760">
        <v>1789.3330000000001</v>
      </c>
    </row>
    <row r="761" spans="1:16">
      <c r="A761" s="53" t="s">
        <v>51</v>
      </c>
      <c r="B761" s="54" t="s">
        <v>50</v>
      </c>
      <c r="C761" s="57">
        <v>16</v>
      </c>
      <c r="D761">
        <v>0.81487690000000002</v>
      </c>
      <c r="E761">
        <v>0.62297179999999996</v>
      </c>
      <c r="F761">
        <v>0.62023980000000001</v>
      </c>
      <c r="G761">
        <v>0.1919051</v>
      </c>
      <c r="H761">
        <v>84.223799999999997</v>
      </c>
      <c r="I761">
        <v>0.18229010000000001</v>
      </c>
      <c r="J761">
        <v>0.18797069999999999</v>
      </c>
      <c r="K761">
        <v>0.1919051</v>
      </c>
      <c r="L761">
        <v>0.1958394</v>
      </c>
      <c r="M761">
        <v>0.20152</v>
      </c>
      <c r="N761">
        <v>7.5025999999999999E-3</v>
      </c>
      <c r="O761">
        <v>2802</v>
      </c>
      <c r="P761">
        <v>1789.3330000000001</v>
      </c>
    </row>
    <row r="762" spans="1:16">
      <c r="A762" s="53" t="s">
        <v>51</v>
      </c>
      <c r="B762" s="54" t="s">
        <v>50</v>
      </c>
      <c r="C762" s="57">
        <v>17</v>
      </c>
      <c r="D762">
        <v>0.86611470000000002</v>
      </c>
      <c r="E762">
        <v>0.69666850000000002</v>
      </c>
      <c r="F762">
        <v>0.69532819999999995</v>
      </c>
      <c r="G762">
        <v>0.16944619999999999</v>
      </c>
      <c r="H762">
        <v>83.702699999999993</v>
      </c>
      <c r="I762">
        <v>0.1598175</v>
      </c>
      <c r="J762">
        <v>0.16550619999999999</v>
      </c>
      <c r="K762">
        <v>0.16944619999999999</v>
      </c>
      <c r="L762">
        <v>0.17338619999999999</v>
      </c>
      <c r="M762">
        <v>0.17907490000000001</v>
      </c>
      <c r="N762">
        <v>7.5132999999999997E-3</v>
      </c>
      <c r="O762">
        <v>2795</v>
      </c>
      <c r="P762">
        <v>1789.3330000000001</v>
      </c>
    </row>
    <row r="763" spans="1:16">
      <c r="A763" s="53" t="s">
        <v>51</v>
      </c>
      <c r="B763" s="54" t="s">
        <v>50</v>
      </c>
      <c r="C763" s="57">
        <v>18</v>
      </c>
      <c r="D763">
        <v>0.92354190000000003</v>
      </c>
      <c r="E763">
        <v>0.74677039999999995</v>
      </c>
      <c r="F763">
        <v>0.74784459999999997</v>
      </c>
      <c r="G763">
        <v>0.1767715</v>
      </c>
      <c r="H763">
        <v>82.299099999999996</v>
      </c>
      <c r="I763">
        <v>0.16715650000000001</v>
      </c>
      <c r="J763">
        <v>0.17283709999999999</v>
      </c>
      <c r="K763">
        <v>0.1767715</v>
      </c>
      <c r="L763">
        <v>0.1807059</v>
      </c>
      <c r="M763">
        <v>0.18638660000000001</v>
      </c>
      <c r="N763">
        <v>7.5027000000000002E-3</v>
      </c>
      <c r="O763">
        <v>2802</v>
      </c>
      <c r="P763">
        <v>1789.3330000000001</v>
      </c>
    </row>
    <row r="764" spans="1:16">
      <c r="A764" s="53" t="s">
        <v>51</v>
      </c>
      <c r="B764" s="54" t="s">
        <v>50</v>
      </c>
      <c r="C764" s="57">
        <v>19</v>
      </c>
      <c r="D764">
        <v>0.9425654</v>
      </c>
      <c r="E764">
        <v>0.77637999999999996</v>
      </c>
      <c r="F764">
        <v>0.77929570000000004</v>
      </c>
      <c r="G764">
        <v>0.16618540000000001</v>
      </c>
      <c r="H764">
        <v>79.585899999999995</v>
      </c>
      <c r="I764">
        <v>0.15656929999999999</v>
      </c>
      <c r="J764">
        <v>0.16225059999999999</v>
      </c>
      <c r="K764">
        <v>0.16618540000000001</v>
      </c>
      <c r="L764">
        <v>0.1701203</v>
      </c>
      <c r="M764">
        <v>0.1758016</v>
      </c>
      <c r="N764">
        <v>7.5034999999999998E-3</v>
      </c>
      <c r="O764">
        <v>2801</v>
      </c>
      <c r="P764">
        <v>1789.3330000000001</v>
      </c>
    </row>
    <row r="765" spans="1:16">
      <c r="A765" s="53" t="s">
        <v>51</v>
      </c>
      <c r="B765" s="54" t="s">
        <v>50</v>
      </c>
      <c r="C765" s="57">
        <v>20</v>
      </c>
      <c r="D765">
        <v>1.041172</v>
      </c>
      <c r="E765">
        <v>0.93158980000000002</v>
      </c>
      <c r="F765">
        <v>0.93354150000000002</v>
      </c>
      <c r="G765">
        <v>0.1095822</v>
      </c>
      <c r="H765">
        <v>75.736000000000004</v>
      </c>
      <c r="I765">
        <v>9.9960499999999994E-2</v>
      </c>
      <c r="J765">
        <v>0.10564510000000001</v>
      </c>
      <c r="K765">
        <v>0.1095822</v>
      </c>
      <c r="L765">
        <v>0.11351940000000001</v>
      </c>
      <c r="M765">
        <v>0.119204</v>
      </c>
      <c r="N765">
        <v>7.5078999999999996E-3</v>
      </c>
      <c r="O765">
        <v>2797</v>
      </c>
      <c r="P765">
        <v>1789.3330000000001</v>
      </c>
    </row>
    <row r="766" spans="1:16">
      <c r="A766" s="53" t="s">
        <v>51</v>
      </c>
      <c r="B766" s="54" t="s">
        <v>50</v>
      </c>
      <c r="C766" s="57">
        <v>21</v>
      </c>
      <c r="D766">
        <v>1.0369980000000001</v>
      </c>
      <c r="E766">
        <v>1.0567820000000001</v>
      </c>
      <c r="F766">
        <v>1.057912</v>
      </c>
      <c r="G766">
        <v>-1.9783700000000001E-2</v>
      </c>
      <c r="H766">
        <v>71.939599999999999</v>
      </c>
      <c r="I766">
        <v>-2.9403599999999998E-2</v>
      </c>
      <c r="J766">
        <v>-2.3720100000000001E-2</v>
      </c>
      <c r="K766">
        <v>-1.9783700000000001E-2</v>
      </c>
      <c r="L766">
        <v>-1.5847400000000001E-2</v>
      </c>
      <c r="M766">
        <v>-1.01639E-2</v>
      </c>
      <c r="N766">
        <v>7.5063999999999999E-3</v>
      </c>
      <c r="O766">
        <v>2798</v>
      </c>
      <c r="P766">
        <v>1789.3330000000001</v>
      </c>
    </row>
    <row r="767" spans="1:16">
      <c r="A767" s="53" t="s">
        <v>51</v>
      </c>
      <c r="B767" s="54" t="s">
        <v>50</v>
      </c>
      <c r="C767" s="57">
        <v>22</v>
      </c>
      <c r="D767">
        <v>1.019703</v>
      </c>
      <c r="E767">
        <v>1.026872</v>
      </c>
      <c r="F767">
        <v>1.0344450000000001</v>
      </c>
      <c r="G767">
        <v>-7.1682999999999998E-3</v>
      </c>
      <c r="H767">
        <v>69.837199999999996</v>
      </c>
      <c r="I767">
        <v>-1.6787400000000001E-2</v>
      </c>
      <c r="J767">
        <v>-1.1104299999999999E-2</v>
      </c>
      <c r="K767">
        <v>-7.1682999999999998E-3</v>
      </c>
      <c r="L767">
        <v>-3.2323E-3</v>
      </c>
      <c r="M767">
        <v>2.4507999999999999E-3</v>
      </c>
      <c r="N767">
        <v>7.5058E-3</v>
      </c>
      <c r="O767">
        <v>2798</v>
      </c>
      <c r="P767">
        <v>1789.3330000000001</v>
      </c>
    </row>
    <row r="768" spans="1:16">
      <c r="A768" s="53" t="s">
        <v>51</v>
      </c>
      <c r="B768" s="54" t="s">
        <v>50</v>
      </c>
      <c r="C768" s="57">
        <v>23</v>
      </c>
      <c r="D768">
        <v>0.90782510000000005</v>
      </c>
      <c r="E768">
        <v>0.88425069999999995</v>
      </c>
      <c r="F768">
        <v>0.88925160000000003</v>
      </c>
      <c r="G768">
        <v>2.3574399999999999E-2</v>
      </c>
      <c r="H768">
        <v>68.494600000000005</v>
      </c>
      <c r="I768">
        <v>1.39528E-2</v>
      </c>
      <c r="J768">
        <v>1.96373E-2</v>
      </c>
      <c r="K768">
        <v>2.3574399999999999E-2</v>
      </c>
      <c r="L768">
        <v>2.7511399999999998E-2</v>
      </c>
      <c r="M768">
        <v>3.31959E-2</v>
      </c>
      <c r="N768">
        <v>7.5077E-3</v>
      </c>
      <c r="O768">
        <v>2799</v>
      </c>
      <c r="P768">
        <v>1789.3330000000001</v>
      </c>
    </row>
    <row r="769" spans="1:16">
      <c r="A769" s="53" t="s">
        <v>51</v>
      </c>
      <c r="B769" s="54" t="s">
        <v>50</v>
      </c>
      <c r="C769" s="57">
        <v>24</v>
      </c>
      <c r="D769">
        <v>0.74053530000000001</v>
      </c>
      <c r="E769">
        <v>0.71774110000000002</v>
      </c>
      <c r="F769">
        <v>0.72210770000000002</v>
      </c>
      <c r="G769">
        <v>2.2794100000000001E-2</v>
      </c>
      <c r="H769">
        <v>67.341800000000006</v>
      </c>
      <c r="I769">
        <v>1.31658E-2</v>
      </c>
      <c r="J769">
        <v>1.8854300000000001E-2</v>
      </c>
      <c r="K769">
        <v>2.2794100000000001E-2</v>
      </c>
      <c r="L769">
        <v>2.6733900000000001E-2</v>
      </c>
      <c r="M769">
        <v>3.2422399999999997E-2</v>
      </c>
      <c r="N769">
        <v>7.5129999999999997E-3</v>
      </c>
      <c r="O769">
        <v>2797</v>
      </c>
      <c r="P769">
        <v>1789.3330000000001</v>
      </c>
    </row>
    <row r="770" spans="1:16">
      <c r="A770" s="53" t="s">
        <v>52</v>
      </c>
      <c r="B770" s="53">
        <v>39993</v>
      </c>
      <c r="C770" s="57">
        <v>1</v>
      </c>
      <c r="D770">
        <v>1.6352249999999999</v>
      </c>
      <c r="E770">
        <v>1.7132480000000001</v>
      </c>
      <c r="F770">
        <v>1.9367859999999999</v>
      </c>
      <c r="G770">
        <v>-7.8022800000000003E-2</v>
      </c>
      <c r="H770">
        <v>86.5</v>
      </c>
      <c r="I770">
        <v>-0.17005999999999999</v>
      </c>
      <c r="J770">
        <v>-0.1156837</v>
      </c>
      <c r="K770">
        <v>-7.8022800000000003E-2</v>
      </c>
      <c r="L770">
        <v>-4.0362000000000002E-2</v>
      </c>
      <c r="M770">
        <v>1.40143E-2</v>
      </c>
      <c r="N770">
        <v>7.1817000000000006E-2</v>
      </c>
      <c r="O770">
        <v>87</v>
      </c>
      <c r="P770">
        <v>728</v>
      </c>
    </row>
    <row r="771" spans="1:16">
      <c r="A771" s="53" t="s">
        <v>52</v>
      </c>
      <c r="B771" s="53">
        <v>39993</v>
      </c>
      <c r="C771" s="57">
        <v>2</v>
      </c>
      <c r="D771">
        <v>1.468342</v>
      </c>
      <c r="E771">
        <v>1.4427460000000001</v>
      </c>
      <c r="F771">
        <v>1.633615</v>
      </c>
      <c r="G771">
        <v>2.5596399999999998E-2</v>
      </c>
      <c r="H771">
        <v>85</v>
      </c>
      <c r="I771">
        <v>-6.5835199999999997E-2</v>
      </c>
      <c r="J771">
        <v>-1.1816699999999999E-2</v>
      </c>
      <c r="K771">
        <v>2.5596399999999998E-2</v>
      </c>
      <c r="L771">
        <v>6.3009399999999993E-2</v>
      </c>
      <c r="M771">
        <v>0.11702799999999999</v>
      </c>
      <c r="N771">
        <v>7.1344500000000005E-2</v>
      </c>
      <c r="O771">
        <v>88</v>
      </c>
      <c r="P771">
        <v>728</v>
      </c>
    </row>
    <row r="772" spans="1:16">
      <c r="A772" s="53" t="s">
        <v>52</v>
      </c>
      <c r="B772" s="53">
        <v>39993</v>
      </c>
      <c r="C772" s="57">
        <v>3</v>
      </c>
      <c r="D772">
        <v>1.2346710000000001</v>
      </c>
      <c r="E772">
        <v>1.2428250000000001</v>
      </c>
      <c r="F772">
        <v>1.4156709999999999</v>
      </c>
      <c r="G772">
        <v>-8.1533999999999999E-3</v>
      </c>
      <c r="H772">
        <v>83</v>
      </c>
      <c r="I772">
        <v>-9.9585000000000007E-2</v>
      </c>
      <c r="J772">
        <v>-4.5566500000000003E-2</v>
      </c>
      <c r="K772">
        <v>-8.1533999999999999E-3</v>
      </c>
      <c r="L772">
        <v>2.92596E-2</v>
      </c>
      <c r="M772">
        <v>8.3278199999999997E-2</v>
      </c>
      <c r="N772">
        <v>7.1344500000000005E-2</v>
      </c>
      <c r="O772">
        <v>88</v>
      </c>
      <c r="P772">
        <v>728</v>
      </c>
    </row>
    <row r="773" spans="1:16">
      <c r="A773" s="53" t="s">
        <v>52</v>
      </c>
      <c r="B773" s="53">
        <v>39993</v>
      </c>
      <c r="C773" s="57">
        <v>4</v>
      </c>
      <c r="D773">
        <v>1.046751</v>
      </c>
      <c r="E773">
        <v>1.0827819999999999</v>
      </c>
      <c r="F773">
        <v>1.196229</v>
      </c>
      <c r="G773">
        <v>-3.6031800000000003E-2</v>
      </c>
      <c r="H773">
        <v>80.5</v>
      </c>
      <c r="I773">
        <v>-0.1274634</v>
      </c>
      <c r="J773">
        <v>-7.3444899999999994E-2</v>
      </c>
      <c r="K773">
        <v>-3.6031800000000003E-2</v>
      </c>
      <c r="L773">
        <v>1.3812E-3</v>
      </c>
      <c r="M773">
        <v>5.5399799999999999E-2</v>
      </c>
      <c r="N773">
        <v>7.1344500000000005E-2</v>
      </c>
      <c r="O773">
        <v>88</v>
      </c>
      <c r="P773">
        <v>728</v>
      </c>
    </row>
    <row r="774" spans="1:16">
      <c r="A774" s="53" t="s">
        <v>52</v>
      </c>
      <c r="B774" s="53">
        <v>39993</v>
      </c>
      <c r="C774" s="57">
        <v>5</v>
      </c>
      <c r="D774">
        <v>0.93427800000000005</v>
      </c>
      <c r="E774">
        <v>0.95833670000000004</v>
      </c>
      <c r="F774">
        <v>1.071966</v>
      </c>
      <c r="G774">
        <v>-2.4058599999999999E-2</v>
      </c>
      <c r="H774">
        <v>77.5</v>
      </c>
      <c r="I774">
        <v>-0.1154902</v>
      </c>
      <c r="J774">
        <v>-6.1471699999999997E-2</v>
      </c>
      <c r="K774">
        <v>-2.4058599999999999E-2</v>
      </c>
      <c r="L774">
        <v>1.3354400000000001E-2</v>
      </c>
      <c r="M774">
        <v>6.7373000000000002E-2</v>
      </c>
      <c r="N774">
        <v>7.1344500000000005E-2</v>
      </c>
      <c r="O774">
        <v>88</v>
      </c>
      <c r="P774">
        <v>728</v>
      </c>
    </row>
    <row r="775" spans="1:16">
      <c r="A775" s="53" t="s">
        <v>52</v>
      </c>
      <c r="B775" s="53">
        <v>39993</v>
      </c>
      <c r="C775" s="57">
        <v>6</v>
      </c>
      <c r="D775">
        <v>0.9637076</v>
      </c>
      <c r="E775">
        <v>0.98606380000000005</v>
      </c>
      <c r="F775">
        <v>1.095062</v>
      </c>
      <c r="G775">
        <v>-2.23562E-2</v>
      </c>
      <c r="H775">
        <v>77</v>
      </c>
      <c r="I775">
        <v>-0.11378779999999999</v>
      </c>
      <c r="J775">
        <v>-5.9769200000000001E-2</v>
      </c>
      <c r="K775">
        <v>-2.23562E-2</v>
      </c>
      <c r="L775">
        <v>1.50569E-2</v>
      </c>
      <c r="M775">
        <v>6.9075499999999998E-2</v>
      </c>
      <c r="N775">
        <v>7.1344500000000005E-2</v>
      </c>
      <c r="O775">
        <v>88</v>
      </c>
      <c r="P775">
        <v>728</v>
      </c>
    </row>
    <row r="776" spans="1:16">
      <c r="A776" s="53" t="s">
        <v>52</v>
      </c>
      <c r="B776" s="53">
        <v>39993</v>
      </c>
      <c r="C776" s="57">
        <v>7</v>
      </c>
      <c r="D776">
        <v>0.94539169999999995</v>
      </c>
      <c r="E776">
        <v>1.042054</v>
      </c>
      <c r="F776">
        <v>1.169116</v>
      </c>
      <c r="G776">
        <v>-9.6661899999999995E-2</v>
      </c>
      <c r="H776">
        <v>76.5</v>
      </c>
      <c r="I776">
        <v>-0.1880935</v>
      </c>
      <c r="J776">
        <v>-0.134075</v>
      </c>
      <c r="K776">
        <v>-9.6661899999999995E-2</v>
      </c>
      <c r="L776">
        <v>-5.92489E-2</v>
      </c>
      <c r="M776">
        <v>-5.2303000000000002E-3</v>
      </c>
      <c r="N776">
        <v>7.1344500000000005E-2</v>
      </c>
      <c r="O776">
        <v>88</v>
      </c>
      <c r="P776">
        <v>728</v>
      </c>
    </row>
    <row r="777" spans="1:16">
      <c r="A777" s="53" t="s">
        <v>52</v>
      </c>
      <c r="B777" s="53">
        <v>39993</v>
      </c>
      <c r="C777" s="57">
        <v>8</v>
      </c>
      <c r="D777">
        <v>0.9979732</v>
      </c>
      <c r="E777">
        <v>1.097205</v>
      </c>
      <c r="F777">
        <v>1.2262869999999999</v>
      </c>
      <c r="G777">
        <v>-9.9231799999999995E-2</v>
      </c>
      <c r="H777">
        <v>79.5</v>
      </c>
      <c r="I777">
        <v>-0.19066340000000001</v>
      </c>
      <c r="J777">
        <v>-0.13664490000000001</v>
      </c>
      <c r="K777">
        <v>-9.9231799999999995E-2</v>
      </c>
      <c r="L777">
        <v>-6.18188E-2</v>
      </c>
      <c r="M777">
        <v>-7.8002000000000002E-3</v>
      </c>
      <c r="N777">
        <v>7.1344500000000005E-2</v>
      </c>
      <c r="O777">
        <v>88</v>
      </c>
      <c r="P777">
        <v>728</v>
      </c>
    </row>
    <row r="778" spans="1:16">
      <c r="A778" s="53" t="s">
        <v>52</v>
      </c>
      <c r="B778" s="53">
        <v>39993</v>
      </c>
      <c r="C778" s="57">
        <v>9</v>
      </c>
      <c r="D778">
        <v>1.136862</v>
      </c>
      <c r="E778">
        <v>1.146536</v>
      </c>
      <c r="F778">
        <v>1.265755</v>
      </c>
      <c r="G778">
        <v>-9.6745000000000008E-3</v>
      </c>
      <c r="H778">
        <v>84</v>
      </c>
      <c r="I778">
        <v>-0.1013066</v>
      </c>
      <c r="J778">
        <v>-4.7169700000000002E-2</v>
      </c>
      <c r="K778">
        <v>-9.6745000000000008E-3</v>
      </c>
      <c r="L778">
        <v>2.7820600000000001E-2</v>
      </c>
      <c r="M778">
        <v>8.1957500000000003E-2</v>
      </c>
      <c r="N778">
        <v>7.1500900000000006E-2</v>
      </c>
      <c r="O778">
        <v>87</v>
      </c>
      <c r="P778">
        <v>728</v>
      </c>
    </row>
    <row r="779" spans="1:16">
      <c r="A779" s="53" t="s">
        <v>52</v>
      </c>
      <c r="B779" s="53">
        <v>39993</v>
      </c>
      <c r="C779" s="57">
        <v>10</v>
      </c>
      <c r="D779">
        <v>1.292551</v>
      </c>
      <c r="E779">
        <v>1.2345729999999999</v>
      </c>
      <c r="F779">
        <v>1.409778</v>
      </c>
      <c r="G779">
        <v>5.7978000000000002E-2</v>
      </c>
      <c r="H779">
        <v>86.5</v>
      </c>
      <c r="I779">
        <v>-3.34536E-2</v>
      </c>
      <c r="J779">
        <v>2.0565E-2</v>
      </c>
      <c r="K779">
        <v>5.7978000000000002E-2</v>
      </c>
      <c r="L779">
        <v>9.5391100000000006E-2</v>
      </c>
      <c r="M779">
        <v>0.1494096</v>
      </c>
      <c r="N779">
        <v>7.1344500000000005E-2</v>
      </c>
      <c r="O779">
        <v>88</v>
      </c>
      <c r="P779">
        <v>728</v>
      </c>
    </row>
    <row r="780" spans="1:16">
      <c r="A780" s="53" t="s">
        <v>52</v>
      </c>
      <c r="B780" s="53">
        <v>39993</v>
      </c>
      <c r="C780" s="57">
        <v>11</v>
      </c>
      <c r="D780">
        <v>1.3783669999999999</v>
      </c>
      <c r="E780">
        <v>1.3936310000000001</v>
      </c>
      <c r="F780">
        <v>1.5191030000000001</v>
      </c>
      <c r="G780">
        <v>-1.52634E-2</v>
      </c>
      <c r="H780">
        <v>88.5</v>
      </c>
      <c r="I780">
        <v>-0.106695</v>
      </c>
      <c r="J780">
        <v>-5.2676500000000001E-2</v>
      </c>
      <c r="K780">
        <v>-1.52634E-2</v>
      </c>
      <c r="L780">
        <v>2.2149599999999998E-2</v>
      </c>
      <c r="M780">
        <v>7.6168200000000005E-2</v>
      </c>
      <c r="N780">
        <v>7.1344500000000005E-2</v>
      </c>
      <c r="O780">
        <v>88</v>
      </c>
      <c r="P780">
        <v>728</v>
      </c>
    </row>
    <row r="781" spans="1:16">
      <c r="A781" s="53" t="s">
        <v>52</v>
      </c>
      <c r="B781" s="53">
        <v>39993</v>
      </c>
      <c r="C781" s="57">
        <v>12</v>
      </c>
      <c r="D781">
        <v>1.5392570000000001</v>
      </c>
      <c r="E781">
        <v>1.553115</v>
      </c>
      <c r="F781">
        <v>1.798257</v>
      </c>
      <c r="G781">
        <v>-1.38578E-2</v>
      </c>
      <c r="H781">
        <v>91</v>
      </c>
      <c r="I781">
        <v>-0.10528940000000001</v>
      </c>
      <c r="J781">
        <v>-5.1270900000000001E-2</v>
      </c>
      <c r="K781">
        <v>-1.38578E-2</v>
      </c>
      <c r="L781">
        <v>2.3555199999999998E-2</v>
      </c>
      <c r="M781">
        <v>7.7573799999999998E-2</v>
      </c>
      <c r="N781">
        <v>7.1344500000000005E-2</v>
      </c>
      <c r="O781">
        <v>88</v>
      </c>
      <c r="P781">
        <v>728</v>
      </c>
    </row>
    <row r="782" spans="1:16">
      <c r="A782" s="53" t="s">
        <v>52</v>
      </c>
      <c r="B782" s="53">
        <v>39993</v>
      </c>
      <c r="C782" s="57">
        <v>13</v>
      </c>
      <c r="D782">
        <v>1.736372</v>
      </c>
      <c r="E782">
        <v>1.777406</v>
      </c>
      <c r="F782">
        <v>1.993663</v>
      </c>
      <c r="G782">
        <v>-4.1034300000000003E-2</v>
      </c>
      <c r="H782">
        <v>93.5</v>
      </c>
      <c r="I782">
        <v>-0.1324659</v>
      </c>
      <c r="J782">
        <v>-7.84474E-2</v>
      </c>
      <c r="K782">
        <v>-4.1034300000000003E-2</v>
      </c>
      <c r="L782">
        <v>-3.6213E-3</v>
      </c>
      <c r="M782">
        <v>5.0397299999999999E-2</v>
      </c>
      <c r="N782">
        <v>7.1344500000000005E-2</v>
      </c>
      <c r="O782">
        <v>88</v>
      </c>
      <c r="P782">
        <v>728</v>
      </c>
    </row>
    <row r="783" spans="1:16">
      <c r="A783" s="53" t="s">
        <v>52</v>
      </c>
      <c r="B783" s="53">
        <v>39993</v>
      </c>
      <c r="C783" s="57">
        <v>14</v>
      </c>
      <c r="D783">
        <v>2.0723289999999999</v>
      </c>
      <c r="E783">
        <v>2.0521199999999999</v>
      </c>
      <c r="F783">
        <v>2.2194250000000002</v>
      </c>
      <c r="G783">
        <v>2.02081E-2</v>
      </c>
      <c r="H783">
        <v>97.5</v>
      </c>
      <c r="I783">
        <v>-7.1223499999999995E-2</v>
      </c>
      <c r="J783">
        <v>-1.7204899999999999E-2</v>
      </c>
      <c r="K783">
        <v>2.02081E-2</v>
      </c>
      <c r="L783">
        <v>5.7621199999999997E-2</v>
      </c>
      <c r="M783">
        <v>0.11163969999999999</v>
      </c>
      <c r="N783">
        <v>7.1344500000000005E-2</v>
      </c>
      <c r="O783">
        <v>88</v>
      </c>
      <c r="P783">
        <v>728</v>
      </c>
    </row>
    <row r="784" spans="1:16">
      <c r="A784" s="53" t="s">
        <v>52</v>
      </c>
      <c r="B784" s="53">
        <v>39993</v>
      </c>
      <c r="C784" s="57">
        <v>15</v>
      </c>
      <c r="D784">
        <v>2.3370739999999999</v>
      </c>
      <c r="E784">
        <v>2.0311080000000001</v>
      </c>
      <c r="F784">
        <v>1.974478</v>
      </c>
      <c r="G784">
        <v>0.30596610000000002</v>
      </c>
      <c r="H784">
        <v>100.5</v>
      </c>
      <c r="I784">
        <v>0.21453449999999999</v>
      </c>
      <c r="J784">
        <v>0.26855309999999999</v>
      </c>
      <c r="K784">
        <v>0.30596610000000002</v>
      </c>
      <c r="L784">
        <v>0.3433792</v>
      </c>
      <c r="M784">
        <v>0.39739770000000002</v>
      </c>
      <c r="N784">
        <v>7.1344500000000005E-2</v>
      </c>
      <c r="O784">
        <v>88</v>
      </c>
      <c r="P784">
        <v>728</v>
      </c>
    </row>
    <row r="785" spans="1:16">
      <c r="A785" s="53" t="s">
        <v>52</v>
      </c>
      <c r="B785" s="53">
        <v>39993</v>
      </c>
      <c r="C785" s="57">
        <v>16</v>
      </c>
      <c r="D785">
        <v>2.6439699999999999</v>
      </c>
      <c r="E785">
        <v>2.2581929999999999</v>
      </c>
      <c r="F785">
        <v>2.1247069999999999</v>
      </c>
      <c r="G785">
        <v>0.38577719999999999</v>
      </c>
      <c r="H785">
        <v>103.5</v>
      </c>
      <c r="I785">
        <v>0.29499839999999999</v>
      </c>
      <c r="J785">
        <v>0.34863129999999998</v>
      </c>
      <c r="K785">
        <v>0.38577719999999999</v>
      </c>
      <c r="L785">
        <v>0.4229232</v>
      </c>
      <c r="M785">
        <v>0.47655609999999998</v>
      </c>
      <c r="N785">
        <v>7.0835099999999998E-2</v>
      </c>
      <c r="O785">
        <v>87</v>
      </c>
      <c r="P785">
        <v>728</v>
      </c>
    </row>
    <row r="786" spans="1:16">
      <c r="A786" s="53" t="s">
        <v>52</v>
      </c>
      <c r="B786" s="53">
        <v>39993</v>
      </c>
      <c r="C786" s="57">
        <v>17</v>
      </c>
      <c r="D786">
        <v>3.0056280000000002</v>
      </c>
      <c r="E786">
        <v>2.5280629999999999</v>
      </c>
      <c r="F786">
        <v>2.4344679999999999</v>
      </c>
      <c r="G786">
        <v>0.47756480000000001</v>
      </c>
      <c r="H786">
        <v>105.5</v>
      </c>
      <c r="I786">
        <v>0.38438230000000001</v>
      </c>
      <c r="J786">
        <v>0.43943529999999997</v>
      </c>
      <c r="K786">
        <v>0.47756480000000001</v>
      </c>
      <c r="L786">
        <v>0.51569430000000005</v>
      </c>
      <c r="M786">
        <v>0.57074729999999996</v>
      </c>
      <c r="N786">
        <v>7.2710700000000003E-2</v>
      </c>
      <c r="O786">
        <v>86</v>
      </c>
      <c r="P786">
        <v>728</v>
      </c>
    </row>
    <row r="787" spans="1:16">
      <c r="A787" s="53" t="s">
        <v>52</v>
      </c>
      <c r="B787" s="53">
        <v>39993</v>
      </c>
      <c r="C787" s="57">
        <v>18</v>
      </c>
      <c r="D787">
        <v>3.0805720000000001</v>
      </c>
      <c r="E787">
        <v>2.6403729999999999</v>
      </c>
      <c r="F787">
        <v>2.5399080000000001</v>
      </c>
      <c r="G787">
        <v>0.44019910000000001</v>
      </c>
      <c r="H787">
        <v>106</v>
      </c>
      <c r="I787">
        <v>0.34797359999999999</v>
      </c>
      <c r="J787">
        <v>0.40246120000000002</v>
      </c>
      <c r="K787">
        <v>0.44019910000000001</v>
      </c>
      <c r="L787">
        <v>0.4779371</v>
      </c>
      <c r="M787">
        <v>0.53242469999999997</v>
      </c>
      <c r="N787">
        <v>7.1964E-2</v>
      </c>
      <c r="O787">
        <v>87</v>
      </c>
      <c r="P787">
        <v>728</v>
      </c>
    </row>
    <row r="788" spans="1:16">
      <c r="A788" s="53" t="s">
        <v>52</v>
      </c>
      <c r="B788" s="53">
        <v>39993</v>
      </c>
      <c r="C788" s="57">
        <v>19</v>
      </c>
      <c r="D788">
        <v>3.066487</v>
      </c>
      <c r="E788">
        <v>2.5962040000000002</v>
      </c>
      <c r="F788">
        <v>2.622268</v>
      </c>
      <c r="G788">
        <v>0.47028300000000001</v>
      </c>
      <c r="H788">
        <v>105</v>
      </c>
      <c r="I788">
        <v>0.3788514</v>
      </c>
      <c r="J788">
        <v>0.43286999999999998</v>
      </c>
      <c r="K788">
        <v>0.47028300000000001</v>
      </c>
      <c r="L788">
        <v>0.50769609999999998</v>
      </c>
      <c r="M788">
        <v>0.56171459999999995</v>
      </c>
      <c r="N788">
        <v>7.1344500000000005E-2</v>
      </c>
      <c r="O788">
        <v>88</v>
      </c>
      <c r="P788">
        <v>728</v>
      </c>
    </row>
    <row r="789" spans="1:16">
      <c r="A789" s="53" t="s">
        <v>52</v>
      </c>
      <c r="B789" s="53">
        <v>39993</v>
      </c>
      <c r="C789" s="57">
        <v>20</v>
      </c>
      <c r="D789">
        <v>2.9510049999999999</v>
      </c>
      <c r="E789">
        <v>2.8278470000000002</v>
      </c>
      <c r="F789">
        <v>2.9224999999999999</v>
      </c>
      <c r="G789">
        <v>0.1231585</v>
      </c>
      <c r="H789">
        <v>103.5</v>
      </c>
      <c r="I789">
        <v>3.1734499999999999E-2</v>
      </c>
      <c r="J789">
        <v>8.5748500000000005E-2</v>
      </c>
      <c r="K789">
        <v>0.1231585</v>
      </c>
      <c r="L789">
        <v>0.1605684</v>
      </c>
      <c r="M789">
        <v>0.21458240000000001</v>
      </c>
      <c r="N789">
        <v>7.1338499999999999E-2</v>
      </c>
      <c r="O789">
        <v>87</v>
      </c>
      <c r="P789">
        <v>728</v>
      </c>
    </row>
    <row r="790" spans="1:16">
      <c r="A790" s="53" t="s">
        <v>52</v>
      </c>
      <c r="B790" s="53">
        <v>39993</v>
      </c>
      <c r="C790" s="57">
        <v>21</v>
      </c>
      <c r="D790">
        <v>2.755566</v>
      </c>
      <c r="E790">
        <v>2.8856850000000001</v>
      </c>
      <c r="F790">
        <v>2.9984519999999999</v>
      </c>
      <c r="G790">
        <v>-0.13011909999999999</v>
      </c>
      <c r="H790">
        <v>101.5</v>
      </c>
      <c r="I790">
        <v>-0.22154299999999999</v>
      </c>
      <c r="J790">
        <v>-0.16752900000000001</v>
      </c>
      <c r="K790">
        <v>-0.13011909999999999</v>
      </c>
      <c r="L790">
        <v>-9.2709100000000003E-2</v>
      </c>
      <c r="M790">
        <v>-3.8695100000000003E-2</v>
      </c>
      <c r="N790">
        <v>7.1338499999999999E-2</v>
      </c>
      <c r="O790">
        <v>87</v>
      </c>
      <c r="P790">
        <v>728</v>
      </c>
    </row>
    <row r="791" spans="1:16">
      <c r="A791" s="53" t="s">
        <v>52</v>
      </c>
      <c r="B791" s="53">
        <v>39993</v>
      </c>
      <c r="C791" s="57">
        <v>22</v>
      </c>
      <c r="D791">
        <v>2.5999979999999998</v>
      </c>
      <c r="E791">
        <v>2.6284380000000001</v>
      </c>
      <c r="F791">
        <v>2.7211460000000001</v>
      </c>
      <c r="G791">
        <v>-2.8440500000000001E-2</v>
      </c>
      <c r="H791">
        <v>97</v>
      </c>
      <c r="I791">
        <v>-0.1200571</v>
      </c>
      <c r="J791">
        <v>-6.5929299999999996E-2</v>
      </c>
      <c r="K791">
        <v>-2.8440500000000001E-2</v>
      </c>
      <c r="L791">
        <v>9.0483000000000004E-3</v>
      </c>
      <c r="M791">
        <v>6.3176099999999999E-2</v>
      </c>
      <c r="N791">
        <v>7.1488800000000005E-2</v>
      </c>
      <c r="O791">
        <v>86</v>
      </c>
      <c r="P791">
        <v>728</v>
      </c>
    </row>
    <row r="792" spans="1:16">
      <c r="A792" s="53" t="s">
        <v>52</v>
      </c>
      <c r="B792" s="53">
        <v>39993</v>
      </c>
      <c r="C792" s="57">
        <v>23</v>
      </c>
      <c r="D792">
        <v>2.249533</v>
      </c>
      <c r="E792">
        <v>2.2811599999999999</v>
      </c>
      <c r="F792">
        <v>2.3780060000000001</v>
      </c>
      <c r="G792">
        <v>-3.1626700000000001E-2</v>
      </c>
      <c r="H792">
        <v>92</v>
      </c>
      <c r="I792">
        <v>-0.1230507</v>
      </c>
      <c r="J792">
        <v>-6.9036600000000004E-2</v>
      </c>
      <c r="K792">
        <v>-3.1626700000000001E-2</v>
      </c>
      <c r="L792">
        <v>5.7831999999999996E-3</v>
      </c>
      <c r="M792">
        <v>5.9797299999999998E-2</v>
      </c>
      <c r="N792">
        <v>7.1338499999999999E-2</v>
      </c>
      <c r="O792">
        <v>87</v>
      </c>
      <c r="P792">
        <v>728</v>
      </c>
    </row>
    <row r="793" spans="1:16">
      <c r="A793" s="53" t="s">
        <v>52</v>
      </c>
      <c r="B793" s="53">
        <v>39993</v>
      </c>
      <c r="C793" s="57">
        <v>24</v>
      </c>
      <c r="D793">
        <v>1.848776</v>
      </c>
      <c r="E793">
        <v>1.905313</v>
      </c>
      <c r="F793">
        <v>2.0618669999999999</v>
      </c>
      <c r="G793">
        <v>-5.6536999999999997E-2</v>
      </c>
      <c r="H793">
        <v>88</v>
      </c>
      <c r="I793">
        <v>-0.14796100000000001</v>
      </c>
      <c r="J793">
        <v>-9.3947000000000003E-2</v>
      </c>
      <c r="K793">
        <v>-5.6536999999999997E-2</v>
      </c>
      <c r="L793">
        <v>-1.9127100000000001E-2</v>
      </c>
      <c r="M793">
        <v>3.4886899999999998E-2</v>
      </c>
      <c r="N793">
        <v>7.1338499999999999E-2</v>
      </c>
      <c r="O793">
        <v>87</v>
      </c>
      <c r="P793">
        <v>728</v>
      </c>
    </row>
    <row r="794" spans="1:16">
      <c r="A794" s="53" t="s">
        <v>52</v>
      </c>
      <c r="B794" s="53">
        <v>39994</v>
      </c>
      <c r="C794" s="57">
        <v>1</v>
      </c>
      <c r="D794">
        <v>1.480766</v>
      </c>
      <c r="E794">
        <v>1.5277449999999999</v>
      </c>
      <c r="F794">
        <v>1.707435</v>
      </c>
      <c r="G794">
        <v>-4.6978199999999998E-2</v>
      </c>
      <c r="H794">
        <v>85.5</v>
      </c>
      <c r="I794">
        <v>-0.134878</v>
      </c>
      <c r="J794">
        <v>-8.2946099999999995E-2</v>
      </c>
      <c r="K794">
        <v>-4.6978199999999998E-2</v>
      </c>
      <c r="L794">
        <v>-1.10104E-2</v>
      </c>
      <c r="M794">
        <v>4.09215E-2</v>
      </c>
      <c r="N794">
        <v>6.85886E-2</v>
      </c>
      <c r="O794">
        <v>93</v>
      </c>
      <c r="P794">
        <v>767</v>
      </c>
    </row>
    <row r="795" spans="1:16">
      <c r="A795" s="53" t="s">
        <v>52</v>
      </c>
      <c r="B795" s="53">
        <v>39994</v>
      </c>
      <c r="C795" s="57">
        <v>2</v>
      </c>
      <c r="D795">
        <v>1.280241</v>
      </c>
      <c r="E795">
        <v>1.246354</v>
      </c>
      <c r="F795">
        <v>1.2954840000000001</v>
      </c>
      <c r="G795">
        <v>3.3887500000000001E-2</v>
      </c>
      <c r="H795">
        <v>82.5</v>
      </c>
      <c r="I795">
        <v>-5.4012299999999999E-2</v>
      </c>
      <c r="J795">
        <v>-2.0804E-3</v>
      </c>
      <c r="K795">
        <v>3.3887500000000001E-2</v>
      </c>
      <c r="L795">
        <v>6.9855399999999998E-2</v>
      </c>
      <c r="M795">
        <v>0.1217873</v>
      </c>
      <c r="N795">
        <v>6.85886E-2</v>
      </c>
      <c r="O795">
        <v>93</v>
      </c>
      <c r="P795">
        <v>767</v>
      </c>
    </row>
    <row r="796" spans="1:16">
      <c r="A796" s="53" t="s">
        <v>52</v>
      </c>
      <c r="B796" s="53">
        <v>39994</v>
      </c>
      <c r="C796" s="57">
        <v>3</v>
      </c>
      <c r="D796">
        <v>1.0625610000000001</v>
      </c>
      <c r="E796">
        <v>1.041871</v>
      </c>
      <c r="F796">
        <v>1.1817679999999999</v>
      </c>
      <c r="G796">
        <v>2.0690099999999999E-2</v>
      </c>
      <c r="H796">
        <v>79.5</v>
      </c>
      <c r="I796">
        <v>-6.7209699999999997E-2</v>
      </c>
      <c r="J796">
        <v>-1.5277799999999999E-2</v>
      </c>
      <c r="K796">
        <v>2.0690099999999999E-2</v>
      </c>
      <c r="L796">
        <v>5.6658E-2</v>
      </c>
      <c r="M796">
        <v>0.1085899</v>
      </c>
      <c r="N796">
        <v>6.85886E-2</v>
      </c>
      <c r="O796">
        <v>93</v>
      </c>
      <c r="P796">
        <v>767</v>
      </c>
    </row>
    <row r="797" spans="1:16">
      <c r="A797" s="53" t="s">
        <v>52</v>
      </c>
      <c r="B797" s="53">
        <v>39994</v>
      </c>
      <c r="C797" s="57">
        <v>4</v>
      </c>
      <c r="D797">
        <v>0.93128310000000003</v>
      </c>
      <c r="E797">
        <v>0.94067190000000001</v>
      </c>
      <c r="F797">
        <v>1.114889</v>
      </c>
      <c r="G797">
        <v>-9.3886999999999998E-3</v>
      </c>
      <c r="H797">
        <v>78</v>
      </c>
      <c r="I797">
        <v>-9.72885E-2</v>
      </c>
      <c r="J797">
        <v>-4.5356599999999997E-2</v>
      </c>
      <c r="K797">
        <v>-9.3886999999999998E-3</v>
      </c>
      <c r="L797">
        <v>2.6579100000000001E-2</v>
      </c>
      <c r="M797">
        <v>7.8510999999999997E-2</v>
      </c>
      <c r="N797">
        <v>6.85886E-2</v>
      </c>
      <c r="O797">
        <v>93</v>
      </c>
      <c r="P797">
        <v>767</v>
      </c>
    </row>
    <row r="798" spans="1:16">
      <c r="A798" s="53" t="s">
        <v>52</v>
      </c>
      <c r="B798" s="53">
        <v>39994</v>
      </c>
      <c r="C798" s="57">
        <v>5</v>
      </c>
      <c r="D798">
        <v>0.86707290000000004</v>
      </c>
      <c r="E798">
        <v>0.87963400000000003</v>
      </c>
      <c r="F798">
        <v>0.95299440000000002</v>
      </c>
      <c r="G798">
        <v>-1.25611E-2</v>
      </c>
      <c r="H798">
        <v>77</v>
      </c>
      <c r="I798">
        <v>-0.1004312</v>
      </c>
      <c r="J798">
        <v>-4.8516799999999999E-2</v>
      </c>
      <c r="K798">
        <v>-1.25611E-2</v>
      </c>
      <c r="L798">
        <v>2.3394600000000002E-2</v>
      </c>
      <c r="M798">
        <v>7.5309000000000001E-2</v>
      </c>
      <c r="N798">
        <v>6.8565399999999999E-2</v>
      </c>
      <c r="O798">
        <v>92</v>
      </c>
      <c r="P798">
        <v>767</v>
      </c>
    </row>
    <row r="799" spans="1:16">
      <c r="A799" s="53" t="s">
        <v>52</v>
      </c>
      <c r="B799" s="53">
        <v>39994</v>
      </c>
      <c r="C799" s="57">
        <v>6</v>
      </c>
      <c r="D799">
        <v>0.8574389</v>
      </c>
      <c r="E799">
        <v>0.87287150000000002</v>
      </c>
      <c r="F799">
        <v>1.000637</v>
      </c>
      <c r="G799">
        <v>-1.5432700000000001E-2</v>
      </c>
      <c r="H799">
        <v>76</v>
      </c>
      <c r="I799">
        <v>-0.1027026</v>
      </c>
      <c r="J799">
        <v>-5.1142800000000002E-2</v>
      </c>
      <c r="K799">
        <v>-1.5432700000000001E-2</v>
      </c>
      <c r="L799">
        <v>2.02775E-2</v>
      </c>
      <c r="M799">
        <v>7.1837300000000007E-2</v>
      </c>
      <c r="N799">
        <v>6.8097099999999994E-2</v>
      </c>
      <c r="O799">
        <v>92</v>
      </c>
      <c r="P799">
        <v>767</v>
      </c>
    </row>
    <row r="800" spans="1:16">
      <c r="A800" s="53" t="s">
        <v>52</v>
      </c>
      <c r="B800" s="53">
        <v>39994</v>
      </c>
      <c r="C800" s="57">
        <v>7</v>
      </c>
      <c r="D800">
        <v>0.85629900000000003</v>
      </c>
      <c r="E800">
        <v>0.87578860000000003</v>
      </c>
      <c r="F800">
        <v>1.0660130000000001</v>
      </c>
      <c r="G800">
        <v>-1.94895E-2</v>
      </c>
      <c r="H800">
        <v>72.5</v>
      </c>
      <c r="I800">
        <v>-0.1077699</v>
      </c>
      <c r="J800">
        <v>-5.5613099999999999E-2</v>
      </c>
      <c r="K800">
        <v>-1.94895E-2</v>
      </c>
      <c r="L800">
        <v>1.6634099999999999E-2</v>
      </c>
      <c r="M800">
        <v>6.8790799999999999E-2</v>
      </c>
      <c r="N800">
        <v>6.8885500000000002E-2</v>
      </c>
      <c r="O800">
        <v>90</v>
      </c>
      <c r="P800">
        <v>767</v>
      </c>
    </row>
    <row r="801" spans="1:16">
      <c r="A801" s="53" t="s">
        <v>52</v>
      </c>
      <c r="B801" s="53">
        <v>39994</v>
      </c>
      <c r="C801" s="57">
        <v>8</v>
      </c>
      <c r="D801">
        <v>0.8758262</v>
      </c>
      <c r="E801">
        <v>0.8528017</v>
      </c>
      <c r="F801">
        <v>0.99118790000000001</v>
      </c>
      <c r="G801">
        <v>2.30245E-2</v>
      </c>
      <c r="H801">
        <v>72</v>
      </c>
      <c r="I801">
        <v>-6.4245499999999997E-2</v>
      </c>
      <c r="J801">
        <v>-1.2685699999999999E-2</v>
      </c>
      <c r="K801">
        <v>2.30245E-2</v>
      </c>
      <c r="L801">
        <v>5.8734700000000001E-2</v>
      </c>
      <c r="M801">
        <v>0.1102945</v>
      </c>
      <c r="N801">
        <v>6.8097099999999994E-2</v>
      </c>
      <c r="O801">
        <v>92</v>
      </c>
      <c r="P801">
        <v>767</v>
      </c>
    </row>
    <row r="802" spans="1:16">
      <c r="A802" s="53" t="s">
        <v>52</v>
      </c>
      <c r="B802" s="53">
        <v>39994</v>
      </c>
      <c r="C802" s="57">
        <v>9</v>
      </c>
      <c r="D802">
        <v>0.91052330000000004</v>
      </c>
      <c r="E802">
        <v>0.89084640000000004</v>
      </c>
      <c r="F802">
        <v>0.95999990000000002</v>
      </c>
      <c r="G802">
        <v>1.9676900000000001E-2</v>
      </c>
      <c r="H802">
        <v>71.5</v>
      </c>
      <c r="I802">
        <v>-6.77373E-2</v>
      </c>
      <c r="J802">
        <v>-1.60923E-2</v>
      </c>
      <c r="K802">
        <v>1.9676900000000001E-2</v>
      </c>
      <c r="L802">
        <v>5.5446000000000002E-2</v>
      </c>
      <c r="M802">
        <v>0.10709100000000001</v>
      </c>
      <c r="N802">
        <v>6.8209599999999995E-2</v>
      </c>
      <c r="O802">
        <v>91</v>
      </c>
      <c r="P802">
        <v>767</v>
      </c>
    </row>
    <row r="803" spans="1:16">
      <c r="A803" s="53" t="s">
        <v>52</v>
      </c>
      <c r="B803" s="53">
        <v>39994</v>
      </c>
      <c r="C803" s="57">
        <v>10</v>
      </c>
      <c r="D803">
        <v>1.0028539999999999</v>
      </c>
      <c r="E803">
        <v>0.95974839999999995</v>
      </c>
      <c r="F803">
        <v>1.074198</v>
      </c>
      <c r="G803">
        <v>4.31051E-2</v>
      </c>
      <c r="H803">
        <v>75.5</v>
      </c>
      <c r="I803">
        <v>-4.4309000000000001E-2</v>
      </c>
      <c r="J803">
        <v>7.3359999999999996E-3</v>
      </c>
      <c r="K803">
        <v>4.31051E-2</v>
      </c>
      <c r="L803">
        <v>7.8874299999999994E-2</v>
      </c>
      <c r="M803">
        <v>0.1305193</v>
      </c>
      <c r="N803">
        <v>6.8209599999999995E-2</v>
      </c>
      <c r="O803">
        <v>91</v>
      </c>
      <c r="P803">
        <v>767</v>
      </c>
    </row>
    <row r="804" spans="1:16">
      <c r="A804" s="53" t="s">
        <v>52</v>
      </c>
      <c r="B804" s="53">
        <v>39994</v>
      </c>
      <c r="C804" s="57">
        <v>11</v>
      </c>
      <c r="D804">
        <v>1.107119</v>
      </c>
      <c r="E804">
        <v>0.99688880000000002</v>
      </c>
      <c r="F804">
        <v>1.0302370000000001</v>
      </c>
      <c r="G804">
        <v>0.1102305</v>
      </c>
      <c r="H804">
        <v>82</v>
      </c>
      <c r="I804">
        <v>2.2816400000000001E-2</v>
      </c>
      <c r="J804">
        <v>7.4461299999999994E-2</v>
      </c>
      <c r="K804">
        <v>0.1102305</v>
      </c>
      <c r="L804">
        <v>0.14599970000000001</v>
      </c>
      <c r="M804">
        <v>0.19764470000000001</v>
      </c>
      <c r="N804">
        <v>6.8209599999999995E-2</v>
      </c>
      <c r="O804">
        <v>91</v>
      </c>
      <c r="P804">
        <v>767</v>
      </c>
    </row>
    <row r="805" spans="1:16">
      <c r="A805" s="53" t="s">
        <v>52</v>
      </c>
      <c r="B805" s="53">
        <v>39994</v>
      </c>
      <c r="C805" s="57">
        <v>12</v>
      </c>
      <c r="D805">
        <v>1.278823</v>
      </c>
      <c r="E805">
        <v>1.2601070000000001</v>
      </c>
      <c r="F805">
        <v>1.2357929999999999</v>
      </c>
      <c r="G805">
        <v>1.8716E-2</v>
      </c>
      <c r="H805">
        <v>88.5</v>
      </c>
      <c r="I805">
        <v>-6.8698200000000001E-2</v>
      </c>
      <c r="J805">
        <v>-1.7053200000000001E-2</v>
      </c>
      <c r="K805">
        <v>1.8716E-2</v>
      </c>
      <c r="L805">
        <v>5.4485100000000002E-2</v>
      </c>
      <c r="M805">
        <v>0.1061301</v>
      </c>
      <c r="N805">
        <v>6.8209599999999995E-2</v>
      </c>
      <c r="O805">
        <v>91</v>
      </c>
      <c r="P805">
        <v>767</v>
      </c>
    </row>
    <row r="806" spans="1:16">
      <c r="A806" s="53" t="s">
        <v>52</v>
      </c>
      <c r="B806" s="53">
        <v>39994</v>
      </c>
      <c r="C806" s="57">
        <v>13</v>
      </c>
      <c r="D806">
        <v>1.464982</v>
      </c>
      <c r="E806">
        <v>1.4521409999999999</v>
      </c>
      <c r="F806">
        <v>1.54131</v>
      </c>
      <c r="G806">
        <v>1.2841099999999999E-2</v>
      </c>
      <c r="H806">
        <v>92</v>
      </c>
      <c r="I806">
        <v>-7.4573E-2</v>
      </c>
      <c r="J806">
        <v>-2.29281E-2</v>
      </c>
      <c r="K806">
        <v>1.2841099999999999E-2</v>
      </c>
      <c r="L806">
        <v>4.8610300000000002E-2</v>
      </c>
      <c r="M806">
        <v>0.10025530000000001</v>
      </c>
      <c r="N806">
        <v>6.8209599999999995E-2</v>
      </c>
      <c r="O806">
        <v>91</v>
      </c>
      <c r="P806">
        <v>767</v>
      </c>
    </row>
    <row r="807" spans="1:16">
      <c r="A807" s="53" t="s">
        <v>52</v>
      </c>
      <c r="B807" s="53">
        <v>39994</v>
      </c>
      <c r="C807" s="57">
        <v>14</v>
      </c>
      <c r="D807">
        <v>1.7609159999999999</v>
      </c>
      <c r="E807">
        <v>1.715695</v>
      </c>
      <c r="F807">
        <v>1.6969540000000001</v>
      </c>
      <c r="G807">
        <v>4.5220700000000003E-2</v>
      </c>
      <c r="H807">
        <v>95.5</v>
      </c>
      <c r="I807">
        <v>-4.2049200000000002E-2</v>
      </c>
      <c r="J807">
        <v>9.5105999999999993E-3</v>
      </c>
      <c r="K807">
        <v>4.5220700000000003E-2</v>
      </c>
      <c r="L807">
        <v>8.09309E-2</v>
      </c>
      <c r="M807">
        <v>0.13249069999999999</v>
      </c>
      <c r="N807">
        <v>6.8097099999999994E-2</v>
      </c>
      <c r="O807">
        <v>92</v>
      </c>
      <c r="P807">
        <v>767</v>
      </c>
    </row>
    <row r="808" spans="1:16">
      <c r="A808" s="53" t="s">
        <v>52</v>
      </c>
      <c r="B808" s="53">
        <v>39994</v>
      </c>
      <c r="C808" s="57">
        <v>15</v>
      </c>
      <c r="D808">
        <v>1.996577</v>
      </c>
      <c r="E808">
        <v>1.7175739999999999</v>
      </c>
      <c r="F808">
        <v>1.8561669999999999</v>
      </c>
      <c r="G808">
        <v>0.2790029</v>
      </c>
      <c r="H808">
        <v>98.5</v>
      </c>
      <c r="I808">
        <v>0.19173299999999999</v>
      </c>
      <c r="J808">
        <v>0.2432927</v>
      </c>
      <c r="K808">
        <v>0.2790029</v>
      </c>
      <c r="L808">
        <v>0.31471310000000002</v>
      </c>
      <c r="M808">
        <v>0.36627290000000001</v>
      </c>
      <c r="N808">
        <v>6.8097099999999994E-2</v>
      </c>
      <c r="O808">
        <v>92</v>
      </c>
      <c r="P808">
        <v>767</v>
      </c>
    </row>
    <row r="809" spans="1:16">
      <c r="A809" s="53" t="s">
        <v>52</v>
      </c>
      <c r="B809" s="53">
        <v>39994</v>
      </c>
      <c r="C809" s="57">
        <v>16</v>
      </c>
      <c r="D809">
        <v>2.2621349999999998</v>
      </c>
      <c r="E809">
        <v>1.9630350000000001</v>
      </c>
      <c r="F809">
        <v>1.9031990000000001</v>
      </c>
      <c r="G809">
        <v>0.29909999999999998</v>
      </c>
      <c r="H809">
        <v>100.5</v>
      </c>
      <c r="I809">
        <v>0.21183009999999999</v>
      </c>
      <c r="J809">
        <v>0.26338990000000001</v>
      </c>
      <c r="K809">
        <v>0.29909999999999998</v>
      </c>
      <c r="L809">
        <v>0.3348102</v>
      </c>
      <c r="M809">
        <v>0.38636999999999999</v>
      </c>
      <c r="N809">
        <v>6.8097099999999994E-2</v>
      </c>
      <c r="O809">
        <v>92</v>
      </c>
      <c r="P809">
        <v>767</v>
      </c>
    </row>
    <row r="810" spans="1:16">
      <c r="A810" s="53" t="s">
        <v>52</v>
      </c>
      <c r="B810" s="53">
        <v>39994</v>
      </c>
      <c r="C810" s="57">
        <v>17</v>
      </c>
      <c r="D810">
        <v>2.500006</v>
      </c>
      <c r="E810">
        <v>2.2277339999999999</v>
      </c>
      <c r="F810">
        <v>2.1903250000000001</v>
      </c>
      <c r="G810">
        <v>0.27227230000000002</v>
      </c>
      <c r="H810">
        <v>101.5</v>
      </c>
      <c r="I810">
        <v>0.1843726</v>
      </c>
      <c r="J810">
        <v>0.2363045</v>
      </c>
      <c r="K810">
        <v>0.27227230000000002</v>
      </c>
      <c r="L810">
        <v>0.30824020000000002</v>
      </c>
      <c r="M810">
        <v>0.3601721</v>
      </c>
      <c r="N810">
        <v>6.85886E-2</v>
      </c>
      <c r="O810">
        <v>93</v>
      </c>
      <c r="P810">
        <v>767</v>
      </c>
    </row>
    <row r="811" spans="1:16">
      <c r="A811" s="53" t="s">
        <v>52</v>
      </c>
      <c r="B811" s="53">
        <v>39994</v>
      </c>
      <c r="C811" s="57">
        <v>18</v>
      </c>
      <c r="D811">
        <v>2.6188189999999998</v>
      </c>
      <c r="E811">
        <v>2.3416299999999999</v>
      </c>
      <c r="F811">
        <v>2.4377490000000002</v>
      </c>
      <c r="G811">
        <v>0.27718900000000002</v>
      </c>
      <c r="H811">
        <v>102</v>
      </c>
      <c r="I811">
        <v>0.18928919999999999</v>
      </c>
      <c r="J811">
        <v>0.24122109999999999</v>
      </c>
      <c r="K811">
        <v>0.27718900000000002</v>
      </c>
      <c r="L811">
        <v>0.31315690000000002</v>
      </c>
      <c r="M811">
        <v>0.36508879999999999</v>
      </c>
      <c r="N811">
        <v>6.85886E-2</v>
      </c>
      <c r="O811">
        <v>93</v>
      </c>
      <c r="P811">
        <v>767</v>
      </c>
    </row>
    <row r="812" spans="1:16">
      <c r="A812" s="53" t="s">
        <v>52</v>
      </c>
      <c r="B812" s="53">
        <v>39994</v>
      </c>
      <c r="C812" s="57">
        <v>19</v>
      </c>
      <c r="D812">
        <v>2.5954739999999998</v>
      </c>
      <c r="E812">
        <v>2.3405369999999999</v>
      </c>
      <c r="F812">
        <v>2.607758</v>
      </c>
      <c r="G812">
        <v>0.25493739999999998</v>
      </c>
      <c r="H812">
        <v>100</v>
      </c>
      <c r="I812">
        <v>0.16703760000000001</v>
      </c>
      <c r="J812">
        <v>0.21896950000000001</v>
      </c>
      <c r="K812">
        <v>0.25493739999999998</v>
      </c>
      <c r="L812">
        <v>0.29090529999999998</v>
      </c>
      <c r="M812">
        <v>0.34283720000000001</v>
      </c>
      <c r="N812">
        <v>6.85886E-2</v>
      </c>
      <c r="O812">
        <v>93</v>
      </c>
      <c r="P812">
        <v>767</v>
      </c>
    </row>
    <row r="813" spans="1:16">
      <c r="A813" s="53" t="s">
        <v>52</v>
      </c>
      <c r="B813" s="53">
        <v>39994</v>
      </c>
      <c r="C813" s="57">
        <v>20</v>
      </c>
      <c r="D813">
        <v>2.5243609999999999</v>
      </c>
      <c r="E813">
        <v>2.4763920000000001</v>
      </c>
      <c r="F813">
        <v>2.693022</v>
      </c>
      <c r="G813">
        <v>4.79686E-2</v>
      </c>
      <c r="H813">
        <v>99</v>
      </c>
      <c r="I813">
        <v>-4.0603800000000002E-2</v>
      </c>
      <c r="J813">
        <v>1.17255E-2</v>
      </c>
      <c r="K813">
        <v>4.79686E-2</v>
      </c>
      <c r="L813">
        <v>8.4211800000000003E-2</v>
      </c>
      <c r="M813">
        <v>0.1365411</v>
      </c>
      <c r="N813">
        <v>6.9113499999999994E-2</v>
      </c>
      <c r="O813">
        <v>92</v>
      </c>
      <c r="P813">
        <v>767</v>
      </c>
    </row>
    <row r="814" spans="1:16">
      <c r="A814" s="53" t="s">
        <v>52</v>
      </c>
      <c r="B814" s="53">
        <v>39994</v>
      </c>
      <c r="C814" s="57">
        <v>21</v>
      </c>
      <c r="D814">
        <v>2.3188939999999998</v>
      </c>
      <c r="E814">
        <v>2.409192</v>
      </c>
      <c r="F814">
        <v>2.5115609999999999</v>
      </c>
      <c r="G814">
        <v>-9.0298699999999996E-2</v>
      </c>
      <c r="H814">
        <v>96</v>
      </c>
      <c r="I814">
        <v>-0.17819840000000001</v>
      </c>
      <c r="J814">
        <v>-0.1262665</v>
      </c>
      <c r="K814">
        <v>-9.0298699999999996E-2</v>
      </c>
      <c r="L814">
        <v>-5.4330799999999999E-2</v>
      </c>
      <c r="M814">
        <v>-2.3988999999999998E-3</v>
      </c>
      <c r="N814">
        <v>6.85886E-2</v>
      </c>
      <c r="O814">
        <v>93</v>
      </c>
      <c r="P814">
        <v>767</v>
      </c>
    </row>
    <row r="815" spans="1:16">
      <c r="A815" s="53" t="s">
        <v>52</v>
      </c>
      <c r="B815" s="53">
        <v>39994</v>
      </c>
      <c r="C815" s="57">
        <v>22</v>
      </c>
      <c r="D815">
        <v>2.247703</v>
      </c>
      <c r="E815">
        <v>2.3887990000000001</v>
      </c>
      <c r="F815">
        <v>2.4668549999999998</v>
      </c>
      <c r="G815">
        <v>-0.1410961</v>
      </c>
      <c r="H815">
        <v>93</v>
      </c>
      <c r="I815">
        <v>-0.2289959</v>
      </c>
      <c r="J815">
        <v>-0.177064</v>
      </c>
      <c r="K815">
        <v>-0.1410961</v>
      </c>
      <c r="L815">
        <v>-0.1051282</v>
      </c>
      <c r="M815">
        <v>-5.3196300000000002E-2</v>
      </c>
      <c r="N815">
        <v>6.85886E-2</v>
      </c>
      <c r="O815">
        <v>93</v>
      </c>
      <c r="P815">
        <v>767</v>
      </c>
    </row>
    <row r="816" spans="1:16">
      <c r="A816" s="53" t="s">
        <v>52</v>
      </c>
      <c r="B816" s="53">
        <v>39994</v>
      </c>
      <c r="C816" s="57">
        <v>23</v>
      </c>
      <c r="D816">
        <v>2.0291510000000001</v>
      </c>
      <c r="E816">
        <v>2.0528400000000002</v>
      </c>
      <c r="F816">
        <v>2.2243599999999999</v>
      </c>
      <c r="G816">
        <v>-2.3688799999999999E-2</v>
      </c>
      <c r="H816">
        <v>90.5</v>
      </c>
      <c r="I816">
        <v>-0.1115886</v>
      </c>
      <c r="J816">
        <v>-5.96567E-2</v>
      </c>
      <c r="K816">
        <v>-2.3688799999999999E-2</v>
      </c>
      <c r="L816">
        <v>1.2279099999999999E-2</v>
      </c>
      <c r="M816">
        <v>6.4211000000000004E-2</v>
      </c>
      <c r="N816">
        <v>6.85886E-2</v>
      </c>
      <c r="O816">
        <v>93</v>
      </c>
      <c r="P816">
        <v>767</v>
      </c>
    </row>
    <row r="817" spans="1:16">
      <c r="A817" s="53" t="s">
        <v>52</v>
      </c>
      <c r="B817" s="53">
        <v>39994</v>
      </c>
      <c r="C817" s="57">
        <v>24</v>
      </c>
      <c r="D817">
        <v>1.650882</v>
      </c>
      <c r="E817">
        <v>1.684714</v>
      </c>
      <c r="F817">
        <v>1.8513980000000001</v>
      </c>
      <c r="G817">
        <v>-3.38315E-2</v>
      </c>
      <c r="H817">
        <v>86</v>
      </c>
      <c r="I817">
        <v>-0.1217313</v>
      </c>
      <c r="J817">
        <v>-6.9799399999999998E-2</v>
      </c>
      <c r="K817">
        <v>-3.38315E-2</v>
      </c>
      <c r="L817">
        <v>2.1364000000000001E-3</v>
      </c>
      <c r="M817">
        <v>5.40683E-2</v>
      </c>
      <c r="N817">
        <v>6.85886E-2</v>
      </c>
      <c r="O817">
        <v>93</v>
      </c>
      <c r="P817">
        <v>767</v>
      </c>
    </row>
    <row r="818" spans="1:16">
      <c r="A818" s="53" t="s">
        <v>52</v>
      </c>
      <c r="B818" s="53">
        <v>40007</v>
      </c>
      <c r="C818" s="57">
        <v>1</v>
      </c>
      <c r="D818">
        <v>1.235547</v>
      </c>
      <c r="E818">
        <v>1.216912</v>
      </c>
      <c r="F818">
        <v>1.1035870000000001</v>
      </c>
      <c r="G818">
        <v>1.8635599999999999E-2</v>
      </c>
      <c r="H818">
        <v>78.5</v>
      </c>
      <c r="I818">
        <v>-6.1316599999999999E-2</v>
      </c>
      <c r="J818">
        <v>-1.4080199999999999E-2</v>
      </c>
      <c r="K818">
        <v>1.8635599999999999E-2</v>
      </c>
      <c r="L818">
        <v>5.1351399999999998E-2</v>
      </c>
      <c r="M818">
        <v>9.8587800000000003E-2</v>
      </c>
      <c r="N818">
        <v>6.2386999999999998E-2</v>
      </c>
      <c r="O818">
        <v>110</v>
      </c>
      <c r="P818">
        <v>930</v>
      </c>
    </row>
    <row r="819" spans="1:16">
      <c r="A819" s="53" t="s">
        <v>52</v>
      </c>
      <c r="B819" s="53">
        <v>40007</v>
      </c>
      <c r="C819" s="57">
        <v>2</v>
      </c>
      <c r="D819">
        <v>1.0033300000000001</v>
      </c>
      <c r="E819">
        <v>0.99517310000000003</v>
      </c>
      <c r="F819">
        <v>0.96800160000000002</v>
      </c>
      <c r="G819">
        <v>8.1568999999999999E-3</v>
      </c>
      <c r="H819">
        <v>74.5</v>
      </c>
      <c r="I819">
        <v>-7.1795300000000006E-2</v>
      </c>
      <c r="J819">
        <v>-2.4558900000000002E-2</v>
      </c>
      <c r="K819">
        <v>8.1568999999999999E-3</v>
      </c>
      <c r="L819">
        <v>4.0872699999999998E-2</v>
      </c>
      <c r="M819">
        <v>8.8109099999999996E-2</v>
      </c>
      <c r="N819">
        <v>6.2386999999999998E-2</v>
      </c>
      <c r="O819">
        <v>110</v>
      </c>
      <c r="P819">
        <v>930</v>
      </c>
    </row>
    <row r="820" spans="1:16">
      <c r="A820" s="53" t="s">
        <v>52</v>
      </c>
      <c r="B820" s="53">
        <v>40007</v>
      </c>
      <c r="C820" s="57">
        <v>3</v>
      </c>
      <c r="D820">
        <v>0.87748769999999998</v>
      </c>
      <c r="E820">
        <v>0.85220689999999999</v>
      </c>
      <c r="F820">
        <v>0.83212710000000001</v>
      </c>
      <c r="G820">
        <v>2.5280799999999999E-2</v>
      </c>
      <c r="H820">
        <v>72.5</v>
      </c>
      <c r="I820">
        <v>-5.4671400000000002E-2</v>
      </c>
      <c r="J820">
        <v>-7.4349999999999998E-3</v>
      </c>
      <c r="K820">
        <v>2.5280799999999999E-2</v>
      </c>
      <c r="L820">
        <v>5.7996600000000002E-2</v>
      </c>
      <c r="M820">
        <v>0.10523299999999999</v>
      </c>
      <c r="N820">
        <v>6.2386999999999998E-2</v>
      </c>
      <c r="O820">
        <v>110</v>
      </c>
      <c r="P820">
        <v>930</v>
      </c>
    </row>
    <row r="821" spans="1:16">
      <c r="A821" s="53" t="s">
        <v>52</v>
      </c>
      <c r="B821" s="53">
        <v>40007</v>
      </c>
      <c r="C821" s="57">
        <v>4</v>
      </c>
      <c r="D821">
        <v>0.84058540000000004</v>
      </c>
      <c r="E821">
        <v>0.82362690000000005</v>
      </c>
      <c r="F821">
        <v>0.78706710000000002</v>
      </c>
      <c r="G821">
        <v>1.6958500000000001E-2</v>
      </c>
      <c r="H821">
        <v>73</v>
      </c>
      <c r="I821">
        <v>-6.29937E-2</v>
      </c>
      <c r="J821">
        <v>-1.5757299999999998E-2</v>
      </c>
      <c r="K821">
        <v>1.6958500000000001E-2</v>
      </c>
      <c r="L821">
        <v>4.9674299999999998E-2</v>
      </c>
      <c r="M821">
        <v>9.6910700000000002E-2</v>
      </c>
      <c r="N821">
        <v>6.2386999999999998E-2</v>
      </c>
      <c r="O821">
        <v>110</v>
      </c>
      <c r="P821">
        <v>930</v>
      </c>
    </row>
    <row r="822" spans="1:16">
      <c r="A822" s="53" t="s">
        <v>52</v>
      </c>
      <c r="B822" s="53">
        <v>40007</v>
      </c>
      <c r="C822" s="57">
        <v>5</v>
      </c>
      <c r="D822">
        <v>0.79964519999999994</v>
      </c>
      <c r="E822">
        <v>0.79594940000000003</v>
      </c>
      <c r="F822">
        <v>0.71399440000000003</v>
      </c>
      <c r="G822">
        <v>3.6958E-3</v>
      </c>
      <c r="H822">
        <v>72.5</v>
      </c>
      <c r="I822">
        <v>-7.6256400000000002E-2</v>
      </c>
      <c r="J822">
        <v>-2.9020000000000001E-2</v>
      </c>
      <c r="K822">
        <v>3.6958E-3</v>
      </c>
      <c r="L822">
        <v>3.6411600000000002E-2</v>
      </c>
      <c r="M822">
        <v>8.3648E-2</v>
      </c>
      <c r="N822">
        <v>6.2386999999999998E-2</v>
      </c>
      <c r="O822">
        <v>110</v>
      </c>
      <c r="P822">
        <v>930</v>
      </c>
    </row>
    <row r="823" spans="1:16">
      <c r="A823" s="53" t="s">
        <v>52</v>
      </c>
      <c r="B823" s="53">
        <v>40007</v>
      </c>
      <c r="C823" s="57">
        <v>6</v>
      </c>
      <c r="D823">
        <v>0.76732579999999995</v>
      </c>
      <c r="E823">
        <v>0.76774849999999994</v>
      </c>
      <c r="F823">
        <v>0.75303719999999996</v>
      </c>
      <c r="G823">
        <v>-4.2269999999999997E-4</v>
      </c>
      <c r="H823">
        <v>69.5</v>
      </c>
      <c r="I823">
        <v>-8.0374899999999999E-2</v>
      </c>
      <c r="J823">
        <v>-3.3138500000000001E-2</v>
      </c>
      <c r="K823">
        <v>-4.2269999999999997E-4</v>
      </c>
      <c r="L823">
        <v>3.2293099999999998E-2</v>
      </c>
      <c r="M823">
        <v>7.9529500000000003E-2</v>
      </c>
      <c r="N823">
        <v>6.2386999999999998E-2</v>
      </c>
      <c r="O823">
        <v>110</v>
      </c>
      <c r="P823">
        <v>930</v>
      </c>
    </row>
    <row r="824" spans="1:16">
      <c r="A824" s="53" t="s">
        <v>52</v>
      </c>
      <c r="B824" s="53">
        <v>40007</v>
      </c>
      <c r="C824" s="57">
        <v>7</v>
      </c>
      <c r="D824">
        <v>0.82096950000000002</v>
      </c>
      <c r="E824">
        <v>0.8347639</v>
      </c>
      <c r="F824">
        <v>0.81170810000000004</v>
      </c>
      <c r="G824">
        <v>-1.37944E-2</v>
      </c>
      <c r="H824">
        <v>68.5</v>
      </c>
      <c r="I824">
        <v>-9.4103099999999995E-2</v>
      </c>
      <c r="J824">
        <v>-4.6656099999999999E-2</v>
      </c>
      <c r="K824">
        <v>-1.37944E-2</v>
      </c>
      <c r="L824">
        <v>1.9067199999999999E-2</v>
      </c>
      <c r="M824">
        <v>6.6514299999999998E-2</v>
      </c>
      <c r="N824">
        <v>6.2665200000000004E-2</v>
      </c>
      <c r="O824">
        <v>109</v>
      </c>
      <c r="P824">
        <v>930</v>
      </c>
    </row>
    <row r="825" spans="1:16">
      <c r="A825" s="53" t="s">
        <v>52</v>
      </c>
      <c r="B825" s="53">
        <v>40007</v>
      </c>
      <c r="C825" s="57">
        <v>8</v>
      </c>
      <c r="D825">
        <v>0.88715359999999999</v>
      </c>
      <c r="E825">
        <v>0.8808935</v>
      </c>
      <c r="F825">
        <v>0.81965889999999997</v>
      </c>
      <c r="G825">
        <v>6.2601000000000002E-3</v>
      </c>
      <c r="H825">
        <v>71</v>
      </c>
      <c r="I825">
        <v>-7.3692099999999996E-2</v>
      </c>
      <c r="J825">
        <v>-2.6455699999999999E-2</v>
      </c>
      <c r="K825">
        <v>6.2601000000000002E-3</v>
      </c>
      <c r="L825">
        <v>3.8975900000000001E-2</v>
      </c>
      <c r="M825">
        <v>8.6212300000000006E-2</v>
      </c>
      <c r="N825">
        <v>6.2386999999999998E-2</v>
      </c>
      <c r="O825">
        <v>110</v>
      </c>
      <c r="P825">
        <v>930</v>
      </c>
    </row>
    <row r="826" spans="1:16">
      <c r="A826" s="53" t="s">
        <v>52</v>
      </c>
      <c r="B826" s="53">
        <v>40007</v>
      </c>
      <c r="C826" s="57">
        <v>9</v>
      </c>
      <c r="D826">
        <v>0.95609429999999995</v>
      </c>
      <c r="E826">
        <v>0.90869409999999995</v>
      </c>
      <c r="F826">
        <v>0.90652529999999998</v>
      </c>
      <c r="G826">
        <v>4.7400200000000003E-2</v>
      </c>
      <c r="H826">
        <v>75</v>
      </c>
      <c r="I826">
        <v>-3.2551999999999998E-2</v>
      </c>
      <c r="J826">
        <v>1.46844E-2</v>
      </c>
      <c r="K826">
        <v>4.7400200000000003E-2</v>
      </c>
      <c r="L826">
        <v>8.0116000000000007E-2</v>
      </c>
      <c r="M826">
        <v>0.1273524</v>
      </c>
      <c r="N826">
        <v>6.2386999999999998E-2</v>
      </c>
      <c r="O826">
        <v>110</v>
      </c>
      <c r="P826">
        <v>930</v>
      </c>
    </row>
    <row r="827" spans="1:16">
      <c r="A827" s="53" t="s">
        <v>52</v>
      </c>
      <c r="B827" s="53">
        <v>40007</v>
      </c>
      <c r="C827" s="57">
        <v>10</v>
      </c>
      <c r="D827">
        <v>1.0243899999999999</v>
      </c>
      <c r="E827">
        <v>0.9672714</v>
      </c>
      <c r="F827">
        <v>0.90697159999999999</v>
      </c>
      <c r="G827">
        <v>5.7118200000000001E-2</v>
      </c>
      <c r="H827">
        <v>79.5</v>
      </c>
      <c r="I827">
        <v>-2.2834E-2</v>
      </c>
      <c r="J827">
        <v>2.4402400000000001E-2</v>
      </c>
      <c r="K827">
        <v>5.7118200000000001E-2</v>
      </c>
      <c r="L827">
        <v>8.9833999999999997E-2</v>
      </c>
      <c r="M827">
        <v>0.13707040000000001</v>
      </c>
      <c r="N827">
        <v>6.2386999999999998E-2</v>
      </c>
      <c r="O827">
        <v>110</v>
      </c>
      <c r="P827">
        <v>930</v>
      </c>
    </row>
    <row r="828" spans="1:16">
      <c r="A828" s="53" t="s">
        <v>52</v>
      </c>
      <c r="B828" s="53">
        <v>40007</v>
      </c>
      <c r="C828" s="57">
        <v>11</v>
      </c>
      <c r="D828">
        <v>1.0736399999999999</v>
      </c>
      <c r="E828">
        <v>0.98072890000000001</v>
      </c>
      <c r="F828">
        <v>0.92645440000000001</v>
      </c>
      <c r="G828">
        <v>9.2910800000000002E-2</v>
      </c>
      <c r="H828">
        <v>82.5</v>
      </c>
      <c r="I828">
        <v>1.2958600000000001E-2</v>
      </c>
      <c r="J828">
        <v>6.0194999999999999E-2</v>
      </c>
      <c r="K828">
        <v>9.2910800000000002E-2</v>
      </c>
      <c r="L828">
        <v>0.1256266</v>
      </c>
      <c r="M828">
        <v>0.17286299999999999</v>
      </c>
      <c r="N828">
        <v>6.2386999999999998E-2</v>
      </c>
      <c r="O828">
        <v>110</v>
      </c>
      <c r="P828">
        <v>930</v>
      </c>
    </row>
    <row r="829" spans="1:16">
      <c r="A829" s="53" t="s">
        <v>52</v>
      </c>
      <c r="B829" s="53">
        <v>40007</v>
      </c>
      <c r="C829" s="57">
        <v>12</v>
      </c>
      <c r="D829">
        <v>1.1802859999999999</v>
      </c>
      <c r="E829">
        <v>1.113699</v>
      </c>
      <c r="F829">
        <v>1.1892469999999999</v>
      </c>
      <c r="G829">
        <v>6.6587400000000005E-2</v>
      </c>
      <c r="H829">
        <v>86.5</v>
      </c>
      <c r="I829">
        <v>-1.33648E-2</v>
      </c>
      <c r="J829">
        <v>3.3871699999999998E-2</v>
      </c>
      <c r="K829">
        <v>6.6587400000000005E-2</v>
      </c>
      <c r="L829">
        <v>9.9303199999999994E-2</v>
      </c>
      <c r="M829">
        <v>0.14653969999999999</v>
      </c>
      <c r="N829">
        <v>6.2386999999999998E-2</v>
      </c>
      <c r="O829">
        <v>110</v>
      </c>
      <c r="P829">
        <v>930</v>
      </c>
    </row>
    <row r="830" spans="1:16">
      <c r="A830" s="53" t="s">
        <v>52</v>
      </c>
      <c r="B830" s="53">
        <v>40007</v>
      </c>
      <c r="C830" s="57">
        <v>13</v>
      </c>
      <c r="D830">
        <v>1.314891</v>
      </c>
      <c r="E830">
        <v>1.178736</v>
      </c>
      <c r="F830">
        <v>1.260283</v>
      </c>
      <c r="G830">
        <v>0.13615469999999999</v>
      </c>
      <c r="H830">
        <v>88.5</v>
      </c>
      <c r="I830">
        <v>5.62024E-2</v>
      </c>
      <c r="J830">
        <v>0.1034389</v>
      </c>
      <c r="K830">
        <v>0.13615469999999999</v>
      </c>
      <c r="L830">
        <v>0.1688704</v>
      </c>
      <c r="M830">
        <v>0.21610689999999999</v>
      </c>
      <c r="N830">
        <v>6.2386999999999998E-2</v>
      </c>
      <c r="O830">
        <v>110</v>
      </c>
      <c r="P830">
        <v>930</v>
      </c>
    </row>
    <row r="831" spans="1:16">
      <c r="A831" s="53" t="s">
        <v>52</v>
      </c>
      <c r="B831" s="53">
        <v>40007</v>
      </c>
      <c r="C831" s="57">
        <v>14</v>
      </c>
      <c r="D831">
        <v>1.502551</v>
      </c>
      <c r="E831">
        <v>1.3648480000000001</v>
      </c>
      <c r="F831">
        <v>1.5438510000000001</v>
      </c>
      <c r="G831">
        <v>0.1377033</v>
      </c>
      <c r="H831">
        <v>91</v>
      </c>
      <c r="I831">
        <v>5.77511E-2</v>
      </c>
      <c r="J831">
        <v>0.1049875</v>
      </c>
      <c r="K831">
        <v>0.1377033</v>
      </c>
      <c r="L831">
        <v>0.17041909999999999</v>
      </c>
      <c r="M831">
        <v>0.2176555</v>
      </c>
      <c r="N831">
        <v>6.2386999999999998E-2</v>
      </c>
      <c r="O831">
        <v>110</v>
      </c>
      <c r="P831">
        <v>930</v>
      </c>
    </row>
    <row r="832" spans="1:16">
      <c r="A832" s="53" t="s">
        <v>52</v>
      </c>
      <c r="B832" s="53">
        <v>40007</v>
      </c>
      <c r="C832" s="57">
        <v>15</v>
      </c>
      <c r="D832">
        <v>1.6645220000000001</v>
      </c>
      <c r="E832">
        <v>1.462056</v>
      </c>
      <c r="F832">
        <v>1.546683</v>
      </c>
      <c r="G832">
        <v>0.20246600000000001</v>
      </c>
      <c r="H832">
        <v>93.5</v>
      </c>
      <c r="I832">
        <v>0.12251380000000001</v>
      </c>
      <c r="J832">
        <v>0.16975019999999999</v>
      </c>
      <c r="K832">
        <v>0.20246600000000001</v>
      </c>
      <c r="L832">
        <v>0.2351818</v>
      </c>
      <c r="M832">
        <v>0.28241820000000001</v>
      </c>
      <c r="N832">
        <v>6.2386999999999998E-2</v>
      </c>
      <c r="O832">
        <v>110</v>
      </c>
      <c r="P832">
        <v>930</v>
      </c>
    </row>
    <row r="833" spans="1:16">
      <c r="A833" s="53" t="s">
        <v>52</v>
      </c>
      <c r="B833" s="53">
        <v>40007</v>
      </c>
      <c r="C833" s="57">
        <v>16</v>
      </c>
      <c r="D833">
        <v>1.857343</v>
      </c>
      <c r="E833">
        <v>1.550845</v>
      </c>
      <c r="F833">
        <v>1.6415200000000001</v>
      </c>
      <c r="G833">
        <v>0.30649789999999999</v>
      </c>
      <c r="H833">
        <v>94.5</v>
      </c>
      <c r="I833">
        <v>0.22654569999999999</v>
      </c>
      <c r="J833">
        <v>0.27378209999999997</v>
      </c>
      <c r="K833">
        <v>0.30649789999999999</v>
      </c>
      <c r="L833">
        <v>0.33921370000000001</v>
      </c>
      <c r="M833">
        <v>0.38645010000000002</v>
      </c>
      <c r="N833">
        <v>6.2386999999999998E-2</v>
      </c>
      <c r="O833">
        <v>110</v>
      </c>
      <c r="P833">
        <v>930</v>
      </c>
    </row>
    <row r="834" spans="1:16">
      <c r="A834" s="53" t="s">
        <v>52</v>
      </c>
      <c r="B834" s="53">
        <v>40007</v>
      </c>
      <c r="C834" s="57">
        <v>17</v>
      </c>
      <c r="D834">
        <v>2.0522309999999999</v>
      </c>
      <c r="E834">
        <v>1.731139</v>
      </c>
      <c r="F834">
        <v>1.8963220000000001</v>
      </c>
      <c r="G834">
        <v>0.3210925</v>
      </c>
      <c r="H834">
        <v>96</v>
      </c>
      <c r="I834">
        <v>0.2407319</v>
      </c>
      <c r="J834">
        <v>0.28820960000000001</v>
      </c>
      <c r="K834">
        <v>0.3210925</v>
      </c>
      <c r="L834">
        <v>0.3539754</v>
      </c>
      <c r="M834">
        <v>0.40145310000000001</v>
      </c>
      <c r="N834">
        <v>6.2705700000000003E-2</v>
      </c>
      <c r="O834">
        <v>109</v>
      </c>
      <c r="P834">
        <v>930</v>
      </c>
    </row>
    <row r="835" spans="1:16">
      <c r="A835" s="53" t="s">
        <v>52</v>
      </c>
      <c r="B835" s="53">
        <v>40007</v>
      </c>
      <c r="C835" s="57">
        <v>18</v>
      </c>
      <c r="D835">
        <v>2.1602519999999998</v>
      </c>
      <c r="E835">
        <v>1.885813</v>
      </c>
      <c r="F835">
        <v>1.990945</v>
      </c>
      <c r="G835">
        <v>0.27443849999999997</v>
      </c>
      <c r="H835">
        <v>96</v>
      </c>
      <c r="I835">
        <v>0.1939746</v>
      </c>
      <c r="J835">
        <v>0.24151329999999999</v>
      </c>
      <c r="K835">
        <v>0.27443849999999997</v>
      </c>
      <c r="L835">
        <v>0.30736370000000002</v>
      </c>
      <c r="M835">
        <v>0.35490240000000001</v>
      </c>
      <c r="N835">
        <v>6.2786300000000003E-2</v>
      </c>
      <c r="O835">
        <v>109</v>
      </c>
      <c r="P835">
        <v>930</v>
      </c>
    </row>
    <row r="836" spans="1:16">
      <c r="A836" s="53" t="s">
        <v>52</v>
      </c>
      <c r="B836" s="53">
        <v>40007</v>
      </c>
      <c r="C836" s="57">
        <v>19</v>
      </c>
      <c r="D836">
        <v>2.1778770000000001</v>
      </c>
      <c r="E836">
        <v>1.9081379999999999</v>
      </c>
      <c r="F836">
        <v>1.890225</v>
      </c>
      <c r="G836">
        <v>0.26973829999999999</v>
      </c>
      <c r="H836">
        <v>94.5</v>
      </c>
      <c r="I836">
        <v>0.18978610000000001</v>
      </c>
      <c r="J836">
        <v>0.2370225</v>
      </c>
      <c r="K836">
        <v>0.26973829999999999</v>
      </c>
      <c r="L836">
        <v>0.3024541</v>
      </c>
      <c r="M836">
        <v>0.34969050000000002</v>
      </c>
      <c r="N836">
        <v>6.2386999999999998E-2</v>
      </c>
      <c r="O836">
        <v>110</v>
      </c>
      <c r="P836">
        <v>930</v>
      </c>
    </row>
    <row r="837" spans="1:16">
      <c r="A837" s="53" t="s">
        <v>52</v>
      </c>
      <c r="B837" s="53">
        <v>40007</v>
      </c>
      <c r="C837" s="57">
        <v>20</v>
      </c>
      <c r="D837">
        <v>2.0721729999999998</v>
      </c>
      <c r="E837">
        <v>2.0132140000000001</v>
      </c>
      <c r="F837">
        <v>1.9255139999999999</v>
      </c>
      <c r="G837">
        <v>5.8958499999999997E-2</v>
      </c>
      <c r="H837">
        <v>92.5</v>
      </c>
      <c r="I837">
        <v>-2.1106699999999999E-2</v>
      </c>
      <c r="J837">
        <v>2.6196500000000001E-2</v>
      </c>
      <c r="K837">
        <v>5.8958499999999997E-2</v>
      </c>
      <c r="L837">
        <v>9.1720599999999999E-2</v>
      </c>
      <c r="M837">
        <v>0.1390237</v>
      </c>
      <c r="N837">
        <v>6.2475200000000002E-2</v>
      </c>
      <c r="O837">
        <v>109</v>
      </c>
      <c r="P837">
        <v>930</v>
      </c>
    </row>
    <row r="838" spans="1:16">
      <c r="A838" s="53" t="s">
        <v>52</v>
      </c>
      <c r="B838" s="53">
        <v>40007</v>
      </c>
      <c r="C838" s="57">
        <v>21</v>
      </c>
      <c r="D838">
        <v>1.9869250000000001</v>
      </c>
      <c r="E838">
        <v>2.0769389999999999</v>
      </c>
      <c r="F838">
        <v>1.9177850000000001</v>
      </c>
      <c r="G838">
        <v>-9.0013399999999993E-2</v>
      </c>
      <c r="H838">
        <v>90.5</v>
      </c>
      <c r="I838">
        <v>-0.16996559999999999</v>
      </c>
      <c r="J838">
        <v>-0.1227292</v>
      </c>
      <c r="K838">
        <v>-9.0013399999999993E-2</v>
      </c>
      <c r="L838">
        <v>-5.7297599999999997E-2</v>
      </c>
      <c r="M838">
        <v>-1.0061199999999999E-2</v>
      </c>
      <c r="N838">
        <v>6.2386999999999998E-2</v>
      </c>
      <c r="O838">
        <v>110</v>
      </c>
      <c r="P838">
        <v>930</v>
      </c>
    </row>
    <row r="839" spans="1:16">
      <c r="A839" s="53" t="s">
        <v>52</v>
      </c>
      <c r="B839" s="53">
        <v>40007</v>
      </c>
      <c r="C839" s="57">
        <v>22</v>
      </c>
      <c r="D839">
        <v>1.9217379999999999</v>
      </c>
      <c r="E839">
        <v>1.9863139999999999</v>
      </c>
      <c r="F839">
        <v>1.8278779999999999</v>
      </c>
      <c r="G839">
        <v>-6.4576300000000003E-2</v>
      </c>
      <c r="H839">
        <v>88</v>
      </c>
      <c r="I839">
        <v>-0.1445285</v>
      </c>
      <c r="J839">
        <v>-9.7292100000000006E-2</v>
      </c>
      <c r="K839">
        <v>-6.4576300000000003E-2</v>
      </c>
      <c r="L839">
        <v>-3.18605E-2</v>
      </c>
      <c r="M839">
        <v>1.53759E-2</v>
      </c>
      <c r="N839">
        <v>6.2386999999999998E-2</v>
      </c>
      <c r="O839">
        <v>110</v>
      </c>
      <c r="P839">
        <v>930</v>
      </c>
    </row>
    <row r="840" spans="1:16">
      <c r="A840" s="53" t="s">
        <v>52</v>
      </c>
      <c r="B840" s="53">
        <v>40007</v>
      </c>
      <c r="C840" s="57">
        <v>23</v>
      </c>
      <c r="D840">
        <v>1.7110289999999999</v>
      </c>
      <c r="E840">
        <v>1.7744070000000001</v>
      </c>
      <c r="F840">
        <v>1.6869959999999999</v>
      </c>
      <c r="G840">
        <v>-6.3377699999999995E-2</v>
      </c>
      <c r="H840">
        <v>85</v>
      </c>
      <c r="I840">
        <v>-0.14332990000000001</v>
      </c>
      <c r="J840">
        <v>-9.6093499999999998E-2</v>
      </c>
      <c r="K840">
        <v>-6.3377699999999995E-2</v>
      </c>
      <c r="L840">
        <v>-3.0661899999999999E-2</v>
      </c>
      <c r="M840">
        <v>1.6574499999999999E-2</v>
      </c>
      <c r="N840">
        <v>6.2386999999999998E-2</v>
      </c>
      <c r="O840">
        <v>110</v>
      </c>
      <c r="P840">
        <v>930</v>
      </c>
    </row>
    <row r="841" spans="1:16">
      <c r="A841" s="53" t="s">
        <v>52</v>
      </c>
      <c r="B841" s="53">
        <v>40007</v>
      </c>
      <c r="C841" s="57">
        <v>24</v>
      </c>
      <c r="D841">
        <v>1.431816</v>
      </c>
      <c r="E841">
        <v>1.477112</v>
      </c>
      <c r="F841">
        <v>1.412444</v>
      </c>
      <c r="G841">
        <v>-4.5295799999999997E-2</v>
      </c>
      <c r="H841">
        <v>81</v>
      </c>
      <c r="I841">
        <v>-0.125248</v>
      </c>
      <c r="J841">
        <v>-7.80116E-2</v>
      </c>
      <c r="K841">
        <v>-4.5295799999999997E-2</v>
      </c>
      <c r="L841">
        <v>-1.2579999999999999E-2</v>
      </c>
      <c r="M841">
        <v>3.4656399999999997E-2</v>
      </c>
      <c r="N841">
        <v>6.2386999999999998E-2</v>
      </c>
      <c r="O841">
        <v>110</v>
      </c>
      <c r="P841">
        <v>930</v>
      </c>
    </row>
    <row r="842" spans="1:16">
      <c r="A842" s="53" t="s">
        <v>52</v>
      </c>
      <c r="B842" s="53">
        <v>40008</v>
      </c>
      <c r="C842" s="57">
        <v>1</v>
      </c>
      <c r="D842">
        <v>1.305736</v>
      </c>
      <c r="E842">
        <v>1.2901659999999999</v>
      </c>
      <c r="F842">
        <v>1.202871</v>
      </c>
      <c r="G842">
        <v>1.5570199999999999E-2</v>
      </c>
      <c r="H842">
        <v>78.5</v>
      </c>
      <c r="I842">
        <v>-6.4381999999999995E-2</v>
      </c>
      <c r="J842">
        <v>-1.71456E-2</v>
      </c>
      <c r="K842">
        <v>1.5570199999999999E-2</v>
      </c>
      <c r="L842">
        <v>4.8286000000000003E-2</v>
      </c>
      <c r="M842">
        <v>9.5522399999999993E-2</v>
      </c>
      <c r="N842">
        <v>6.2386999999999998E-2</v>
      </c>
      <c r="O842">
        <v>110</v>
      </c>
      <c r="P842">
        <v>932</v>
      </c>
    </row>
    <row r="843" spans="1:16">
      <c r="A843" s="53" t="s">
        <v>52</v>
      </c>
      <c r="B843" s="53">
        <v>40008</v>
      </c>
      <c r="C843" s="57">
        <v>2</v>
      </c>
      <c r="D843">
        <v>1.130001</v>
      </c>
      <c r="E843">
        <v>1.1244670000000001</v>
      </c>
      <c r="F843">
        <v>0.98293339999999996</v>
      </c>
      <c r="G843">
        <v>5.5338000000000002E-3</v>
      </c>
      <c r="H843">
        <v>77</v>
      </c>
      <c r="I843">
        <v>-7.4418399999999996E-2</v>
      </c>
      <c r="J843">
        <v>-2.7182000000000001E-2</v>
      </c>
      <c r="K843">
        <v>5.5338000000000002E-3</v>
      </c>
      <c r="L843">
        <v>3.8249600000000002E-2</v>
      </c>
      <c r="M843">
        <v>8.5486000000000006E-2</v>
      </c>
      <c r="N843">
        <v>6.2386999999999998E-2</v>
      </c>
      <c r="O843">
        <v>110</v>
      </c>
      <c r="P843">
        <v>932</v>
      </c>
    </row>
    <row r="844" spans="1:16">
      <c r="A844" s="53" t="s">
        <v>52</v>
      </c>
      <c r="B844" s="53">
        <v>40008</v>
      </c>
      <c r="C844" s="57">
        <v>3</v>
      </c>
      <c r="D844">
        <v>1.0065040000000001</v>
      </c>
      <c r="E844">
        <v>0.98131760000000001</v>
      </c>
      <c r="F844">
        <v>0.8209071</v>
      </c>
      <c r="G844">
        <v>2.5186799999999999E-2</v>
      </c>
      <c r="H844">
        <v>76</v>
      </c>
      <c r="I844">
        <v>-5.4765399999999999E-2</v>
      </c>
      <c r="J844">
        <v>-7.5290000000000001E-3</v>
      </c>
      <c r="K844">
        <v>2.5186799999999999E-2</v>
      </c>
      <c r="L844">
        <v>5.7902599999999999E-2</v>
      </c>
      <c r="M844">
        <v>0.105139</v>
      </c>
      <c r="N844">
        <v>6.2386999999999998E-2</v>
      </c>
      <c r="O844">
        <v>110</v>
      </c>
      <c r="P844">
        <v>932</v>
      </c>
    </row>
    <row r="845" spans="1:16">
      <c r="A845" s="53" t="s">
        <v>52</v>
      </c>
      <c r="B845" s="53">
        <v>40008</v>
      </c>
      <c r="C845" s="57">
        <v>4</v>
      </c>
      <c r="D845">
        <v>0.89909649999999997</v>
      </c>
      <c r="E845">
        <v>0.88568800000000003</v>
      </c>
      <c r="F845">
        <v>0.81010890000000002</v>
      </c>
      <c r="G845">
        <v>1.34085E-2</v>
      </c>
      <c r="H845">
        <v>74</v>
      </c>
      <c r="I845">
        <v>-6.6543699999999997E-2</v>
      </c>
      <c r="J845">
        <v>-1.9307299999999999E-2</v>
      </c>
      <c r="K845">
        <v>1.34085E-2</v>
      </c>
      <c r="L845">
        <v>4.61243E-2</v>
      </c>
      <c r="M845">
        <v>9.3360799999999994E-2</v>
      </c>
      <c r="N845">
        <v>6.2386999999999998E-2</v>
      </c>
      <c r="O845">
        <v>110</v>
      </c>
      <c r="P845">
        <v>932</v>
      </c>
    </row>
    <row r="846" spans="1:16">
      <c r="A846" s="53" t="s">
        <v>52</v>
      </c>
      <c r="B846" s="53">
        <v>40008</v>
      </c>
      <c r="C846" s="57">
        <v>5</v>
      </c>
      <c r="D846">
        <v>0.83544070000000004</v>
      </c>
      <c r="E846">
        <v>0.83536080000000001</v>
      </c>
      <c r="F846">
        <v>0.81765529999999997</v>
      </c>
      <c r="G846">
        <v>7.9900000000000004E-5</v>
      </c>
      <c r="H846">
        <v>72.5</v>
      </c>
      <c r="I846">
        <v>-7.9872299999999993E-2</v>
      </c>
      <c r="J846">
        <v>-3.2635900000000002E-2</v>
      </c>
      <c r="K846">
        <v>7.9900000000000004E-5</v>
      </c>
      <c r="L846">
        <v>3.2795699999999997E-2</v>
      </c>
      <c r="M846">
        <v>8.0032099999999995E-2</v>
      </c>
      <c r="N846">
        <v>6.2386999999999998E-2</v>
      </c>
      <c r="O846">
        <v>110</v>
      </c>
      <c r="P846">
        <v>932</v>
      </c>
    </row>
    <row r="847" spans="1:16">
      <c r="A847" s="53" t="s">
        <v>52</v>
      </c>
      <c r="B847" s="53">
        <v>40008</v>
      </c>
      <c r="C847" s="57">
        <v>6</v>
      </c>
      <c r="D847">
        <v>0.81658520000000001</v>
      </c>
      <c r="E847">
        <v>0.81218900000000005</v>
      </c>
      <c r="F847">
        <v>0.72243440000000003</v>
      </c>
      <c r="G847">
        <v>4.3962999999999997E-3</v>
      </c>
      <c r="H847">
        <v>71</v>
      </c>
      <c r="I847">
        <v>-7.5555999999999998E-2</v>
      </c>
      <c r="J847">
        <v>-2.8319500000000001E-2</v>
      </c>
      <c r="K847">
        <v>4.3962999999999997E-3</v>
      </c>
      <c r="L847">
        <v>3.7112100000000002E-2</v>
      </c>
      <c r="M847">
        <v>8.4348500000000007E-2</v>
      </c>
      <c r="N847">
        <v>6.2386999999999998E-2</v>
      </c>
      <c r="O847">
        <v>110</v>
      </c>
      <c r="P847">
        <v>932</v>
      </c>
    </row>
    <row r="848" spans="1:16">
      <c r="A848" s="53" t="s">
        <v>52</v>
      </c>
      <c r="B848" s="53">
        <v>40008</v>
      </c>
      <c r="C848" s="57">
        <v>7</v>
      </c>
      <c r="D848">
        <v>0.86202959999999995</v>
      </c>
      <c r="E848">
        <v>0.87217469999999997</v>
      </c>
      <c r="F848">
        <v>0.83326960000000005</v>
      </c>
      <c r="G848">
        <v>-1.0145100000000001E-2</v>
      </c>
      <c r="H848">
        <v>70</v>
      </c>
      <c r="I848">
        <v>-8.9588600000000004E-2</v>
      </c>
      <c r="J848">
        <v>-4.2652700000000002E-2</v>
      </c>
      <c r="K848">
        <v>-1.0145100000000001E-2</v>
      </c>
      <c r="L848">
        <v>2.23626E-2</v>
      </c>
      <c r="M848">
        <v>6.9298499999999999E-2</v>
      </c>
      <c r="N848">
        <v>6.1990099999999999E-2</v>
      </c>
      <c r="O848">
        <v>109</v>
      </c>
      <c r="P848">
        <v>932</v>
      </c>
    </row>
    <row r="849" spans="1:16">
      <c r="A849" s="53" t="s">
        <v>52</v>
      </c>
      <c r="B849" s="53">
        <v>40008</v>
      </c>
      <c r="C849" s="57">
        <v>8</v>
      </c>
      <c r="D849">
        <v>0.92007479999999997</v>
      </c>
      <c r="E849">
        <v>0.90558950000000005</v>
      </c>
      <c r="F849">
        <v>0.83997440000000001</v>
      </c>
      <c r="G849">
        <v>1.44852E-2</v>
      </c>
      <c r="H849">
        <v>71.5</v>
      </c>
      <c r="I849">
        <v>-6.5466999999999997E-2</v>
      </c>
      <c r="J849">
        <v>-1.82306E-2</v>
      </c>
      <c r="K849">
        <v>1.44852E-2</v>
      </c>
      <c r="L849">
        <v>4.7201E-2</v>
      </c>
      <c r="M849">
        <v>9.4437499999999994E-2</v>
      </c>
      <c r="N849">
        <v>6.2386999999999998E-2</v>
      </c>
      <c r="O849">
        <v>110</v>
      </c>
      <c r="P849">
        <v>932</v>
      </c>
    </row>
    <row r="850" spans="1:16">
      <c r="A850" s="53" t="s">
        <v>52</v>
      </c>
      <c r="B850" s="53">
        <v>40008</v>
      </c>
      <c r="C850" s="57">
        <v>9</v>
      </c>
      <c r="D850">
        <v>1.0285759999999999</v>
      </c>
      <c r="E850">
        <v>0.97412310000000002</v>
      </c>
      <c r="F850">
        <v>0.86624889999999999</v>
      </c>
      <c r="G850">
        <v>5.4453399999999999E-2</v>
      </c>
      <c r="H850">
        <v>77.5</v>
      </c>
      <c r="I850">
        <v>-2.5498799999999999E-2</v>
      </c>
      <c r="J850">
        <v>2.1737599999999999E-2</v>
      </c>
      <c r="K850">
        <v>5.4453399999999999E-2</v>
      </c>
      <c r="L850">
        <v>8.7169200000000002E-2</v>
      </c>
      <c r="M850">
        <v>0.13440559999999999</v>
      </c>
      <c r="N850">
        <v>6.2386999999999998E-2</v>
      </c>
      <c r="O850">
        <v>110</v>
      </c>
      <c r="P850">
        <v>932</v>
      </c>
    </row>
    <row r="851" spans="1:16">
      <c r="A851" s="53" t="s">
        <v>52</v>
      </c>
      <c r="B851" s="53">
        <v>40008</v>
      </c>
      <c r="C851" s="57">
        <v>10</v>
      </c>
      <c r="D851">
        <v>1.121575</v>
      </c>
      <c r="E851">
        <v>1.051021</v>
      </c>
      <c r="F851">
        <v>0.93318239999999997</v>
      </c>
      <c r="G851">
        <v>7.0554699999999998E-2</v>
      </c>
      <c r="H851">
        <v>82</v>
      </c>
      <c r="I851">
        <v>-8.8888000000000005E-3</v>
      </c>
      <c r="J851">
        <v>3.80471E-2</v>
      </c>
      <c r="K851">
        <v>7.0554699999999998E-2</v>
      </c>
      <c r="L851">
        <v>0.1030624</v>
      </c>
      <c r="M851">
        <v>0.1499983</v>
      </c>
      <c r="N851">
        <v>6.1990099999999999E-2</v>
      </c>
      <c r="O851">
        <v>109</v>
      </c>
      <c r="P851">
        <v>932</v>
      </c>
    </row>
    <row r="852" spans="1:16">
      <c r="A852" s="53" t="s">
        <v>52</v>
      </c>
      <c r="B852" s="53">
        <v>40008</v>
      </c>
      <c r="C852" s="57">
        <v>11</v>
      </c>
      <c r="D852">
        <v>1.2118439999999999</v>
      </c>
      <c r="E852">
        <v>1.1439280000000001</v>
      </c>
      <c r="F852">
        <v>1.1219859999999999</v>
      </c>
      <c r="G852">
        <v>6.7916000000000004E-2</v>
      </c>
      <c r="H852">
        <v>86</v>
      </c>
      <c r="I852">
        <v>-1.15275E-2</v>
      </c>
      <c r="J852">
        <v>3.54084E-2</v>
      </c>
      <c r="K852">
        <v>6.7916000000000004E-2</v>
      </c>
      <c r="L852">
        <v>0.1004237</v>
      </c>
      <c r="M852">
        <v>0.14735960000000001</v>
      </c>
      <c r="N852">
        <v>6.1990099999999999E-2</v>
      </c>
      <c r="O852">
        <v>109</v>
      </c>
      <c r="P852">
        <v>932</v>
      </c>
    </row>
    <row r="853" spans="1:16">
      <c r="A853" s="53" t="s">
        <v>52</v>
      </c>
      <c r="B853" s="53">
        <v>40008</v>
      </c>
      <c r="C853" s="57">
        <v>12</v>
      </c>
      <c r="D853">
        <v>1.380744</v>
      </c>
      <c r="E853">
        <v>1.346722</v>
      </c>
      <c r="F853">
        <v>1.1895279999999999</v>
      </c>
      <c r="G853">
        <v>3.4021900000000001E-2</v>
      </c>
      <c r="H853">
        <v>90</v>
      </c>
      <c r="I853">
        <v>-4.5421700000000002E-2</v>
      </c>
      <c r="J853">
        <v>1.5142000000000001E-3</v>
      </c>
      <c r="K853">
        <v>3.4021900000000001E-2</v>
      </c>
      <c r="L853">
        <v>6.6529500000000005E-2</v>
      </c>
      <c r="M853">
        <v>0.11346539999999999</v>
      </c>
      <c r="N853">
        <v>6.1990099999999999E-2</v>
      </c>
      <c r="O853">
        <v>109</v>
      </c>
      <c r="P853">
        <v>932</v>
      </c>
    </row>
    <row r="854" spans="1:16">
      <c r="A854" s="53" t="s">
        <v>52</v>
      </c>
      <c r="B854" s="53">
        <v>40008</v>
      </c>
      <c r="C854" s="57">
        <v>13</v>
      </c>
      <c r="D854">
        <v>1.5888640000000001</v>
      </c>
      <c r="E854">
        <v>1.5593539999999999</v>
      </c>
      <c r="F854">
        <v>1.4171579999999999</v>
      </c>
      <c r="G854">
        <v>2.9509500000000001E-2</v>
      </c>
      <c r="H854">
        <v>94</v>
      </c>
      <c r="I854">
        <v>-4.9933999999999999E-2</v>
      </c>
      <c r="J854">
        <v>-2.9981000000000001E-3</v>
      </c>
      <c r="K854">
        <v>2.9509500000000001E-2</v>
      </c>
      <c r="L854">
        <v>6.2017200000000001E-2</v>
      </c>
      <c r="M854">
        <v>0.1089531</v>
      </c>
      <c r="N854">
        <v>6.1990099999999999E-2</v>
      </c>
      <c r="O854">
        <v>109</v>
      </c>
      <c r="P854">
        <v>932</v>
      </c>
    </row>
    <row r="855" spans="1:16">
      <c r="A855" s="53" t="s">
        <v>52</v>
      </c>
      <c r="B855" s="53">
        <v>40008</v>
      </c>
      <c r="C855" s="57">
        <v>14</v>
      </c>
      <c r="D855">
        <v>1.836481</v>
      </c>
      <c r="E855">
        <v>1.78122</v>
      </c>
      <c r="F855">
        <v>1.7265029999999999</v>
      </c>
      <c r="G855">
        <v>5.5261499999999998E-2</v>
      </c>
      <c r="H855">
        <v>97</v>
      </c>
      <c r="I855">
        <v>-2.4182100000000002E-2</v>
      </c>
      <c r="J855">
        <v>2.2753800000000001E-2</v>
      </c>
      <c r="K855">
        <v>5.5261499999999998E-2</v>
      </c>
      <c r="L855">
        <v>8.7769200000000006E-2</v>
      </c>
      <c r="M855">
        <v>0.13470509999999999</v>
      </c>
      <c r="N855">
        <v>6.1990099999999999E-2</v>
      </c>
      <c r="O855">
        <v>109</v>
      </c>
      <c r="P855">
        <v>932</v>
      </c>
    </row>
    <row r="856" spans="1:16">
      <c r="A856" s="53" t="s">
        <v>52</v>
      </c>
      <c r="B856" s="53">
        <v>40008</v>
      </c>
      <c r="C856" s="57">
        <v>15</v>
      </c>
      <c r="D856">
        <v>2.069207</v>
      </c>
      <c r="E856">
        <v>1.814195</v>
      </c>
      <c r="F856">
        <v>1.704693</v>
      </c>
      <c r="G856">
        <v>0.25501249999999998</v>
      </c>
      <c r="H856">
        <v>99.5</v>
      </c>
      <c r="I856">
        <v>0.1750603</v>
      </c>
      <c r="J856">
        <v>0.22229670000000001</v>
      </c>
      <c r="K856">
        <v>0.25501249999999998</v>
      </c>
      <c r="L856">
        <v>0.28772829999999999</v>
      </c>
      <c r="M856">
        <v>0.3349647</v>
      </c>
      <c r="N856">
        <v>6.2386999999999998E-2</v>
      </c>
      <c r="O856">
        <v>110</v>
      </c>
      <c r="P856">
        <v>932</v>
      </c>
    </row>
    <row r="857" spans="1:16">
      <c r="A857" s="53" t="s">
        <v>52</v>
      </c>
      <c r="B857" s="53">
        <v>40008</v>
      </c>
      <c r="C857" s="57">
        <v>16</v>
      </c>
      <c r="D857">
        <v>2.2993489999999999</v>
      </c>
      <c r="E857">
        <v>2.0137209999999999</v>
      </c>
      <c r="F857">
        <v>2.0382709999999999</v>
      </c>
      <c r="G857">
        <v>0.28562710000000002</v>
      </c>
      <c r="H857">
        <v>101.5</v>
      </c>
      <c r="I857">
        <v>0.20556199999999999</v>
      </c>
      <c r="J857">
        <v>0.25286510000000001</v>
      </c>
      <c r="K857">
        <v>0.28562710000000002</v>
      </c>
      <c r="L857">
        <v>0.31838909999999998</v>
      </c>
      <c r="M857">
        <v>0.36569230000000003</v>
      </c>
      <c r="N857">
        <v>6.2475200000000002E-2</v>
      </c>
      <c r="O857">
        <v>109</v>
      </c>
      <c r="P857">
        <v>932</v>
      </c>
    </row>
    <row r="858" spans="1:16">
      <c r="A858" s="53" t="s">
        <v>52</v>
      </c>
      <c r="B858" s="53">
        <v>40008</v>
      </c>
      <c r="C858" s="57">
        <v>17</v>
      </c>
      <c r="D858">
        <v>2.512213</v>
      </c>
      <c r="E858">
        <v>2.2764180000000001</v>
      </c>
      <c r="F858">
        <v>2.3704019999999999</v>
      </c>
      <c r="G858">
        <v>0.2357948</v>
      </c>
      <c r="H858">
        <v>102</v>
      </c>
      <c r="I858">
        <v>0.1553196</v>
      </c>
      <c r="J858">
        <v>0.20286499999999999</v>
      </c>
      <c r="K858">
        <v>0.2357948</v>
      </c>
      <c r="L858">
        <v>0.26872459999999998</v>
      </c>
      <c r="M858">
        <v>0.31627</v>
      </c>
      <c r="N858">
        <v>6.2795100000000006E-2</v>
      </c>
      <c r="O858">
        <v>109</v>
      </c>
      <c r="P858">
        <v>932</v>
      </c>
    </row>
    <row r="859" spans="1:16">
      <c r="A859" s="53" t="s">
        <v>52</v>
      </c>
      <c r="B859" s="53">
        <v>40008</v>
      </c>
      <c r="C859" s="57">
        <v>18</v>
      </c>
      <c r="D859">
        <v>2.6326070000000001</v>
      </c>
      <c r="E859">
        <v>2.379175</v>
      </c>
      <c r="F859">
        <v>2.3727960000000001</v>
      </c>
      <c r="G859">
        <v>0.2534323</v>
      </c>
      <c r="H859">
        <v>102.5</v>
      </c>
      <c r="I859">
        <v>0.1734801</v>
      </c>
      <c r="J859">
        <v>0.22071650000000001</v>
      </c>
      <c r="K859">
        <v>0.2534323</v>
      </c>
      <c r="L859">
        <v>0.28614810000000002</v>
      </c>
      <c r="M859">
        <v>0.33338449999999997</v>
      </c>
      <c r="N859">
        <v>6.2386999999999998E-2</v>
      </c>
      <c r="O859">
        <v>110</v>
      </c>
      <c r="P859">
        <v>932</v>
      </c>
    </row>
    <row r="860" spans="1:16">
      <c r="A860" s="53" t="s">
        <v>52</v>
      </c>
      <c r="B860" s="53">
        <v>40008</v>
      </c>
      <c r="C860" s="57">
        <v>19</v>
      </c>
      <c r="D860">
        <v>2.6839089999999999</v>
      </c>
      <c r="E860">
        <v>2.4095620000000002</v>
      </c>
      <c r="F860">
        <v>2.3778350000000001</v>
      </c>
      <c r="G860">
        <v>0.27434710000000001</v>
      </c>
      <c r="H860">
        <v>102</v>
      </c>
      <c r="I860">
        <v>0.19386100000000001</v>
      </c>
      <c r="J860">
        <v>0.24141280000000001</v>
      </c>
      <c r="K860">
        <v>0.27434710000000001</v>
      </c>
      <c r="L860">
        <v>0.30728129999999998</v>
      </c>
      <c r="M860">
        <v>0.35483320000000002</v>
      </c>
      <c r="N860">
        <v>6.2803600000000001E-2</v>
      </c>
      <c r="O860">
        <v>109</v>
      </c>
      <c r="P860">
        <v>932</v>
      </c>
    </row>
    <row r="861" spans="1:16">
      <c r="A861" s="53" t="s">
        <v>52</v>
      </c>
      <c r="B861" s="53">
        <v>40008</v>
      </c>
      <c r="C861" s="57">
        <v>20</v>
      </c>
      <c r="D861">
        <v>2.6404649999999998</v>
      </c>
      <c r="E861">
        <v>2.5682469999999999</v>
      </c>
      <c r="F861">
        <v>2.544232</v>
      </c>
      <c r="G861">
        <v>7.2217699999999996E-2</v>
      </c>
      <c r="H861">
        <v>100.5</v>
      </c>
      <c r="I861">
        <v>-7.7345000000000001E-3</v>
      </c>
      <c r="J861">
        <v>3.95019E-2</v>
      </c>
      <c r="K861">
        <v>7.2217699999999996E-2</v>
      </c>
      <c r="L861">
        <v>0.1049335</v>
      </c>
      <c r="M861">
        <v>0.1521699</v>
      </c>
      <c r="N861">
        <v>6.2386999999999998E-2</v>
      </c>
      <c r="O861">
        <v>110</v>
      </c>
      <c r="P861">
        <v>932</v>
      </c>
    </row>
    <row r="862" spans="1:16">
      <c r="A862" s="53" t="s">
        <v>52</v>
      </c>
      <c r="B862" s="53">
        <v>40008</v>
      </c>
      <c r="C862" s="57">
        <v>21</v>
      </c>
      <c r="D862">
        <v>2.4181849999999998</v>
      </c>
      <c r="E862">
        <v>2.5100660000000001</v>
      </c>
      <c r="F862">
        <v>2.5132319999999999</v>
      </c>
      <c r="G862">
        <v>-9.1880299999999998E-2</v>
      </c>
      <c r="H862">
        <v>97</v>
      </c>
      <c r="I862">
        <v>-0.1718325</v>
      </c>
      <c r="J862">
        <v>-0.1245961</v>
      </c>
      <c r="K862">
        <v>-9.1880299999999998E-2</v>
      </c>
      <c r="L862">
        <v>-5.9164500000000002E-2</v>
      </c>
      <c r="M862">
        <v>-1.1928100000000001E-2</v>
      </c>
      <c r="N862">
        <v>6.2386999999999998E-2</v>
      </c>
      <c r="O862">
        <v>110</v>
      </c>
      <c r="P862">
        <v>932</v>
      </c>
    </row>
    <row r="863" spans="1:16">
      <c r="A863" s="53" t="s">
        <v>52</v>
      </c>
      <c r="B863" s="53">
        <v>40008</v>
      </c>
      <c r="C863" s="57">
        <v>22</v>
      </c>
      <c r="D863">
        <v>2.2977150000000002</v>
      </c>
      <c r="E863">
        <v>2.423365</v>
      </c>
      <c r="F863">
        <v>2.591583</v>
      </c>
      <c r="G863">
        <v>-0.1256495</v>
      </c>
      <c r="H863">
        <v>93</v>
      </c>
      <c r="I863">
        <v>-0.2061857</v>
      </c>
      <c r="J863">
        <v>-0.1586042</v>
      </c>
      <c r="K863">
        <v>-0.1256495</v>
      </c>
      <c r="L863">
        <v>-9.2694700000000005E-2</v>
      </c>
      <c r="M863">
        <v>-4.5113199999999999E-2</v>
      </c>
      <c r="N863">
        <v>6.2842800000000004E-2</v>
      </c>
      <c r="O863">
        <v>109</v>
      </c>
      <c r="P863">
        <v>932</v>
      </c>
    </row>
    <row r="864" spans="1:16">
      <c r="A864" s="53" t="s">
        <v>52</v>
      </c>
      <c r="B864" s="53">
        <v>40008</v>
      </c>
      <c r="C864" s="57">
        <v>23</v>
      </c>
      <c r="D864">
        <v>2.1361050000000001</v>
      </c>
      <c r="E864">
        <v>2.1411829999999998</v>
      </c>
      <c r="F864">
        <v>2.3204039999999999</v>
      </c>
      <c r="G864">
        <v>-5.0781000000000003E-3</v>
      </c>
      <c r="H864">
        <v>92</v>
      </c>
      <c r="I864">
        <v>-8.5030300000000003E-2</v>
      </c>
      <c r="J864">
        <v>-3.7793899999999998E-2</v>
      </c>
      <c r="K864">
        <v>-5.0781000000000003E-3</v>
      </c>
      <c r="L864">
        <v>2.7637700000000001E-2</v>
      </c>
      <c r="M864">
        <v>7.4874099999999999E-2</v>
      </c>
      <c r="N864">
        <v>6.2386999999999998E-2</v>
      </c>
      <c r="O864">
        <v>110</v>
      </c>
      <c r="P864">
        <v>932</v>
      </c>
    </row>
    <row r="865" spans="1:16">
      <c r="A865" s="53" t="s">
        <v>52</v>
      </c>
      <c r="B865" s="53">
        <v>40008</v>
      </c>
      <c r="C865" s="57">
        <v>24</v>
      </c>
      <c r="D865">
        <v>1.7581819999999999</v>
      </c>
      <c r="E865">
        <v>1.806003</v>
      </c>
      <c r="F865">
        <v>1.7131529999999999</v>
      </c>
      <c r="G865">
        <v>-4.7821500000000003E-2</v>
      </c>
      <c r="H865">
        <v>89</v>
      </c>
      <c r="I865">
        <v>-0.12777369999999999</v>
      </c>
      <c r="J865">
        <v>-8.0537300000000006E-2</v>
      </c>
      <c r="K865">
        <v>-4.7821500000000003E-2</v>
      </c>
      <c r="L865">
        <v>-1.51057E-2</v>
      </c>
      <c r="M865">
        <v>3.2130699999999998E-2</v>
      </c>
      <c r="N865">
        <v>6.2386999999999998E-2</v>
      </c>
      <c r="O865">
        <v>110</v>
      </c>
      <c r="P865">
        <v>932</v>
      </c>
    </row>
    <row r="866" spans="1:16">
      <c r="A866" s="53" t="s">
        <v>52</v>
      </c>
      <c r="B866" s="53">
        <v>40010</v>
      </c>
      <c r="C866" s="57">
        <v>1</v>
      </c>
      <c r="D866">
        <v>1.602803</v>
      </c>
      <c r="E866">
        <v>1.622776</v>
      </c>
      <c r="F866">
        <v>1.730518</v>
      </c>
      <c r="G866">
        <v>-1.9972899999999998E-2</v>
      </c>
      <c r="H866">
        <v>85.5</v>
      </c>
      <c r="I866">
        <v>-0.1001893</v>
      </c>
      <c r="J866">
        <v>-5.2796799999999998E-2</v>
      </c>
      <c r="K866">
        <v>-1.9972899999999998E-2</v>
      </c>
      <c r="L866">
        <v>1.2851E-2</v>
      </c>
      <c r="M866">
        <v>6.0243400000000003E-2</v>
      </c>
      <c r="N866">
        <v>6.2593099999999999E-2</v>
      </c>
      <c r="O866">
        <v>111</v>
      </c>
      <c r="P866">
        <v>944</v>
      </c>
    </row>
    <row r="867" spans="1:16">
      <c r="A867" s="53" t="s">
        <v>52</v>
      </c>
      <c r="B867" s="53">
        <v>40010</v>
      </c>
      <c r="C867" s="57">
        <v>2</v>
      </c>
      <c r="D867">
        <v>1.4014930000000001</v>
      </c>
      <c r="E867">
        <v>1.3615900000000001</v>
      </c>
      <c r="F867">
        <v>1.367693</v>
      </c>
      <c r="G867">
        <v>3.9903399999999999E-2</v>
      </c>
      <c r="H867">
        <v>83.5</v>
      </c>
      <c r="I867">
        <v>-4.0312899999999999E-2</v>
      </c>
      <c r="J867">
        <v>7.0794999999999999E-3</v>
      </c>
      <c r="K867">
        <v>3.9903399999999999E-2</v>
      </c>
      <c r="L867">
        <v>7.2727299999999995E-2</v>
      </c>
      <c r="M867">
        <v>0.1201198</v>
      </c>
      <c r="N867">
        <v>6.2593099999999999E-2</v>
      </c>
      <c r="O867">
        <v>111</v>
      </c>
      <c r="P867">
        <v>944</v>
      </c>
    </row>
    <row r="868" spans="1:16">
      <c r="A868" s="53" t="s">
        <v>52</v>
      </c>
      <c r="B868" s="53">
        <v>40010</v>
      </c>
      <c r="C868" s="57">
        <v>3</v>
      </c>
      <c r="D868">
        <v>1.1507609999999999</v>
      </c>
      <c r="E868">
        <v>1.122722</v>
      </c>
      <c r="F868">
        <v>1.219684</v>
      </c>
      <c r="G868">
        <v>2.80387E-2</v>
      </c>
      <c r="H868">
        <v>79.5</v>
      </c>
      <c r="I868">
        <v>-5.2177599999999998E-2</v>
      </c>
      <c r="J868">
        <v>-4.7850999999999996E-3</v>
      </c>
      <c r="K868">
        <v>2.80387E-2</v>
      </c>
      <c r="L868">
        <v>6.0862600000000003E-2</v>
      </c>
      <c r="M868">
        <v>0.10825510000000001</v>
      </c>
      <c r="N868">
        <v>6.2593099999999999E-2</v>
      </c>
      <c r="O868">
        <v>111</v>
      </c>
      <c r="P868">
        <v>944</v>
      </c>
    </row>
    <row r="869" spans="1:16">
      <c r="A869" s="53" t="s">
        <v>52</v>
      </c>
      <c r="B869" s="53">
        <v>40010</v>
      </c>
      <c r="C869" s="57">
        <v>4</v>
      </c>
      <c r="D869">
        <v>1.0211870000000001</v>
      </c>
      <c r="E869">
        <v>1.00963</v>
      </c>
      <c r="F869">
        <v>1.0046520000000001</v>
      </c>
      <c r="G869">
        <v>1.1557100000000001E-2</v>
      </c>
      <c r="H869">
        <v>78</v>
      </c>
      <c r="I869">
        <v>-6.9253899999999993E-2</v>
      </c>
      <c r="J869">
        <v>-2.1510100000000001E-2</v>
      </c>
      <c r="K869">
        <v>1.1557100000000001E-2</v>
      </c>
      <c r="L869">
        <v>4.4624299999999999E-2</v>
      </c>
      <c r="M869">
        <v>9.2368099999999995E-2</v>
      </c>
      <c r="N869">
        <v>6.3057199999999994E-2</v>
      </c>
      <c r="O869">
        <v>110</v>
      </c>
      <c r="P869">
        <v>944</v>
      </c>
    </row>
    <row r="870" spans="1:16">
      <c r="A870" s="53" t="s">
        <v>52</v>
      </c>
      <c r="B870" s="53">
        <v>40010</v>
      </c>
      <c r="C870" s="57">
        <v>5</v>
      </c>
      <c r="D870">
        <v>0.92769959999999996</v>
      </c>
      <c r="E870">
        <v>0.91317490000000001</v>
      </c>
      <c r="F870">
        <v>0.97557439999999995</v>
      </c>
      <c r="G870">
        <v>1.45246E-2</v>
      </c>
      <c r="H870">
        <v>75.5</v>
      </c>
      <c r="I870">
        <v>-6.6102800000000003E-2</v>
      </c>
      <c r="J870">
        <v>-1.8467500000000001E-2</v>
      </c>
      <c r="K870">
        <v>1.45246E-2</v>
      </c>
      <c r="L870">
        <v>4.7516700000000002E-2</v>
      </c>
      <c r="M870">
        <v>9.5152100000000003E-2</v>
      </c>
      <c r="N870">
        <v>6.2913899999999995E-2</v>
      </c>
      <c r="O870">
        <v>110</v>
      </c>
      <c r="P870">
        <v>944</v>
      </c>
    </row>
    <row r="871" spans="1:16">
      <c r="A871" s="53" t="s">
        <v>52</v>
      </c>
      <c r="B871" s="53">
        <v>40010</v>
      </c>
      <c r="C871" s="57">
        <v>6</v>
      </c>
      <c r="D871">
        <v>0.90678740000000002</v>
      </c>
      <c r="E871">
        <v>0.88399620000000001</v>
      </c>
      <c r="F871">
        <v>0.95301239999999998</v>
      </c>
      <c r="G871">
        <v>2.2791200000000001E-2</v>
      </c>
      <c r="H871">
        <v>74.5</v>
      </c>
      <c r="I871">
        <v>-5.74251E-2</v>
      </c>
      <c r="J871">
        <v>-1.00327E-2</v>
      </c>
      <c r="K871">
        <v>2.2791200000000001E-2</v>
      </c>
      <c r="L871">
        <v>5.5615100000000001E-2</v>
      </c>
      <c r="M871">
        <v>0.1030076</v>
      </c>
      <c r="N871">
        <v>6.2593099999999999E-2</v>
      </c>
      <c r="O871">
        <v>111</v>
      </c>
      <c r="P871">
        <v>944</v>
      </c>
    </row>
    <row r="872" spans="1:16">
      <c r="A872" s="53" t="s">
        <v>52</v>
      </c>
      <c r="B872" s="53">
        <v>40010</v>
      </c>
      <c r="C872" s="57">
        <v>7</v>
      </c>
      <c r="D872">
        <v>0.96061920000000001</v>
      </c>
      <c r="E872">
        <v>1.008354</v>
      </c>
      <c r="F872">
        <v>0.99859149999999997</v>
      </c>
      <c r="G872">
        <v>-4.7734899999999997E-2</v>
      </c>
      <c r="H872">
        <v>75</v>
      </c>
      <c r="I872">
        <v>-0.1275741</v>
      </c>
      <c r="J872">
        <v>-8.0404400000000001E-2</v>
      </c>
      <c r="K872">
        <v>-4.7734899999999997E-2</v>
      </c>
      <c r="L872">
        <v>-1.50653E-2</v>
      </c>
      <c r="M872">
        <v>3.2104399999999998E-2</v>
      </c>
      <c r="N872">
        <v>6.2298899999999997E-2</v>
      </c>
      <c r="O872">
        <v>109</v>
      </c>
      <c r="P872">
        <v>944</v>
      </c>
    </row>
    <row r="873" spans="1:16">
      <c r="A873" s="53" t="s">
        <v>52</v>
      </c>
      <c r="B873" s="53">
        <v>40010</v>
      </c>
      <c r="C873" s="57">
        <v>8</v>
      </c>
      <c r="D873">
        <v>1.0392749999999999</v>
      </c>
      <c r="E873">
        <v>1.0859639999999999</v>
      </c>
      <c r="F873">
        <v>1.1182099999999999</v>
      </c>
      <c r="G873">
        <v>-4.66887E-2</v>
      </c>
      <c r="H873">
        <v>78</v>
      </c>
      <c r="I873">
        <v>-0.126858</v>
      </c>
      <c r="J873">
        <v>-7.9493300000000003E-2</v>
      </c>
      <c r="K873">
        <v>-4.66887E-2</v>
      </c>
      <c r="L873">
        <v>-1.3884000000000001E-2</v>
      </c>
      <c r="M873">
        <v>3.3480599999999999E-2</v>
      </c>
      <c r="N873">
        <v>6.2556399999999998E-2</v>
      </c>
      <c r="O873">
        <v>109</v>
      </c>
      <c r="P873">
        <v>944</v>
      </c>
    </row>
    <row r="874" spans="1:16">
      <c r="A874" s="53" t="s">
        <v>52</v>
      </c>
      <c r="B874" s="53">
        <v>40010</v>
      </c>
      <c r="C874" s="57">
        <v>9</v>
      </c>
      <c r="D874">
        <v>1.139578</v>
      </c>
      <c r="E874">
        <v>1.124825</v>
      </c>
      <c r="F874">
        <v>1.090425</v>
      </c>
      <c r="G874">
        <v>1.4752599999999999E-2</v>
      </c>
      <c r="H874">
        <v>82.5</v>
      </c>
      <c r="I874">
        <v>-6.4977400000000005E-2</v>
      </c>
      <c r="J874">
        <v>-1.7872300000000001E-2</v>
      </c>
      <c r="K874">
        <v>1.4752599999999999E-2</v>
      </c>
      <c r="L874">
        <v>4.7377500000000003E-2</v>
      </c>
      <c r="M874">
        <v>9.4482700000000003E-2</v>
      </c>
      <c r="N874">
        <v>6.2213699999999997E-2</v>
      </c>
      <c r="O874">
        <v>110</v>
      </c>
      <c r="P874">
        <v>944</v>
      </c>
    </row>
    <row r="875" spans="1:16">
      <c r="A875" s="53" t="s">
        <v>52</v>
      </c>
      <c r="B875" s="53">
        <v>40010</v>
      </c>
      <c r="C875" s="57">
        <v>10</v>
      </c>
      <c r="D875">
        <v>1.2937810000000001</v>
      </c>
      <c r="E875">
        <v>1.2321230000000001</v>
      </c>
      <c r="F875">
        <v>1.178339</v>
      </c>
      <c r="G875">
        <v>6.1657799999999999E-2</v>
      </c>
      <c r="H875">
        <v>87.5</v>
      </c>
      <c r="I875">
        <v>-1.8072299999999999E-2</v>
      </c>
      <c r="J875">
        <v>2.90329E-2</v>
      </c>
      <c r="K875">
        <v>6.1657799999999999E-2</v>
      </c>
      <c r="L875">
        <v>9.4282699999999997E-2</v>
      </c>
      <c r="M875">
        <v>0.14138790000000001</v>
      </c>
      <c r="N875">
        <v>6.2213699999999997E-2</v>
      </c>
      <c r="O875">
        <v>110</v>
      </c>
      <c r="P875">
        <v>944</v>
      </c>
    </row>
    <row r="876" spans="1:16">
      <c r="A876" s="53" t="s">
        <v>52</v>
      </c>
      <c r="B876" s="53">
        <v>40010</v>
      </c>
      <c r="C876" s="57">
        <v>11</v>
      </c>
      <c r="D876">
        <v>1.411648</v>
      </c>
      <c r="E876">
        <v>1.442887</v>
      </c>
      <c r="F876">
        <v>1.4794750000000001</v>
      </c>
      <c r="G876">
        <v>-3.12383E-2</v>
      </c>
      <c r="H876">
        <v>90.5</v>
      </c>
      <c r="I876">
        <v>-0.11096839999999999</v>
      </c>
      <c r="J876">
        <v>-6.3863199999999995E-2</v>
      </c>
      <c r="K876">
        <v>-3.12383E-2</v>
      </c>
      <c r="L876">
        <v>1.3866E-3</v>
      </c>
      <c r="M876">
        <v>4.8491699999999999E-2</v>
      </c>
      <c r="N876">
        <v>6.2213699999999997E-2</v>
      </c>
      <c r="O876">
        <v>110</v>
      </c>
      <c r="P876">
        <v>944</v>
      </c>
    </row>
    <row r="877" spans="1:16">
      <c r="A877" s="53" t="s">
        <v>52</v>
      </c>
      <c r="B877" s="53">
        <v>40010</v>
      </c>
      <c r="C877" s="57">
        <v>12</v>
      </c>
      <c r="D877">
        <v>1.644056</v>
      </c>
      <c r="E877">
        <v>1.6401680000000001</v>
      </c>
      <c r="F877">
        <v>1.795409</v>
      </c>
      <c r="G877">
        <v>3.8882000000000001E-3</v>
      </c>
      <c r="H877">
        <v>94</v>
      </c>
      <c r="I877">
        <v>-7.5841800000000001E-2</v>
      </c>
      <c r="J877">
        <v>-2.8736600000000001E-2</v>
      </c>
      <c r="K877">
        <v>3.8882000000000001E-3</v>
      </c>
      <c r="L877">
        <v>3.65131E-2</v>
      </c>
      <c r="M877">
        <v>8.3618300000000007E-2</v>
      </c>
      <c r="N877">
        <v>6.2213699999999997E-2</v>
      </c>
      <c r="O877">
        <v>110</v>
      </c>
      <c r="P877">
        <v>944</v>
      </c>
    </row>
    <row r="878" spans="1:16">
      <c r="A878" s="53" t="s">
        <v>52</v>
      </c>
      <c r="B878" s="53">
        <v>40010</v>
      </c>
      <c r="C878" s="57">
        <v>13</v>
      </c>
      <c r="D878">
        <v>1.891003</v>
      </c>
      <c r="E878">
        <v>1.837615</v>
      </c>
      <c r="F878">
        <v>1.9171210000000001</v>
      </c>
      <c r="G878">
        <v>5.3387999999999998E-2</v>
      </c>
      <c r="H878">
        <v>98</v>
      </c>
      <c r="I878">
        <v>-2.63421E-2</v>
      </c>
      <c r="J878">
        <v>2.07631E-2</v>
      </c>
      <c r="K878">
        <v>5.3387999999999998E-2</v>
      </c>
      <c r="L878">
        <v>8.6012900000000003E-2</v>
      </c>
      <c r="M878">
        <v>0.13311809999999999</v>
      </c>
      <c r="N878">
        <v>6.2213699999999997E-2</v>
      </c>
      <c r="O878">
        <v>110</v>
      </c>
      <c r="P878">
        <v>944</v>
      </c>
    </row>
    <row r="879" spans="1:16">
      <c r="A879" s="53" t="s">
        <v>52</v>
      </c>
      <c r="B879" s="53">
        <v>40010</v>
      </c>
      <c r="C879" s="57">
        <v>14</v>
      </c>
      <c r="D879">
        <v>2.2003170000000001</v>
      </c>
      <c r="E879">
        <v>2.0989689999999999</v>
      </c>
      <c r="F879">
        <v>2.116279</v>
      </c>
      <c r="G879">
        <v>0.1013479</v>
      </c>
      <c r="H879">
        <v>101.5</v>
      </c>
      <c r="I879">
        <v>2.1617899999999999E-2</v>
      </c>
      <c r="J879">
        <v>6.8723000000000006E-2</v>
      </c>
      <c r="K879">
        <v>0.1013479</v>
      </c>
      <c r="L879">
        <v>0.1339728</v>
      </c>
      <c r="M879">
        <v>0.18107799999999999</v>
      </c>
      <c r="N879">
        <v>6.2213699999999997E-2</v>
      </c>
      <c r="O879">
        <v>110</v>
      </c>
      <c r="P879">
        <v>944</v>
      </c>
    </row>
    <row r="880" spans="1:16">
      <c r="A880" s="53" t="s">
        <v>52</v>
      </c>
      <c r="B880" s="53">
        <v>40010</v>
      </c>
      <c r="C880" s="57">
        <v>15</v>
      </c>
      <c r="D880">
        <v>2.4138470000000001</v>
      </c>
      <c r="E880">
        <v>2.1361759999999999</v>
      </c>
      <c r="F880">
        <v>2.170706</v>
      </c>
      <c r="G880">
        <v>0.27767160000000002</v>
      </c>
      <c r="H880">
        <v>103</v>
      </c>
      <c r="I880">
        <v>0.19794149999999999</v>
      </c>
      <c r="J880">
        <v>0.24504670000000001</v>
      </c>
      <c r="K880">
        <v>0.27767160000000002</v>
      </c>
      <c r="L880">
        <v>0.31029649999999998</v>
      </c>
      <c r="M880">
        <v>0.35740159999999999</v>
      </c>
      <c r="N880">
        <v>6.2213699999999997E-2</v>
      </c>
      <c r="O880">
        <v>110</v>
      </c>
      <c r="P880">
        <v>944</v>
      </c>
    </row>
    <row r="881" spans="1:16">
      <c r="A881" s="53" t="s">
        <v>52</v>
      </c>
      <c r="B881" s="53">
        <v>40010</v>
      </c>
      <c r="C881" s="57">
        <v>16</v>
      </c>
      <c r="D881">
        <v>2.7085080000000001</v>
      </c>
      <c r="E881">
        <v>2.3504139999999998</v>
      </c>
      <c r="F881">
        <v>2.4355820000000001</v>
      </c>
      <c r="G881">
        <v>0.35809419999999997</v>
      </c>
      <c r="H881">
        <v>105.5</v>
      </c>
      <c r="I881">
        <v>0.27836420000000001</v>
      </c>
      <c r="J881">
        <v>0.32546930000000002</v>
      </c>
      <c r="K881">
        <v>0.35809419999999997</v>
      </c>
      <c r="L881">
        <v>0.39071909999999999</v>
      </c>
      <c r="M881">
        <v>0.4378243</v>
      </c>
      <c r="N881">
        <v>6.2213699999999997E-2</v>
      </c>
      <c r="O881">
        <v>110</v>
      </c>
      <c r="P881">
        <v>944</v>
      </c>
    </row>
    <row r="882" spans="1:16">
      <c r="A882" s="53" t="s">
        <v>52</v>
      </c>
      <c r="B882" s="53">
        <v>40010</v>
      </c>
      <c r="C882" s="57">
        <v>17</v>
      </c>
      <c r="D882">
        <v>2.9894970000000001</v>
      </c>
      <c r="E882">
        <v>2.4829479999999999</v>
      </c>
      <c r="F882">
        <v>2.4886409999999999</v>
      </c>
      <c r="G882">
        <v>0.50654960000000004</v>
      </c>
      <c r="H882">
        <v>107</v>
      </c>
      <c r="I882">
        <v>0.42633320000000002</v>
      </c>
      <c r="J882">
        <v>0.47372570000000003</v>
      </c>
      <c r="K882">
        <v>0.50654960000000004</v>
      </c>
      <c r="L882">
        <v>0.53937349999999995</v>
      </c>
      <c r="M882">
        <v>0.58676589999999995</v>
      </c>
      <c r="N882">
        <v>6.2593099999999999E-2</v>
      </c>
      <c r="O882">
        <v>111</v>
      </c>
      <c r="P882">
        <v>944</v>
      </c>
    </row>
    <row r="883" spans="1:16">
      <c r="A883" s="53" t="s">
        <v>52</v>
      </c>
      <c r="B883" s="53">
        <v>40010</v>
      </c>
      <c r="C883" s="57">
        <v>18</v>
      </c>
      <c r="D883">
        <v>3.0681340000000001</v>
      </c>
      <c r="E883">
        <v>2.61341</v>
      </c>
      <c r="F883">
        <v>2.3979560000000002</v>
      </c>
      <c r="G883">
        <v>0.4547234</v>
      </c>
      <c r="H883">
        <v>106.5</v>
      </c>
      <c r="I883">
        <v>0.37450699999999998</v>
      </c>
      <c r="J883">
        <v>0.42189949999999998</v>
      </c>
      <c r="K883">
        <v>0.4547234</v>
      </c>
      <c r="L883">
        <v>0.48754720000000001</v>
      </c>
      <c r="M883">
        <v>0.53493970000000002</v>
      </c>
      <c r="N883">
        <v>6.2593099999999999E-2</v>
      </c>
      <c r="O883">
        <v>111</v>
      </c>
      <c r="P883">
        <v>944</v>
      </c>
    </row>
    <row r="884" spans="1:16">
      <c r="A884" s="53" t="s">
        <v>52</v>
      </c>
      <c r="B884" s="53">
        <v>40010</v>
      </c>
      <c r="C884" s="57">
        <v>19</v>
      </c>
      <c r="D884">
        <v>3.0948410000000002</v>
      </c>
      <c r="E884">
        <v>2.645832</v>
      </c>
      <c r="F884">
        <v>2.4332069999999999</v>
      </c>
      <c r="G884">
        <v>0.4490094</v>
      </c>
      <c r="H884">
        <v>105</v>
      </c>
      <c r="I884">
        <v>0.36879309999999998</v>
      </c>
      <c r="J884">
        <v>0.41618549999999999</v>
      </c>
      <c r="K884">
        <v>0.4490094</v>
      </c>
      <c r="L884">
        <v>0.48183330000000002</v>
      </c>
      <c r="M884">
        <v>0.52922579999999997</v>
      </c>
      <c r="N884">
        <v>6.2593099999999999E-2</v>
      </c>
      <c r="O884">
        <v>111</v>
      </c>
      <c r="P884">
        <v>944</v>
      </c>
    </row>
    <row r="885" spans="1:16">
      <c r="A885" s="53" t="s">
        <v>52</v>
      </c>
      <c r="B885" s="53">
        <v>40010</v>
      </c>
      <c r="C885" s="57">
        <v>20</v>
      </c>
      <c r="D885">
        <v>3.0282849999999999</v>
      </c>
      <c r="E885">
        <v>2.8346990000000001</v>
      </c>
      <c r="F885">
        <v>2.7151550000000002</v>
      </c>
      <c r="G885">
        <v>0.19358539999999999</v>
      </c>
      <c r="H885">
        <v>103.5</v>
      </c>
      <c r="I885">
        <v>0.113369</v>
      </c>
      <c r="J885">
        <v>0.1607615</v>
      </c>
      <c r="K885">
        <v>0.19358539999999999</v>
      </c>
      <c r="L885">
        <v>0.22640930000000001</v>
      </c>
      <c r="M885">
        <v>0.27380169999999998</v>
      </c>
      <c r="N885">
        <v>6.2593099999999999E-2</v>
      </c>
      <c r="O885">
        <v>111</v>
      </c>
      <c r="P885">
        <v>944</v>
      </c>
    </row>
    <row r="886" spans="1:16">
      <c r="A886" s="53" t="s">
        <v>52</v>
      </c>
      <c r="B886" s="53">
        <v>40010</v>
      </c>
      <c r="C886" s="57">
        <v>21</v>
      </c>
      <c r="D886">
        <v>2.7637429999999998</v>
      </c>
      <c r="E886">
        <v>2.7910539999999999</v>
      </c>
      <c r="F886">
        <v>2.6961719999999998</v>
      </c>
      <c r="G886">
        <v>-2.73108E-2</v>
      </c>
      <c r="H886">
        <v>100</v>
      </c>
      <c r="I886">
        <v>-0.1075272</v>
      </c>
      <c r="J886">
        <v>-6.0134699999999999E-2</v>
      </c>
      <c r="K886">
        <v>-2.73108E-2</v>
      </c>
      <c r="L886">
        <v>5.5129999999999997E-3</v>
      </c>
      <c r="M886">
        <v>5.2905500000000001E-2</v>
      </c>
      <c r="N886">
        <v>6.2593099999999999E-2</v>
      </c>
      <c r="O886">
        <v>111</v>
      </c>
      <c r="P886">
        <v>944</v>
      </c>
    </row>
    <row r="887" spans="1:16">
      <c r="A887" s="53" t="s">
        <v>52</v>
      </c>
      <c r="B887" s="53">
        <v>40010</v>
      </c>
      <c r="C887" s="57">
        <v>22</v>
      </c>
      <c r="D887">
        <v>2.6286700000000001</v>
      </c>
      <c r="E887">
        <v>2.633569</v>
      </c>
      <c r="F887">
        <v>2.551437</v>
      </c>
      <c r="G887">
        <v>-4.8995000000000002E-3</v>
      </c>
      <c r="H887">
        <v>96.5</v>
      </c>
      <c r="I887">
        <v>-8.5115800000000005E-2</v>
      </c>
      <c r="J887">
        <v>-3.7723399999999997E-2</v>
      </c>
      <c r="K887">
        <v>-4.8995000000000002E-3</v>
      </c>
      <c r="L887">
        <v>2.7924399999999999E-2</v>
      </c>
      <c r="M887">
        <v>7.5316800000000003E-2</v>
      </c>
      <c r="N887">
        <v>6.2593099999999999E-2</v>
      </c>
      <c r="O887">
        <v>111</v>
      </c>
      <c r="P887">
        <v>944</v>
      </c>
    </row>
    <row r="888" spans="1:16">
      <c r="A888" s="53" t="s">
        <v>52</v>
      </c>
      <c r="B888" s="53">
        <v>40010</v>
      </c>
      <c r="C888" s="57">
        <v>23</v>
      </c>
      <c r="D888">
        <v>2.4067240000000001</v>
      </c>
      <c r="E888">
        <v>2.3863669999999999</v>
      </c>
      <c r="F888">
        <v>2.2893340000000002</v>
      </c>
      <c r="G888">
        <v>2.03564E-2</v>
      </c>
      <c r="H888">
        <v>94.5</v>
      </c>
      <c r="I888">
        <v>-5.9859900000000001E-2</v>
      </c>
      <c r="J888">
        <v>-1.2467499999999999E-2</v>
      </c>
      <c r="K888">
        <v>2.03564E-2</v>
      </c>
      <c r="L888">
        <v>5.31803E-2</v>
      </c>
      <c r="M888">
        <v>0.1005728</v>
      </c>
      <c r="N888">
        <v>6.2593099999999999E-2</v>
      </c>
      <c r="O888">
        <v>111</v>
      </c>
      <c r="P888">
        <v>944</v>
      </c>
    </row>
    <row r="889" spans="1:16">
      <c r="A889" s="53" t="s">
        <v>52</v>
      </c>
      <c r="B889" s="53">
        <v>40010</v>
      </c>
      <c r="C889" s="57">
        <v>24</v>
      </c>
      <c r="D889">
        <v>1.9075610000000001</v>
      </c>
      <c r="E889">
        <v>1.9629730000000001</v>
      </c>
      <c r="F889">
        <v>1.890852</v>
      </c>
      <c r="G889">
        <v>-5.54119E-2</v>
      </c>
      <c r="H889">
        <v>90</v>
      </c>
      <c r="I889">
        <v>-0.13562830000000001</v>
      </c>
      <c r="J889">
        <v>-8.8235800000000003E-2</v>
      </c>
      <c r="K889">
        <v>-5.54119E-2</v>
      </c>
      <c r="L889">
        <v>-2.25881E-2</v>
      </c>
      <c r="M889">
        <v>2.4804400000000001E-2</v>
      </c>
      <c r="N889">
        <v>6.2593099999999999E-2</v>
      </c>
      <c r="O889">
        <v>111</v>
      </c>
      <c r="P889">
        <v>944</v>
      </c>
    </row>
    <row r="890" spans="1:16">
      <c r="A890" s="53" t="s">
        <v>52</v>
      </c>
      <c r="B890" s="53">
        <v>40015</v>
      </c>
      <c r="C890" s="57">
        <v>1</v>
      </c>
      <c r="D890">
        <v>1.46865</v>
      </c>
      <c r="E890">
        <v>1.474782</v>
      </c>
      <c r="F890">
        <v>1.527007</v>
      </c>
      <c r="G890">
        <v>-6.1320000000000003E-3</v>
      </c>
      <c r="H890">
        <v>83.5</v>
      </c>
      <c r="I890">
        <v>-8.4400000000000003E-2</v>
      </c>
      <c r="J890">
        <v>-3.8158600000000001E-2</v>
      </c>
      <c r="K890">
        <v>-6.1320000000000003E-3</v>
      </c>
      <c r="L890">
        <v>2.58946E-2</v>
      </c>
      <c r="M890">
        <v>7.2136000000000006E-2</v>
      </c>
      <c r="N890">
        <v>6.1072799999999997E-2</v>
      </c>
      <c r="O890">
        <v>113</v>
      </c>
      <c r="P890">
        <v>965</v>
      </c>
    </row>
    <row r="891" spans="1:16">
      <c r="A891" s="53" t="s">
        <v>52</v>
      </c>
      <c r="B891" s="53">
        <v>40015</v>
      </c>
      <c r="C891" s="57">
        <v>2</v>
      </c>
      <c r="D891">
        <v>1.2930619999999999</v>
      </c>
      <c r="E891">
        <v>1.2642169999999999</v>
      </c>
      <c r="F891">
        <v>1.265253</v>
      </c>
      <c r="G891">
        <v>2.88448E-2</v>
      </c>
      <c r="H891">
        <v>82.5</v>
      </c>
      <c r="I891">
        <v>-4.9423099999999998E-2</v>
      </c>
      <c r="J891">
        <v>-3.1817999999999998E-3</v>
      </c>
      <c r="K891">
        <v>2.88448E-2</v>
      </c>
      <c r="L891">
        <v>6.0871500000000002E-2</v>
      </c>
      <c r="M891">
        <v>0.10711279999999999</v>
      </c>
      <c r="N891">
        <v>6.1072799999999997E-2</v>
      </c>
      <c r="O891">
        <v>113</v>
      </c>
      <c r="P891">
        <v>965</v>
      </c>
    </row>
    <row r="892" spans="1:16">
      <c r="A892" s="53" t="s">
        <v>52</v>
      </c>
      <c r="B892" s="53">
        <v>40015</v>
      </c>
      <c r="C892" s="57">
        <v>3</v>
      </c>
      <c r="D892">
        <v>1.11103</v>
      </c>
      <c r="E892">
        <v>1.0860110000000001</v>
      </c>
      <c r="F892">
        <v>1.0825480000000001</v>
      </c>
      <c r="G892">
        <v>2.5019300000000001E-2</v>
      </c>
      <c r="H892">
        <v>80.5</v>
      </c>
      <c r="I892">
        <v>-5.3248700000000003E-2</v>
      </c>
      <c r="J892">
        <v>-7.0073000000000002E-3</v>
      </c>
      <c r="K892">
        <v>2.5019300000000001E-2</v>
      </c>
      <c r="L892">
        <v>5.7045899999999997E-2</v>
      </c>
      <c r="M892">
        <v>0.1032873</v>
      </c>
      <c r="N892">
        <v>6.1072799999999997E-2</v>
      </c>
      <c r="O892">
        <v>113</v>
      </c>
      <c r="P892">
        <v>965</v>
      </c>
    </row>
    <row r="893" spans="1:16">
      <c r="A893" s="53" t="s">
        <v>52</v>
      </c>
      <c r="B893" s="53">
        <v>40015</v>
      </c>
      <c r="C893" s="57">
        <v>4</v>
      </c>
      <c r="D893">
        <v>0.97168109999999996</v>
      </c>
      <c r="E893">
        <v>0.96387140000000004</v>
      </c>
      <c r="F893">
        <v>0.91989449999999995</v>
      </c>
      <c r="G893">
        <v>7.8097000000000001E-3</v>
      </c>
      <c r="H893">
        <v>78.5</v>
      </c>
      <c r="I893">
        <v>-7.0458300000000001E-2</v>
      </c>
      <c r="J893">
        <v>-2.42169E-2</v>
      </c>
      <c r="K893">
        <v>7.8097000000000001E-3</v>
      </c>
      <c r="L893">
        <v>3.9836299999999998E-2</v>
      </c>
      <c r="M893">
        <v>8.6077699999999993E-2</v>
      </c>
      <c r="N893">
        <v>6.1072799999999997E-2</v>
      </c>
      <c r="O893">
        <v>113</v>
      </c>
      <c r="P893">
        <v>965</v>
      </c>
    </row>
    <row r="894" spans="1:16">
      <c r="A894" s="53" t="s">
        <v>52</v>
      </c>
      <c r="B894" s="53">
        <v>40015</v>
      </c>
      <c r="C894" s="57">
        <v>5</v>
      </c>
      <c r="D894">
        <v>0.89280499999999996</v>
      </c>
      <c r="E894">
        <v>0.88546340000000001</v>
      </c>
      <c r="F894">
        <v>0.8704653</v>
      </c>
      <c r="G894">
        <v>7.3416999999999996E-3</v>
      </c>
      <c r="H894">
        <v>76.5</v>
      </c>
      <c r="I894">
        <v>-7.0926299999999998E-2</v>
      </c>
      <c r="J894">
        <v>-2.4684899999999999E-2</v>
      </c>
      <c r="K894">
        <v>7.3416999999999996E-3</v>
      </c>
      <c r="L894">
        <v>3.9368300000000002E-2</v>
      </c>
      <c r="M894">
        <v>8.5609699999999997E-2</v>
      </c>
      <c r="N894">
        <v>6.1072799999999997E-2</v>
      </c>
      <c r="O894">
        <v>113</v>
      </c>
      <c r="P894">
        <v>965</v>
      </c>
    </row>
    <row r="895" spans="1:16">
      <c r="A895" s="53" t="s">
        <v>52</v>
      </c>
      <c r="B895" s="53">
        <v>40015</v>
      </c>
      <c r="C895" s="57">
        <v>6</v>
      </c>
      <c r="D895">
        <v>0.85244699999999995</v>
      </c>
      <c r="E895">
        <v>0.83171490000000003</v>
      </c>
      <c r="F895">
        <v>0.82548480000000002</v>
      </c>
      <c r="G895">
        <v>2.07321E-2</v>
      </c>
      <c r="H895">
        <v>74</v>
      </c>
      <c r="I895">
        <v>-5.7535900000000001E-2</v>
      </c>
      <c r="J895">
        <v>-1.1294500000000001E-2</v>
      </c>
      <c r="K895">
        <v>2.07321E-2</v>
      </c>
      <c r="L895">
        <v>5.2758699999999999E-2</v>
      </c>
      <c r="M895">
        <v>9.9000099999999994E-2</v>
      </c>
      <c r="N895">
        <v>6.1072799999999997E-2</v>
      </c>
      <c r="O895">
        <v>113</v>
      </c>
      <c r="P895">
        <v>965</v>
      </c>
    </row>
    <row r="896" spans="1:16">
      <c r="A896" s="53" t="s">
        <v>52</v>
      </c>
      <c r="B896" s="53">
        <v>40015</v>
      </c>
      <c r="C896" s="57">
        <v>7</v>
      </c>
      <c r="D896">
        <v>0.94301900000000005</v>
      </c>
      <c r="E896">
        <v>0.97289990000000004</v>
      </c>
      <c r="F896">
        <v>0.93847420000000004</v>
      </c>
      <c r="G896">
        <v>-2.9880799999999999E-2</v>
      </c>
      <c r="H896">
        <v>74</v>
      </c>
      <c r="I896">
        <v>-0.1081488</v>
      </c>
      <c r="J896">
        <v>-6.1907400000000001E-2</v>
      </c>
      <c r="K896">
        <v>-2.9880799999999999E-2</v>
      </c>
      <c r="L896">
        <v>2.1457999999999998E-3</v>
      </c>
      <c r="M896">
        <v>4.8387199999999998E-2</v>
      </c>
      <c r="N896">
        <v>6.1072799999999997E-2</v>
      </c>
      <c r="O896">
        <v>113</v>
      </c>
      <c r="P896">
        <v>965</v>
      </c>
    </row>
    <row r="897" spans="1:16">
      <c r="A897" s="53" t="s">
        <v>52</v>
      </c>
      <c r="B897" s="53">
        <v>40015</v>
      </c>
      <c r="C897" s="57">
        <v>8</v>
      </c>
      <c r="D897">
        <v>0.98197920000000005</v>
      </c>
      <c r="E897">
        <v>0.99658860000000005</v>
      </c>
      <c r="F897">
        <v>1.0059020000000001</v>
      </c>
      <c r="G897">
        <v>-1.46094E-2</v>
      </c>
      <c r="H897">
        <v>77</v>
      </c>
      <c r="I897">
        <v>-9.2877399999999999E-2</v>
      </c>
      <c r="J897">
        <v>-4.6635999999999997E-2</v>
      </c>
      <c r="K897">
        <v>-1.46094E-2</v>
      </c>
      <c r="L897">
        <v>1.7417200000000001E-2</v>
      </c>
      <c r="M897">
        <v>6.3658599999999996E-2</v>
      </c>
      <c r="N897">
        <v>6.1072799999999997E-2</v>
      </c>
      <c r="O897">
        <v>113</v>
      </c>
      <c r="P897">
        <v>965</v>
      </c>
    </row>
    <row r="898" spans="1:16">
      <c r="A898" s="53" t="s">
        <v>52</v>
      </c>
      <c r="B898" s="53">
        <v>40015</v>
      </c>
      <c r="C898" s="57">
        <v>9</v>
      </c>
      <c r="D898">
        <v>1.0515099999999999</v>
      </c>
      <c r="E898">
        <v>1.0151699999999999</v>
      </c>
      <c r="F898">
        <v>1.009209</v>
      </c>
      <c r="G898">
        <v>3.63401E-2</v>
      </c>
      <c r="H898">
        <v>80.5</v>
      </c>
      <c r="I898">
        <v>-4.1644399999999998E-2</v>
      </c>
      <c r="J898">
        <v>4.4295000000000003E-3</v>
      </c>
      <c r="K898">
        <v>3.63401E-2</v>
      </c>
      <c r="L898">
        <v>6.8250699999999997E-2</v>
      </c>
      <c r="M898">
        <v>0.1143246</v>
      </c>
      <c r="N898">
        <v>6.0851599999999999E-2</v>
      </c>
      <c r="O898">
        <v>112</v>
      </c>
      <c r="P898">
        <v>965</v>
      </c>
    </row>
    <row r="899" spans="1:16">
      <c r="A899" s="53" t="s">
        <v>52</v>
      </c>
      <c r="B899" s="53">
        <v>40015</v>
      </c>
      <c r="C899" s="57">
        <v>10</v>
      </c>
      <c r="D899">
        <v>1.172776</v>
      </c>
      <c r="E899">
        <v>1.1020350000000001</v>
      </c>
      <c r="F899">
        <v>1.070117</v>
      </c>
      <c r="G899">
        <v>7.0741200000000004E-2</v>
      </c>
      <c r="H899">
        <v>84.5</v>
      </c>
      <c r="I899">
        <v>-7.5268000000000002E-3</v>
      </c>
      <c r="J899">
        <v>3.8714600000000002E-2</v>
      </c>
      <c r="K899">
        <v>7.0741200000000004E-2</v>
      </c>
      <c r="L899">
        <v>0.10276780000000001</v>
      </c>
      <c r="M899">
        <v>0.14900920000000001</v>
      </c>
      <c r="N899">
        <v>6.1072799999999997E-2</v>
      </c>
      <c r="O899">
        <v>113</v>
      </c>
      <c r="P899">
        <v>965</v>
      </c>
    </row>
    <row r="900" spans="1:16">
      <c r="A900" s="53" t="s">
        <v>52</v>
      </c>
      <c r="B900" s="53">
        <v>40015</v>
      </c>
      <c r="C900" s="57">
        <v>11</v>
      </c>
      <c r="D900">
        <v>1.2910569999999999</v>
      </c>
      <c r="E900">
        <v>1.2863990000000001</v>
      </c>
      <c r="F900">
        <v>1.285156</v>
      </c>
      <c r="G900">
        <v>4.6579999999999998E-3</v>
      </c>
      <c r="H900">
        <v>89</v>
      </c>
      <c r="I900">
        <v>-7.3609999999999995E-2</v>
      </c>
      <c r="J900">
        <v>-2.73686E-2</v>
      </c>
      <c r="K900">
        <v>4.6579999999999998E-3</v>
      </c>
      <c r="L900">
        <v>3.6684599999999998E-2</v>
      </c>
      <c r="M900">
        <v>8.2926E-2</v>
      </c>
      <c r="N900">
        <v>6.1072799999999997E-2</v>
      </c>
      <c r="O900">
        <v>113</v>
      </c>
      <c r="P900">
        <v>965</v>
      </c>
    </row>
    <row r="901" spans="1:16">
      <c r="A901" s="53" t="s">
        <v>52</v>
      </c>
      <c r="B901" s="53">
        <v>40015</v>
      </c>
      <c r="C901" s="57">
        <v>12</v>
      </c>
      <c r="D901">
        <v>1.488151</v>
      </c>
      <c r="E901">
        <v>1.4768399999999999</v>
      </c>
      <c r="F901">
        <v>1.464202</v>
      </c>
      <c r="G901">
        <v>1.1310499999999999E-2</v>
      </c>
      <c r="H901">
        <v>92.5</v>
      </c>
      <c r="I901">
        <v>-6.6957500000000003E-2</v>
      </c>
      <c r="J901">
        <v>-2.0716200000000001E-2</v>
      </c>
      <c r="K901">
        <v>1.1310499999999999E-2</v>
      </c>
      <c r="L901">
        <v>4.3337100000000003E-2</v>
      </c>
      <c r="M901">
        <v>8.9578400000000002E-2</v>
      </c>
      <c r="N901">
        <v>6.1072799999999997E-2</v>
      </c>
      <c r="O901">
        <v>113</v>
      </c>
      <c r="P901">
        <v>965</v>
      </c>
    </row>
    <row r="902" spans="1:16">
      <c r="A902" s="53" t="s">
        <v>52</v>
      </c>
      <c r="B902" s="53">
        <v>40015</v>
      </c>
      <c r="C902" s="57">
        <v>13</v>
      </c>
      <c r="D902">
        <v>1.712132</v>
      </c>
      <c r="E902">
        <v>1.677176</v>
      </c>
      <c r="F902">
        <v>1.7316640000000001</v>
      </c>
      <c r="G902">
        <v>3.4956099999999997E-2</v>
      </c>
      <c r="H902">
        <v>96.5</v>
      </c>
      <c r="I902">
        <v>-4.33119E-2</v>
      </c>
      <c r="J902">
        <v>2.9294999999999998E-3</v>
      </c>
      <c r="K902">
        <v>3.4956099999999997E-2</v>
      </c>
      <c r="L902">
        <v>6.6982700000000006E-2</v>
      </c>
      <c r="M902">
        <v>0.11322409999999999</v>
      </c>
      <c r="N902">
        <v>6.1072799999999997E-2</v>
      </c>
      <c r="O902">
        <v>113</v>
      </c>
      <c r="P902">
        <v>965</v>
      </c>
    </row>
    <row r="903" spans="1:16">
      <c r="A903" s="53" t="s">
        <v>52</v>
      </c>
      <c r="B903" s="53">
        <v>40015</v>
      </c>
      <c r="C903" s="57">
        <v>14</v>
      </c>
      <c r="D903">
        <v>1.9599200000000001</v>
      </c>
      <c r="E903">
        <v>1.890868</v>
      </c>
      <c r="F903">
        <v>1.8271550000000001</v>
      </c>
      <c r="G903">
        <v>6.9052199999999994E-2</v>
      </c>
      <c r="H903">
        <v>99</v>
      </c>
      <c r="I903">
        <v>-9.2157999999999997E-3</v>
      </c>
      <c r="J903">
        <v>3.7025599999999999E-2</v>
      </c>
      <c r="K903">
        <v>6.9052199999999994E-2</v>
      </c>
      <c r="L903">
        <v>0.1010788</v>
      </c>
      <c r="M903">
        <v>0.14732020000000001</v>
      </c>
      <c r="N903">
        <v>6.1072799999999997E-2</v>
      </c>
      <c r="O903">
        <v>113</v>
      </c>
      <c r="P903">
        <v>965</v>
      </c>
    </row>
    <row r="904" spans="1:16">
      <c r="A904" s="53" t="s">
        <v>52</v>
      </c>
      <c r="B904" s="53">
        <v>40015</v>
      </c>
      <c r="C904" s="57">
        <v>15</v>
      </c>
      <c r="D904">
        <v>2.2124999999999999</v>
      </c>
      <c r="E904">
        <v>1.936993</v>
      </c>
      <c r="F904">
        <v>1.776162</v>
      </c>
      <c r="G904">
        <v>0.27550649999999999</v>
      </c>
      <c r="H904">
        <v>102</v>
      </c>
      <c r="I904">
        <v>0.19723850000000001</v>
      </c>
      <c r="J904">
        <v>0.2434799</v>
      </c>
      <c r="K904">
        <v>0.27550649999999999</v>
      </c>
      <c r="L904">
        <v>0.3075331</v>
      </c>
      <c r="M904">
        <v>0.35377449999999999</v>
      </c>
      <c r="N904">
        <v>6.1072799999999997E-2</v>
      </c>
      <c r="O904">
        <v>113</v>
      </c>
      <c r="P904">
        <v>965</v>
      </c>
    </row>
    <row r="905" spans="1:16">
      <c r="A905" s="53" t="s">
        <v>52</v>
      </c>
      <c r="B905" s="53">
        <v>40015</v>
      </c>
      <c r="C905" s="57">
        <v>16</v>
      </c>
      <c r="D905">
        <v>2.428639</v>
      </c>
      <c r="E905">
        <v>2.1222089999999998</v>
      </c>
      <c r="F905">
        <v>2.0129519999999999</v>
      </c>
      <c r="G905">
        <v>0.30642989999999998</v>
      </c>
      <c r="H905">
        <v>103</v>
      </c>
      <c r="I905">
        <v>0.2281619</v>
      </c>
      <c r="J905">
        <v>0.27440320000000001</v>
      </c>
      <c r="K905">
        <v>0.30642989999999998</v>
      </c>
      <c r="L905">
        <v>0.33845649999999999</v>
      </c>
      <c r="M905">
        <v>0.38469779999999998</v>
      </c>
      <c r="N905">
        <v>6.1072799999999997E-2</v>
      </c>
      <c r="O905">
        <v>113</v>
      </c>
      <c r="P905">
        <v>965</v>
      </c>
    </row>
    <row r="906" spans="1:16">
      <c r="A906" s="53" t="s">
        <v>52</v>
      </c>
      <c r="B906" s="53">
        <v>40015</v>
      </c>
      <c r="C906" s="57">
        <v>17</v>
      </c>
      <c r="D906">
        <v>2.5908470000000001</v>
      </c>
      <c r="E906">
        <v>2.3043939999999998</v>
      </c>
      <c r="F906">
        <v>2.0764300000000002</v>
      </c>
      <c r="G906">
        <v>0.28645320000000002</v>
      </c>
      <c r="H906">
        <v>103</v>
      </c>
      <c r="I906">
        <v>0.20818529999999999</v>
      </c>
      <c r="J906">
        <v>0.2544266</v>
      </c>
      <c r="K906">
        <v>0.28645320000000002</v>
      </c>
      <c r="L906">
        <v>0.31847989999999998</v>
      </c>
      <c r="M906">
        <v>0.36472120000000002</v>
      </c>
      <c r="N906">
        <v>6.1072799999999997E-2</v>
      </c>
      <c r="O906">
        <v>113</v>
      </c>
      <c r="P906">
        <v>965</v>
      </c>
    </row>
    <row r="907" spans="1:16">
      <c r="A907" s="53" t="s">
        <v>52</v>
      </c>
      <c r="B907" s="53">
        <v>40015</v>
      </c>
      <c r="C907" s="57">
        <v>18</v>
      </c>
      <c r="D907">
        <v>2.6875200000000001</v>
      </c>
      <c r="E907">
        <v>2.433128</v>
      </c>
      <c r="F907">
        <v>2.2279260000000001</v>
      </c>
      <c r="G907">
        <v>0.25439139999999999</v>
      </c>
      <c r="H907">
        <v>102.5</v>
      </c>
      <c r="I907">
        <v>0.17612349999999999</v>
      </c>
      <c r="J907">
        <v>0.2223648</v>
      </c>
      <c r="K907">
        <v>0.25439139999999999</v>
      </c>
      <c r="L907">
        <v>0.28641810000000001</v>
      </c>
      <c r="M907">
        <v>0.33265939999999999</v>
      </c>
      <c r="N907">
        <v>6.1072799999999997E-2</v>
      </c>
      <c r="O907">
        <v>113</v>
      </c>
      <c r="P907">
        <v>965</v>
      </c>
    </row>
    <row r="908" spans="1:16">
      <c r="A908" s="53" t="s">
        <v>52</v>
      </c>
      <c r="B908" s="53">
        <v>40015</v>
      </c>
      <c r="C908" s="57">
        <v>19</v>
      </c>
      <c r="D908">
        <v>2.6911890000000001</v>
      </c>
      <c r="E908">
        <v>2.4512200000000002</v>
      </c>
      <c r="F908">
        <v>2.3891830000000001</v>
      </c>
      <c r="G908">
        <v>0.2399695</v>
      </c>
      <c r="H908">
        <v>100.5</v>
      </c>
      <c r="I908">
        <v>0.1617015</v>
      </c>
      <c r="J908">
        <v>0.20794290000000001</v>
      </c>
      <c r="K908">
        <v>0.2399695</v>
      </c>
      <c r="L908">
        <v>0.27199610000000002</v>
      </c>
      <c r="M908">
        <v>0.31823750000000001</v>
      </c>
      <c r="N908">
        <v>6.1072799999999997E-2</v>
      </c>
      <c r="O908">
        <v>113</v>
      </c>
      <c r="P908">
        <v>965</v>
      </c>
    </row>
    <row r="909" spans="1:16">
      <c r="A909" s="53" t="s">
        <v>52</v>
      </c>
      <c r="B909" s="53">
        <v>40015</v>
      </c>
      <c r="C909" s="57">
        <v>20</v>
      </c>
      <c r="D909">
        <v>2.574732</v>
      </c>
      <c r="E909">
        <v>2.5322300000000002</v>
      </c>
      <c r="F909">
        <v>2.4264619999999999</v>
      </c>
      <c r="G909">
        <v>4.2501900000000002E-2</v>
      </c>
      <c r="H909">
        <v>98.5</v>
      </c>
      <c r="I909">
        <v>-3.5734399999999999E-2</v>
      </c>
      <c r="J909">
        <v>1.04882E-2</v>
      </c>
      <c r="K909">
        <v>4.2501900000000002E-2</v>
      </c>
      <c r="L909">
        <v>7.4515600000000001E-2</v>
      </c>
      <c r="M909">
        <v>0.12073830000000001</v>
      </c>
      <c r="N909">
        <v>6.1048199999999997E-2</v>
      </c>
      <c r="O909">
        <v>112</v>
      </c>
      <c r="P909">
        <v>965</v>
      </c>
    </row>
    <row r="910" spans="1:16">
      <c r="A910" s="53" t="s">
        <v>52</v>
      </c>
      <c r="B910" s="53">
        <v>40015</v>
      </c>
      <c r="C910" s="57">
        <v>21</v>
      </c>
      <c r="D910">
        <v>2.401078</v>
      </c>
      <c r="E910">
        <v>2.4930569999999999</v>
      </c>
      <c r="F910">
        <v>2.3514849999999998</v>
      </c>
      <c r="G910">
        <v>-9.1978099999999993E-2</v>
      </c>
      <c r="H910">
        <v>95</v>
      </c>
      <c r="I910">
        <v>-0.17024600000000001</v>
      </c>
      <c r="J910">
        <v>-0.1240047</v>
      </c>
      <c r="K910">
        <v>-9.1978099999999993E-2</v>
      </c>
      <c r="L910">
        <v>-5.9951499999999998E-2</v>
      </c>
      <c r="M910">
        <v>-1.3710099999999999E-2</v>
      </c>
      <c r="N910">
        <v>6.1072799999999997E-2</v>
      </c>
      <c r="O910">
        <v>113</v>
      </c>
      <c r="P910">
        <v>965</v>
      </c>
    </row>
    <row r="911" spans="1:16">
      <c r="A911" s="53" t="s">
        <v>52</v>
      </c>
      <c r="B911" s="53">
        <v>40015</v>
      </c>
      <c r="C911" s="57">
        <v>22</v>
      </c>
      <c r="D911">
        <v>2.2947790000000001</v>
      </c>
      <c r="E911">
        <v>2.4155530000000001</v>
      </c>
      <c r="F911">
        <v>2.166455</v>
      </c>
      <c r="G911">
        <v>-0.1207738</v>
      </c>
      <c r="H911">
        <v>92</v>
      </c>
      <c r="I911">
        <v>-0.19904179999999999</v>
      </c>
      <c r="J911">
        <v>-0.1528004</v>
      </c>
      <c r="K911">
        <v>-0.1207738</v>
      </c>
      <c r="L911">
        <v>-8.8747199999999998E-2</v>
      </c>
      <c r="M911">
        <v>-4.2505800000000003E-2</v>
      </c>
      <c r="N911">
        <v>6.1072799999999997E-2</v>
      </c>
      <c r="O911">
        <v>113</v>
      </c>
      <c r="P911">
        <v>965</v>
      </c>
    </row>
    <row r="912" spans="1:16">
      <c r="A912" s="53" t="s">
        <v>52</v>
      </c>
      <c r="B912" s="53">
        <v>40015</v>
      </c>
      <c r="C912" s="57">
        <v>23</v>
      </c>
      <c r="D912">
        <v>1.971571</v>
      </c>
      <c r="E912">
        <v>2.0103960000000001</v>
      </c>
      <c r="F912">
        <v>1.9642310000000001</v>
      </c>
      <c r="G912">
        <v>-3.8825199999999997E-2</v>
      </c>
      <c r="H912">
        <v>87.5</v>
      </c>
      <c r="I912">
        <v>-0.11709310000000001</v>
      </c>
      <c r="J912">
        <v>-7.0851800000000006E-2</v>
      </c>
      <c r="K912">
        <v>-3.8825199999999997E-2</v>
      </c>
      <c r="L912">
        <v>-6.7984999999999999E-3</v>
      </c>
      <c r="M912">
        <v>3.94428E-2</v>
      </c>
      <c r="N912">
        <v>6.1072799999999997E-2</v>
      </c>
      <c r="O912">
        <v>113</v>
      </c>
      <c r="P912">
        <v>965</v>
      </c>
    </row>
    <row r="913" spans="1:16">
      <c r="A913" s="53" t="s">
        <v>52</v>
      </c>
      <c r="B913" s="53">
        <v>40015</v>
      </c>
      <c r="C913" s="57">
        <v>24</v>
      </c>
      <c r="D913">
        <v>1.623176</v>
      </c>
      <c r="E913">
        <v>1.660947</v>
      </c>
      <c r="F913">
        <v>1.734775</v>
      </c>
      <c r="G913">
        <v>-3.7770699999999997E-2</v>
      </c>
      <c r="H913">
        <v>83.5</v>
      </c>
      <c r="I913">
        <v>-0.11603869999999999</v>
      </c>
      <c r="J913">
        <v>-6.9797399999999996E-2</v>
      </c>
      <c r="K913">
        <v>-3.7770699999999997E-2</v>
      </c>
      <c r="L913">
        <v>-5.7441000000000002E-3</v>
      </c>
      <c r="M913">
        <v>4.0497199999999997E-2</v>
      </c>
      <c r="N913">
        <v>6.1072799999999997E-2</v>
      </c>
      <c r="O913">
        <v>113</v>
      </c>
      <c r="P913">
        <v>965</v>
      </c>
    </row>
    <row r="914" spans="1:16">
      <c r="A914" s="53" t="s">
        <v>52</v>
      </c>
      <c r="B914" s="53">
        <v>40021</v>
      </c>
      <c r="C914" s="57">
        <v>1</v>
      </c>
      <c r="D914">
        <v>1.5142249999999999</v>
      </c>
      <c r="E914">
        <v>1.538208</v>
      </c>
      <c r="F914">
        <v>1.5385949999999999</v>
      </c>
      <c r="G914">
        <v>-2.3983399999999998E-2</v>
      </c>
      <c r="H914">
        <v>84.5</v>
      </c>
      <c r="I914">
        <v>-9.6954299999999993E-2</v>
      </c>
      <c r="J914">
        <v>-5.3842500000000001E-2</v>
      </c>
      <c r="K914">
        <v>-2.3983399999999998E-2</v>
      </c>
      <c r="L914">
        <v>5.8757999999999996E-3</v>
      </c>
      <c r="M914">
        <v>4.8987599999999999E-2</v>
      </c>
      <c r="N914">
        <v>5.69396E-2</v>
      </c>
      <c r="O914">
        <v>127</v>
      </c>
      <c r="P914">
        <v>1136</v>
      </c>
    </row>
    <row r="915" spans="1:16">
      <c r="A915" s="53" t="s">
        <v>52</v>
      </c>
      <c r="B915" s="53">
        <v>40021</v>
      </c>
      <c r="C915" s="57">
        <v>2</v>
      </c>
      <c r="D915">
        <v>1.3490340000000001</v>
      </c>
      <c r="E915">
        <v>1.327971</v>
      </c>
      <c r="F915">
        <v>1.3723110000000001</v>
      </c>
      <c r="G915">
        <v>2.1062399999999998E-2</v>
      </c>
      <c r="H915">
        <v>83.5</v>
      </c>
      <c r="I915">
        <v>-5.2467100000000003E-2</v>
      </c>
      <c r="J915">
        <v>-9.0253E-3</v>
      </c>
      <c r="K915">
        <v>2.1062399999999998E-2</v>
      </c>
      <c r="L915">
        <v>5.1150000000000001E-2</v>
      </c>
      <c r="M915">
        <v>9.4591800000000004E-2</v>
      </c>
      <c r="N915">
        <v>5.7375299999999997E-2</v>
      </c>
      <c r="O915">
        <v>126</v>
      </c>
      <c r="P915">
        <v>1136</v>
      </c>
    </row>
    <row r="916" spans="1:16">
      <c r="A916" s="53" t="s">
        <v>52</v>
      </c>
      <c r="B916" s="53">
        <v>40021</v>
      </c>
      <c r="C916" s="57">
        <v>3</v>
      </c>
      <c r="D916">
        <v>1.1660980000000001</v>
      </c>
      <c r="E916">
        <v>1.141499</v>
      </c>
      <c r="F916">
        <v>1.134228</v>
      </c>
      <c r="G916">
        <v>2.4598600000000002E-2</v>
      </c>
      <c r="H916">
        <v>81.5</v>
      </c>
      <c r="I916">
        <v>-4.9253400000000003E-2</v>
      </c>
      <c r="J916">
        <v>-5.6210000000000001E-3</v>
      </c>
      <c r="K916">
        <v>2.4598600000000002E-2</v>
      </c>
      <c r="L916">
        <v>5.4818199999999997E-2</v>
      </c>
      <c r="M916">
        <v>9.8450599999999999E-2</v>
      </c>
      <c r="N916">
        <v>5.7626999999999998E-2</v>
      </c>
      <c r="O916">
        <v>125</v>
      </c>
      <c r="P916">
        <v>1136</v>
      </c>
    </row>
    <row r="917" spans="1:16">
      <c r="A917" s="53" t="s">
        <v>52</v>
      </c>
      <c r="B917" s="53">
        <v>40021</v>
      </c>
      <c r="C917" s="57">
        <v>4</v>
      </c>
      <c r="D917">
        <v>0.99472079999999996</v>
      </c>
      <c r="E917">
        <v>0.9946412</v>
      </c>
      <c r="F917">
        <v>1.0059009999999999</v>
      </c>
      <c r="G917">
        <v>7.9599999999999997E-5</v>
      </c>
      <c r="H917">
        <v>78.5</v>
      </c>
      <c r="I917">
        <v>-7.2891399999999995E-2</v>
      </c>
      <c r="J917">
        <v>-2.97796E-2</v>
      </c>
      <c r="K917">
        <v>7.9599999999999997E-5</v>
      </c>
      <c r="L917">
        <v>2.9938699999999999E-2</v>
      </c>
      <c r="M917">
        <v>7.3050599999999993E-2</v>
      </c>
      <c r="N917">
        <v>5.69396E-2</v>
      </c>
      <c r="O917">
        <v>127</v>
      </c>
      <c r="P917">
        <v>1136</v>
      </c>
    </row>
    <row r="918" spans="1:16">
      <c r="A918" s="53" t="s">
        <v>52</v>
      </c>
      <c r="B918" s="53">
        <v>40021</v>
      </c>
      <c r="C918" s="57">
        <v>5</v>
      </c>
      <c r="D918">
        <v>0.91791250000000002</v>
      </c>
      <c r="E918">
        <v>0.90971170000000001</v>
      </c>
      <c r="F918">
        <v>0.97577199999999997</v>
      </c>
      <c r="G918">
        <v>8.2007999999999994E-3</v>
      </c>
      <c r="H918">
        <v>76.5</v>
      </c>
      <c r="I918">
        <v>-6.5110100000000004E-2</v>
      </c>
      <c r="J918">
        <v>-2.1797400000000001E-2</v>
      </c>
      <c r="K918">
        <v>8.2007999999999994E-3</v>
      </c>
      <c r="L918">
        <v>3.81991E-2</v>
      </c>
      <c r="M918">
        <v>8.1511700000000006E-2</v>
      </c>
      <c r="N918">
        <v>5.72048E-2</v>
      </c>
      <c r="O918">
        <v>126</v>
      </c>
      <c r="P918">
        <v>1136</v>
      </c>
    </row>
    <row r="919" spans="1:16">
      <c r="A919" s="53" t="s">
        <v>52</v>
      </c>
      <c r="B919" s="53">
        <v>40021</v>
      </c>
      <c r="C919" s="57">
        <v>6</v>
      </c>
      <c r="D919">
        <v>0.88788909999999999</v>
      </c>
      <c r="E919">
        <v>0.85643230000000004</v>
      </c>
      <c r="F919">
        <v>0.85154940000000001</v>
      </c>
      <c r="G919">
        <v>3.14568E-2</v>
      </c>
      <c r="H919">
        <v>75.5</v>
      </c>
      <c r="I919">
        <v>-4.1514200000000001E-2</v>
      </c>
      <c r="J919">
        <v>1.5977000000000001E-3</v>
      </c>
      <c r="K919">
        <v>3.14568E-2</v>
      </c>
      <c r="L919">
        <v>6.1316000000000002E-2</v>
      </c>
      <c r="M919">
        <v>0.1044278</v>
      </c>
      <c r="N919">
        <v>5.69396E-2</v>
      </c>
      <c r="O919">
        <v>127</v>
      </c>
      <c r="P919">
        <v>1136</v>
      </c>
    </row>
    <row r="920" spans="1:16">
      <c r="A920" s="53" t="s">
        <v>52</v>
      </c>
      <c r="B920" s="53">
        <v>40021</v>
      </c>
      <c r="C920" s="57">
        <v>7</v>
      </c>
      <c r="D920">
        <v>0.9402258</v>
      </c>
      <c r="E920">
        <v>0.98827929999999997</v>
      </c>
      <c r="F920">
        <v>0.98058089999999998</v>
      </c>
      <c r="G920">
        <v>-4.8053400000000003E-2</v>
      </c>
      <c r="H920">
        <v>75</v>
      </c>
      <c r="I920">
        <v>-0.1210244</v>
      </c>
      <c r="J920">
        <v>-7.7912599999999999E-2</v>
      </c>
      <c r="K920">
        <v>-4.8053400000000003E-2</v>
      </c>
      <c r="L920">
        <v>-1.81943E-2</v>
      </c>
      <c r="M920">
        <v>2.4917499999999999E-2</v>
      </c>
      <c r="N920">
        <v>5.69396E-2</v>
      </c>
      <c r="O920">
        <v>127</v>
      </c>
      <c r="P920">
        <v>1136</v>
      </c>
    </row>
    <row r="921" spans="1:16">
      <c r="A921" s="53" t="s">
        <v>52</v>
      </c>
      <c r="B921" s="53">
        <v>40021</v>
      </c>
      <c r="C921" s="57">
        <v>8</v>
      </c>
      <c r="D921">
        <v>1.0077659999999999</v>
      </c>
      <c r="E921">
        <v>1.075402</v>
      </c>
      <c r="F921">
        <v>1.01935</v>
      </c>
      <c r="G921">
        <v>-6.7635399999999998E-2</v>
      </c>
      <c r="H921">
        <v>78.5</v>
      </c>
      <c r="I921">
        <v>-0.14060639999999999</v>
      </c>
      <c r="J921">
        <v>-9.7494600000000001E-2</v>
      </c>
      <c r="K921">
        <v>-6.7635399999999998E-2</v>
      </c>
      <c r="L921">
        <v>-3.7776299999999999E-2</v>
      </c>
      <c r="M921">
        <v>5.3356000000000002E-3</v>
      </c>
      <c r="N921">
        <v>5.69396E-2</v>
      </c>
      <c r="O921">
        <v>127</v>
      </c>
      <c r="P921">
        <v>1136</v>
      </c>
    </row>
    <row r="922" spans="1:16">
      <c r="A922" s="53" t="s">
        <v>52</v>
      </c>
      <c r="B922" s="53">
        <v>40021</v>
      </c>
      <c r="C922" s="57">
        <v>9</v>
      </c>
      <c r="D922">
        <v>1.112832</v>
      </c>
      <c r="E922">
        <v>1.0999490000000001</v>
      </c>
      <c r="F922">
        <v>1.054236</v>
      </c>
      <c r="G922">
        <v>1.2882899999999999E-2</v>
      </c>
      <c r="H922">
        <v>84</v>
      </c>
      <c r="I922">
        <v>-5.9648199999999998E-2</v>
      </c>
      <c r="J922">
        <v>-1.6796200000000001E-2</v>
      </c>
      <c r="K922">
        <v>1.2882899999999999E-2</v>
      </c>
      <c r="L922">
        <v>4.2562099999999999E-2</v>
      </c>
      <c r="M922">
        <v>8.5414100000000007E-2</v>
      </c>
      <c r="N922">
        <v>5.6596300000000002E-2</v>
      </c>
      <c r="O922">
        <v>126</v>
      </c>
      <c r="P922">
        <v>1136</v>
      </c>
    </row>
    <row r="923" spans="1:16">
      <c r="A923" s="53" t="s">
        <v>52</v>
      </c>
      <c r="B923" s="53">
        <v>40021</v>
      </c>
      <c r="C923" s="57">
        <v>10</v>
      </c>
      <c r="D923">
        <v>1.2743869999999999</v>
      </c>
      <c r="E923">
        <v>1.2144889999999999</v>
      </c>
      <c r="F923">
        <v>1.22749</v>
      </c>
      <c r="G923">
        <v>5.9897800000000001E-2</v>
      </c>
      <c r="H923">
        <v>88</v>
      </c>
      <c r="I923">
        <v>-1.30732E-2</v>
      </c>
      <c r="J923">
        <v>3.0038599999999999E-2</v>
      </c>
      <c r="K923">
        <v>5.9897800000000001E-2</v>
      </c>
      <c r="L923">
        <v>8.9756900000000001E-2</v>
      </c>
      <c r="M923">
        <v>0.13286880000000001</v>
      </c>
      <c r="N923">
        <v>5.69396E-2</v>
      </c>
      <c r="O923">
        <v>127</v>
      </c>
      <c r="P923">
        <v>1136</v>
      </c>
    </row>
    <row r="924" spans="1:16">
      <c r="A924" s="53" t="s">
        <v>52</v>
      </c>
      <c r="B924" s="53">
        <v>40021</v>
      </c>
      <c r="C924" s="57">
        <v>11</v>
      </c>
      <c r="D924">
        <v>1.41374</v>
      </c>
      <c r="E924">
        <v>1.4712229999999999</v>
      </c>
      <c r="F924">
        <v>1.463711</v>
      </c>
      <c r="G924">
        <v>-5.7483399999999997E-2</v>
      </c>
      <c r="H924">
        <v>91.5</v>
      </c>
      <c r="I924">
        <v>-0.1304544</v>
      </c>
      <c r="J924">
        <v>-8.7342600000000006E-2</v>
      </c>
      <c r="K924">
        <v>-5.7483399999999997E-2</v>
      </c>
      <c r="L924">
        <v>-2.7624300000000001E-2</v>
      </c>
      <c r="M924">
        <v>1.54875E-2</v>
      </c>
      <c r="N924">
        <v>5.69396E-2</v>
      </c>
      <c r="O924">
        <v>127</v>
      </c>
      <c r="P924">
        <v>1136</v>
      </c>
    </row>
    <row r="925" spans="1:16">
      <c r="A925" s="53" t="s">
        <v>52</v>
      </c>
      <c r="B925" s="53">
        <v>40021</v>
      </c>
      <c r="C925" s="57">
        <v>12</v>
      </c>
      <c r="D925">
        <v>1.6768909999999999</v>
      </c>
      <c r="E925">
        <v>1.6688099999999999</v>
      </c>
      <c r="F925">
        <v>1.6384669999999999</v>
      </c>
      <c r="G925">
        <v>8.0801999999999992E-3</v>
      </c>
      <c r="H925">
        <v>96</v>
      </c>
      <c r="I925">
        <v>-6.4890699999999996E-2</v>
      </c>
      <c r="J925">
        <v>-2.17789E-2</v>
      </c>
      <c r="K925">
        <v>8.0801999999999992E-3</v>
      </c>
      <c r="L925">
        <v>3.7939399999999998E-2</v>
      </c>
      <c r="M925">
        <v>8.1051200000000004E-2</v>
      </c>
      <c r="N925">
        <v>5.69396E-2</v>
      </c>
      <c r="O925">
        <v>127</v>
      </c>
      <c r="P925">
        <v>1136</v>
      </c>
    </row>
    <row r="926" spans="1:16">
      <c r="A926" s="53" t="s">
        <v>52</v>
      </c>
      <c r="B926" s="53">
        <v>40021</v>
      </c>
      <c r="C926" s="57">
        <v>13</v>
      </c>
      <c r="D926">
        <v>1.9082870000000001</v>
      </c>
      <c r="E926">
        <v>1.8728819999999999</v>
      </c>
      <c r="F926">
        <v>1.955389</v>
      </c>
      <c r="G926">
        <v>3.5404900000000003E-2</v>
      </c>
      <c r="H926">
        <v>99</v>
      </c>
      <c r="I926">
        <v>-3.78654E-2</v>
      </c>
      <c r="J926">
        <v>5.4232999999999998E-3</v>
      </c>
      <c r="K926">
        <v>3.5404900000000003E-2</v>
      </c>
      <c r="L926">
        <v>6.53865E-2</v>
      </c>
      <c r="M926">
        <v>0.1086753</v>
      </c>
      <c r="N926">
        <v>5.71732E-2</v>
      </c>
      <c r="O926">
        <v>126</v>
      </c>
      <c r="P926">
        <v>1136</v>
      </c>
    </row>
    <row r="927" spans="1:16">
      <c r="A927" s="53" t="s">
        <v>52</v>
      </c>
      <c r="B927" s="53">
        <v>40021</v>
      </c>
      <c r="C927" s="57">
        <v>14</v>
      </c>
      <c r="D927">
        <v>2.1592699999999998</v>
      </c>
      <c r="E927">
        <v>2.0838350000000001</v>
      </c>
      <c r="F927">
        <v>2.1341649999999999</v>
      </c>
      <c r="G927">
        <v>7.5434399999999999E-2</v>
      </c>
      <c r="H927">
        <v>101.5</v>
      </c>
      <c r="I927">
        <v>2.1641E-3</v>
      </c>
      <c r="J927">
        <v>4.5452800000000002E-2</v>
      </c>
      <c r="K927">
        <v>7.5434399999999999E-2</v>
      </c>
      <c r="L927">
        <v>0.1054161</v>
      </c>
      <c r="M927">
        <v>0.1487048</v>
      </c>
      <c r="N927">
        <v>5.71732E-2</v>
      </c>
      <c r="O927">
        <v>126</v>
      </c>
      <c r="P927">
        <v>1136</v>
      </c>
    </row>
    <row r="928" spans="1:16">
      <c r="A928" s="53" t="s">
        <v>52</v>
      </c>
      <c r="B928" s="53">
        <v>40021</v>
      </c>
      <c r="C928" s="57">
        <v>15</v>
      </c>
      <c r="D928">
        <v>2.3879570000000001</v>
      </c>
      <c r="E928">
        <v>2.1237159999999999</v>
      </c>
      <c r="F928">
        <v>2.1520890000000001</v>
      </c>
      <c r="G928">
        <v>0.26424029999999998</v>
      </c>
      <c r="H928">
        <v>103.5</v>
      </c>
      <c r="I928">
        <v>0.1909699</v>
      </c>
      <c r="J928">
        <v>0.23425860000000001</v>
      </c>
      <c r="K928">
        <v>0.26424029999999998</v>
      </c>
      <c r="L928">
        <v>0.29422189999999998</v>
      </c>
      <c r="M928">
        <v>0.33751059999999999</v>
      </c>
      <c r="N928">
        <v>5.71732E-2</v>
      </c>
      <c r="O928">
        <v>126</v>
      </c>
      <c r="P928">
        <v>1136</v>
      </c>
    </row>
    <row r="929" spans="1:16">
      <c r="A929" s="53" t="s">
        <v>52</v>
      </c>
      <c r="B929" s="53">
        <v>40021</v>
      </c>
      <c r="C929" s="57">
        <v>16</v>
      </c>
      <c r="D929">
        <v>2.5954060000000001</v>
      </c>
      <c r="E929">
        <v>2.2765179999999998</v>
      </c>
      <c r="F929">
        <v>2.274937</v>
      </c>
      <c r="G929">
        <v>0.3188879</v>
      </c>
      <c r="H929">
        <v>104.5</v>
      </c>
      <c r="I929">
        <v>0.24565819999999999</v>
      </c>
      <c r="J929">
        <v>0.28892289999999998</v>
      </c>
      <c r="K929">
        <v>0.3188879</v>
      </c>
      <c r="L929">
        <v>0.34885300000000002</v>
      </c>
      <c r="M929">
        <v>0.39211770000000001</v>
      </c>
      <c r="N929">
        <v>5.7141499999999998E-2</v>
      </c>
      <c r="O929">
        <v>125</v>
      </c>
      <c r="P929">
        <v>1136</v>
      </c>
    </row>
    <row r="930" spans="1:16">
      <c r="A930" s="53" t="s">
        <v>52</v>
      </c>
      <c r="B930" s="53">
        <v>40021</v>
      </c>
      <c r="C930" s="57">
        <v>17</v>
      </c>
      <c r="D930">
        <v>2.8445659999999999</v>
      </c>
      <c r="E930">
        <v>2.4829219999999999</v>
      </c>
      <c r="F930">
        <v>2.51023</v>
      </c>
      <c r="G930">
        <v>0.36164380000000002</v>
      </c>
      <c r="H930">
        <v>106</v>
      </c>
      <c r="I930">
        <v>0.28805389999999997</v>
      </c>
      <c r="J930">
        <v>0.33153139999999998</v>
      </c>
      <c r="K930">
        <v>0.36164380000000002</v>
      </c>
      <c r="L930">
        <v>0.3917562</v>
      </c>
      <c r="M930">
        <v>0.4352337</v>
      </c>
      <c r="N930">
        <v>5.7422500000000001E-2</v>
      </c>
      <c r="O930">
        <v>125</v>
      </c>
      <c r="P930">
        <v>1136</v>
      </c>
    </row>
    <row r="931" spans="1:16">
      <c r="A931" s="53" t="s">
        <v>52</v>
      </c>
      <c r="B931" s="53">
        <v>40021</v>
      </c>
      <c r="C931" s="57">
        <v>18</v>
      </c>
      <c r="D931">
        <v>2.9244509999999999</v>
      </c>
      <c r="E931">
        <v>2.5522779999999998</v>
      </c>
      <c r="F931">
        <v>2.6070790000000001</v>
      </c>
      <c r="G931">
        <v>0.37217260000000002</v>
      </c>
      <c r="H931">
        <v>106</v>
      </c>
      <c r="I931">
        <v>0.29885270000000003</v>
      </c>
      <c r="J931">
        <v>0.34217069999999999</v>
      </c>
      <c r="K931">
        <v>0.37217260000000002</v>
      </c>
      <c r="L931">
        <v>0.40217449999999999</v>
      </c>
      <c r="M931">
        <v>0.44549250000000001</v>
      </c>
      <c r="N931">
        <v>5.72118E-2</v>
      </c>
      <c r="O931">
        <v>126</v>
      </c>
      <c r="P931">
        <v>1136</v>
      </c>
    </row>
    <row r="932" spans="1:16">
      <c r="A932" s="53" t="s">
        <v>52</v>
      </c>
      <c r="B932" s="53">
        <v>40021</v>
      </c>
      <c r="C932" s="57">
        <v>19</v>
      </c>
      <c r="D932">
        <v>2.9298449999999998</v>
      </c>
      <c r="E932">
        <v>2.5868669999999998</v>
      </c>
      <c r="F932">
        <v>2.7327750000000002</v>
      </c>
      <c r="G932">
        <v>0.34297800000000001</v>
      </c>
      <c r="H932">
        <v>104.5</v>
      </c>
      <c r="I932">
        <v>0.270007</v>
      </c>
      <c r="J932">
        <v>0.31311889999999998</v>
      </c>
      <c r="K932">
        <v>0.34297800000000001</v>
      </c>
      <c r="L932">
        <v>0.37283709999999998</v>
      </c>
      <c r="M932">
        <v>0.41594900000000001</v>
      </c>
      <c r="N932">
        <v>5.69396E-2</v>
      </c>
      <c r="O932">
        <v>127</v>
      </c>
      <c r="P932">
        <v>1136</v>
      </c>
    </row>
    <row r="933" spans="1:16">
      <c r="A933" s="53" t="s">
        <v>52</v>
      </c>
      <c r="B933" s="53">
        <v>40021</v>
      </c>
      <c r="C933" s="57">
        <v>20</v>
      </c>
      <c r="D933">
        <v>2.821701</v>
      </c>
      <c r="E933">
        <v>2.7550910000000002</v>
      </c>
      <c r="F933">
        <v>2.89716</v>
      </c>
      <c r="G933">
        <v>6.6610600000000006E-2</v>
      </c>
      <c r="H933">
        <v>102.5</v>
      </c>
      <c r="I933">
        <v>-6.3604000000000004E-3</v>
      </c>
      <c r="J933">
        <v>3.6751399999999997E-2</v>
      </c>
      <c r="K933">
        <v>6.6610600000000006E-2</v>
      </c>
      <c r="L933">
        <v>9.6469700000000005E-2</v>
      </c>
      <c r="M933">
        <v>0.1395815</v>
      </c>
      <c r="N933">
        <v>5.69396E-2</v>
      </c>
      <c r="O933">
        <v>127</v>
      </c>
      <c r="P933">
        <v>1136</v>
      </c>
    </row>
    <row r="934" spans="1:16">
      <c r="A934" s="53" t="s">
        <v>52</v>
      </c>
      <c r="B934" s="53">
        <v>40021</v>
      </c>
      <c r="C934" s="57">
        <v>21</v>
      </c>
      <c r="D934">
        <v>2.6225900000000002</v>
      </c>
      <c r="E934">
        <v>2.643265</v>
      </c>
      <c r="F934">
        <v>2.6764489999999999</v>
      </c>
      <c r="G934">
        <v>-2.0675900000000001E-2</v>
      </c>
      <c r="H934">
        <v>99</v>
      </c>
      <c r="I934">
        <v>-9.3206999999999998E-2</v>
      </c>
      <c r="J934">
        <v>-5.03551E-2</v>
      </c>
      <c r="K934">
        <v>-2.0675900000000001E-2</v>
      </c>
      <c r="L934">
        <v>9.0033000000000005E-3</v>
      </c>
      <c r="M934">
        <v>5.1855199999999997E-2</v>
      </c>
      <c r="N934">
        <v>5.6596300000000002E-2</v>
      </c>
      <c r="O934">
        <v>126</v>
      </c>
      <c r="P934">
        <v>1136</v>
      </c>
    </row>
    <row r="935" spans="1:16">
      <c r="A935" s="53" t="s">
        <v>52</v>
      </c>
      <c r="B935" s="53">
        <v>40021</v>
      </c>
      <c r="C935" s="57">
        <v>22</v>
      </c>
      <c r="D935">
        <v>2.4999229999999999</v>
      </c>
      <c r="E935">
        <v>2.5225610000000001</v>
      </c>
      <c r="F935">
        <v>2.5294819999999998</v>
      </c>
      <c r="G935">
        <v>-2.26371E-2</v>
      </c>
      <c r="H935">
        <v>95.5</v>
      </c>
      <c r="I935">
        <v>-9.5608100000000001E-2</v>
      </c>
      <c r="J935">
        <v>-5.2496300000000003E-2</v>
      </c>
      <c r="K935">
        <v>-2.26371E-2</v>
      </c>
      <c r="L935">
        <v>7.2220000000000001E-3</v>
      </c>
      <c r="M935">
        <v>5.0333900000000001E-2</v>
      </c>
      <c r="N935">
        <v>5.69396E-2</v>
      </c>
      <c r="O935">
        <v>127</v>
      </c>
      <c r="P935">
        <v>1136</v>
      </c>
    </row>
    <row r="936" spans="1:16">
      <c r="A936" s="53" t="s">
        <v>52</v>
      </c>
      <c r="B936" s="53">
        <v>40021</v>
      </c>
      <c r="C936" s="57">
        <v>23</v>
      </c>
      <c r="D936">
        <v>2.2559330000000002</v>
      </c>
      <c r="E936">
        <v>2.2536779999999998</v>
      </c>
      <c r="F936">
        <v>2.2799480000000001</v>
      </c>
      <c r="G936">
        <v>2.2552000000000002E-3</v>
      </c>
      <c r="H936">
        <v>93</v>
      </c>
      <c r="I936">
        <v>-7.0715799999999995E-2</v>
      </c>
      <c r="J936">
        <v>-2.7603900000000001E-2</v>
      </c>
      <c r="K936">
        <v>2.2552000000000002E-3</v>
      </c>
      <c r="L936">
        <v>3.2114299999999998E-2</v>
      </c>
      <c r="M936">
        <v>7.5226199999999993E-2</v>
      </c>
      <c r="N936">
        <v>5.69396E-2</v>
      </c>
      <c r="O936">
        <v>127</v>
      </c>
      <c r="P936">
        <v>1136</v>
      </c>
    </row>
    <row r="937" spans="1:16">
      <c r="A937" s="53" t="s">
        <v>52</v>
      </c>
      <c r="B937" s="53">
        <v>40021</v>
      </c>
      <c r="C937" s="57">
        <v>24</v>
      </c>
      <c r="D937">
        <v>1.819299</v>
      </c>
      <c r="E937">
        <v>1.8641259999999999</v>
      </c>
      <c r="F937">
        <v>1.8949879999999999</v>
      </c>
      <c r="G937">
        <v>-4.4827100000000002E-2</v>
      </c>
      <c r="H937">
        <v>89.5</v>
      </c>
      <c r="I937">
        <v>-0.117868</v>
      </c>
      <c r="J937">
        <v>-7.4714799999999998E-2</v>
      </c>
      <c r="K937">
        <v>-4.4827100000000002E-2</v>
      </c>
      <c r="L937">
        <v>-1.49394E-2</v>
      </c>
      <c r="M937">
        <v>2.8213800000000001E-2</v>
      </c>
      <c r="N937">
        <v>5.6994099999999999E-2</v>
      </c>
      <c r="O937">
        <v>126</v>
      </c>
      <c r="P937">
        <v>1136</v>
      </c>
    </row>
    <row r="938" spans="1:16">
      <c r="A938" s="53" t="s">
        <v>52</v>
      </c>
      <c r="B938" s="53">
        <v>40035</v>
      </c>
      <c r="C938" s="57">
        <v>1</v>
      </c>
      <c r="D938">
        <v>1.236796</v>
      </c>
      <c r="E938">
        <v>1.2103919999999999</v>
      </c>
      <c r="F938">
        <v>1.134582</v>
      </c>
      <c r="G938">
        <v>2.6404500000000001E-2</v>
      </c>
      <c r="H938">
        <v>81.5</v>
      </c>
      <c r="I938">
        <v>-2.53759E-2</v>
      </c>
      <c r="J938">
        <v>5.2164000000000004E-3</v>
      </c>
      <c r="K938">
        <v>2.6404500000000001E-2</v>
      </c>
      <c r="L938">
        <v>4.7592599999999999E-2</v>
      </c>
      <c r="M938">
        <v>7.8184900000000002E-2</v>
      </c>
      <c r="N938">
        <v>4.0404500000000003E-2</v>
      </c>
      <c r="O938">
        <v>247</v>
      </c>
      <c r="P938">
        <v>2416</v>
      </c>
    </row>
    <row r="939" spans="1:16">
      <c r="A939" s="53" t="s">
        <v>52</v>
      </c>
      <c r="B939" s="53">
        <v>40035</v>
      </c>
      <c r="C939" s="57">
        <v>2</v>
      </c>
      <c r="D939">
        <v>1.060889</v>
      </c>
      <c r="E939">
        <v>1.039938</v>
      </c>
      <c r="F939">
        <v>0.99033099999999996</v>
      </c>
      <c r="G939">
        <v>2.0951000000000001E-2</v>
      </c>
      <c r="H939">
        <v>79.5</v>
      </c>
      <c r="I939">
        <v>-3.08294E-2</v>
      </c>
      <c r="J939">
        <v>-2.3709999999999999E-4</v>
      </c>
      <c r="K939">
        <v>2.0951000000000001E-2</v>
      </c>
      <c r="L939">
        <v>4.2139200000000002E-2</v>
      </c>
      <c r="M939">
        <v>7.2731500000000004E-2</v>
      </c>
      <c r="N939">
        <v>4.0404500000000003E-2</v>
      </c>
      <c r="O939">
        <v>247</v>
      </c>
      <c r="P939">
        <v>2416</v>
      </c>
    </row>
    <row r="940" spans="1:16">
      <c r="A940" s="53" t="s">
        <v>52</v>
      </c>
      <c r="B940" s="53">
        <v>40035</v>
      </c>
      <c r="C940" s="57">
        <v>3</v>
      </c>
      <c r="D940">
        <v>0.9058676</v>
      </c>
      <c r="E940">
        <v>0.88823540000000001</v>
      </c>
      <c r="F940">
        <v>0.84843789999999997</v>
      </c>
      <c r="G940">
        <v>1.7632200000000001E-2</v>
      </c>
      <c r="H940">
        <v>77</v>
      </c>
      <c r="I940">
        <v>-3.4148199999999997E-2</v>
      </c>
      <c r="J940">
        <v>-3.5558999999999999E-3</v>
      </c>
      <c r="K940">
        <v>1.7632200000000001E-2</v>
      </c>
      <c r="L940">
        <v>3.8820300000000002E-2</v>
      </c>
      <c r="M940">
        <v>6.9412600000000005E-2</v>
      </c>
      <c r="N940">
        <v>4.0404500000000003E-2</v>
      </c>
      <c r="O940">
        <v>247</v>
      </c>
      <c r="P940">
        <v>2416</v>
      </c>
    </row>
    <row r="941" spans="1:16">
      <c r="A941" s="53" t="s">
        <v>52</v>
      </c>
      <c r="B941" s="53">
        <v>40035</v>
      </c>
      <c r="C941" s="57">
        <v>4</v>
      </c>
      <c r="D941">
        <v>0.79590260000000002</v>
      </c>
      <c r="E941">
        <v>0.77634689999999995</v>
      </c>
      <c r="F941">
        <v>0.72679950000000004</v>
      </c>
      <c r="G941">
        <v>1.9555599999999999E-2</v>
      </c>
      <c r="H941">
        <v>75.5</v>
      </c>
      <c r="I941">
        <v>-3.22466E-2</v>
      </c>
      <c r="J941">
        <v>-1.6414000000000001E-3</v>
      </c>
      <c r="K941">
        <v>1.9555599999999999E-2</v>
      </c>
      <c r="L941">
        <v>4.0752700000000003E-2</v>
      </c>
      <c r="M941">
        <v>7.1357900000000002E-2</v>
      </c>
      <c r="N941">
        <v>4.0421499999999999E-2</v>
      </c>
      <c r="O941">
        <v>246</v>
      </c>
      <c r="P941">
        <v>2416</v>
      </c>
    </row>
    <row r="942" spans="1:16">
      <c r="A942" s="53" t="s">
        <v>52</v>
      </c>
      <c r="B942" s="53">
        <v>40035</v>
      </c>
      <c r="C942" s="57">
        <v>5</v>
      </c>
      <c r="D942">
        <v>0.7411991</v>
      </c>
      <c r="E942">
        <v>0.74533689999999997</v>
      </c>
      <c r="F942">
        <v>0.68368370000000001</v>
      </c>
      <c r="G942">
        <v>-4.1377999999999996E-3</v>
      </c>
      <c r="H942">
        <v>73</v>
      </c>
      <c r="I942">
        <v>-5.5918200000000001E-2</v>
      </c>
      <c r="J942">
        <v>-2.5325899999999998E-2</v>
      </c>
      <c r="K942">
        <v>-4.1377999999999996E-3</v>
      </c>
      <c r="L942">
        <v>1.7050300000000001E-2</v>
      </c>
      <c r="M942">
        <v>4.76426E-2</v>
      </c>
      <c r="N942">
        <v>4.0404500000000003E-2</v>
      </c>
      <c r="O942">
        <v>247</v>
      </c>
      <c r="P942">
        <v>2416</v>
      </c>
    </row>
    <row r="943" spans="1:16">
      <c r="A943" s="53" t="s">
        <v>52</v>
      </c>
      <c r="B943" s="53">
        <v>40035</v>
      </c>
      <c r="C943" s="57">
        <v>6</v>
      </c>
      <c r="D943">
        <v>0.72617540000000003</v>
      </c>
      <c r="E943">
        <v>0.73237249999999998</v>
      </c>
      <c r="F943">
        <v>0.66125250000000002</v>
      </c>
      <c r="G943">
        <v>-6.1970999999999997E-3</v>
      </c>
      <c r="H943">
        <v>72</v>
      </c>
      <c r="I943">
        <v>-5.7977500000000001E-2</v>
      </c>
      <c r="J943">
        <v>-2.7385199999999998E-2</v>
      </c>
      <c r="K943">
        <v>-6.1970999999999997E-3</v>
      </c>
      <c r="L943">
        <v>1.4991000000000001E-2</v>
      </c>
      <c r="M943">
        <v>4.55833E-2</v>
      </c>
      <c r="N943">
        <v>4.0404500000000003E-2</v>
      </c>
      <c r="O943">
        <v>247</v>
      </c>
      <c r="P943">
        <v>2416</v>
      </c>
    </row>
    <row r="944" spans="1:16">
      <c r="A944" s="53" t="s">
        <v>52</v>
      </c>
      <c r="B944" s="53">
        <v>40035</v>
      </c>
      <c r="C944" s="57">
        <v>7</v>
      </c>
      <c r="D944">
        <v>0.77140580000000003</v>
      </c>
      <c r="E944">
        <v>0.78536989999999995</v>
      </c>
      <c r="F944">
        <v>0.75567260000000003</v>
      </c>
      <c r="G944">
        <v>-1.39641E-2</v>
      </c>
      <c r="H944">
        <v>72.5</v>
      </c>
      <c r="I944">
        <v>-6.5766400000000003E-2</v>
      </c>
      <c r="J944">
        <v>-3.5161199999999997E-2</v>
      </c>
      <c r="K944">
        <v>-1.39641E-2</v>
      </c>
      <c r="L944">
        <v>7.2328999999999996E-3</v>
      </c>
      <c r="M944">
        <v>3.78381E-2</v>
      </c>
      <c r="N944">
        <v>4.0421499999999999E-2</v>
      </c>
      <c r="O944">
        <v>246</v>
      </c>
      <c r="P944">
        <v>2416</v>
      </c>
    </row>
    <row r="945" spans="1:16">
      <c r="A945" s="53" t="s">
        <v>52</v>
      </c>
      <c r="B945" s="53">
        <v>40035</v>
      </c>
      <c r="C945" s="57">
        <v>8</v>
      </c>
      <c r="D945">
        <v>0.8175924</v>
      </c>
      <c r="E945">
        <v>0.80302589999999996</v>
      </c>
      <c r="F945">
        <v>0.747112</v>
      </c>
      <c r="G945">
        <v>1.45665E-2</v>
      </c>
      <c r="H945">
        <v>74.5</v>
      </c>
      <c r="I945">
        <v>-3.7235699999999997E-2</v>
      </c>
      <c r="J945">
        <v>-6.6305000000000001E-3</v>
      </c>
      <c r="K945">
        <v>1.45665E-2</v>
      </c>
      <c r="L945">
        <v>3.57636E-2</v>
      </c>
      <c r="M945">
        <v>6.6368800000000006E-2</v>
      </c>
      <c r="N945">
        <v>4.0421499999999999E-2</v>
      </c>
      <c r="O945">
        <v>246</v>
      </c>
      <c r="P945">
        <v>2416</v>
      </c>
    </row>
    <row r="946" spans="1:16">
      <c r="A946" s="53" t="s">
        <v>52</v>
      </c>
      <c r="B946" s="53">
        <v>40035</v>
      </c>
      <c r="C946" s="57">
        <v>9</v>
      </c>
      <c r="D946">
        <v>0.87864909999999996</v>
      </c>
      <c r="E946">
        <v>0.84247669999999997</v>
      </c>
      <c r="F946">
        <v>0.8586665</v>
      </c>
      <c r="G946">
        <v>3.61724E-2</v>
      </c>
      <c r="H946">
        <v>78</v>
      </c>
      <c r="I946">
        <v>-1.5629799999999999E-2</v>
      </c>
      <c r="J946">
        <v>1.49753E-2</v>
      </c>
      <c r="K946">
        <v>3.61724E-2</v>
      </c>
      <c r="L946">
        <v>5.7369400000000001E-2</v>
      </c>
      <c r="M946">
        <v>8.79746E-2</v>
      </c>
      <c r="N946">
        <v>4.0421499999999999E-2</v>
      </c>
      <c r="O946">
        <v>246</v>
      </c>
      <c r="P946">
        <v>2416</v>
      </c>
    </row>
    <row r="947" spans="1:16">
      <c r="A947" s="53" t="s">
        <v>52</v>
      </c>
      <c r="B947" s="53">
        <v>40035</v>
      </c>
      <c r="C947" s="57">
        <v>10</v>
      </c>
      <c r="D947">
        <v>0.98269740000000005</v>
      </c>
      <c r="E947">
        <v>0.93026140000000002</v>
      </c>
      <c r="F947">
        <v>0.9550864</v>
      </c>
      <c r="G947">
        <v>5.2436099999999999E-2</v>
      </c>
      <c r="H947">
        <v>82.5</v>
      </c>
      <c r="I947">
        <v>6.3380000000000001E-4</v>
      </c>
      <c r="J947">
        <v>3.1238999999999999E-2</v>
      </c>
      <c r="K947">
        <v>5.2436099999999999E-2</v>
      </c>
      <c r="L947">
        <v>7.3633100000000007E-2</v>
      </c>
      <c r="M947">
        <v>0.10423830000000001</v>
      </c>
      <c r="N947">
        <v>4.0421499999999999E-2</v>
      </c>
      <c r="O947">
        <v>246</v>
      </c>
      <c r="P947">
        <v>2416</v>
      </c>
    </row>
    <row r="948" spans="1:16">
      <c r="A948" s="53" t="s">
        <v>52</v>
      </c>
      <c r="B948" s="53">
        <v>40035</v>
      </c>
      <c r="C948" s="57">
        <v>11</v>
      </c>
      <c r="D948">
        <v>1.114395</v>
      </c>
      <c r="E948">
        <v>1.0641929999999999</v>
      </c>
      <c r="F948">
        <v>1.0362389999999999</v>
      </c>
      <c r="G948">
        <v>5.0201999999999997E-2</v>
      </c>
      <c r="H948">
        <v>87</v>
      </c>
      <c r="I948">
        <v>-1.6002E-3</v>
      </c>
      <c r="J948">
        <v>2.9005E-2</v>
      </c>
      <c r="K948">
        <v>5.0201999999999997E-2</v>
      </c>
      <c r="L948">
        <v>7.1399099999999993E-2</v>
      </c>
      <c r="M948">
        <v>0.10200430000000001</v>
      </c>
      <c r="N948">
        <v>4.0421499999999999E-2</v>
      </c>
      <c r="O948">
        <v>246</v>
      </c>
      <c r="P948">
        <v>2416</v>
      </c>
    </row>
    <row r="949" spans="1:16">
      <c r="A949" s="53" t="s">
        <v>52</v>
      </c>
      <c r="B949" s="53">
        <v>40035</v>
      </c>
      <c r="C949" s="57">
        <v>12</v>
      </c>
      <c r="D949">
        <v>1.2699720000000001</v>
      </c>
      <c r="E949">
        <v>1.2244429999999999</v>
      </c>
      <c r="F949">
        <v>1.2749729999999999</v>
      </c>
      <c r="G949">
        <v>4.5528699999999998E-2</v>
      </c>
      <c r="H949">
        <v>90</v>
      </c>
      <c r="I949">
        <v>-6.5484000000000002E-3</v>
      </c>
      <c r="J949">
        <v>2.42191E-2</v>
      </c>
      <c r="K949">
        <v>4.5528699999999998E-2</v>
      </c>
      <c r="L949">
        <v>6.68382E-2</v>
      </c>
      <c r="M949">
        <v>9.7605700000000004E-2</v>
      </c>
      <c r="N949">
        <v>4.0635900000000003E-2</v>
      </c>
      <c r="O949">
        <v>244</v>
      </c>
      <c r="P949">
        <v>2416</v>
      </c>
    </row>
    <row r="950" spans="1:16">
      <c r="A950" s="53" t="s">
        <v>52</v>
      </c>
      <c r="B950" s="53">
        <v>40035</v>
      </c>
      <c r="C950" s="57">
        <v>13</v>
      </c>
      <c r="D950">
        <v>1.541285</v>
      </c>
      <c r="E950">
        <v>1.5042469999999999</v>
      </c>
      <c r="F950">
        <v>1.463625</v>
      </c>
      <c r="G950">
        <v>3.7037599999999997E-2</v>
      </c>
      <c r="H950">
        <v>95</v>
      </c>
      <c r="I950">
        <v>-1.48544E-2</v>
      </c>
      <c r="J950">
        <v>1.58038E-2</v>
      </c>
      <c r="K950">
        <v>3.7037599999999997E-2</v>
      </c>
      <c r="L950">
        <v>5.8271400000000001E-2</v>
      </c>
      <c r="M950">
        <v>8.8929599999999998E-2</v>
      </c>
      <c r="N950">
        <v>4.04915E-2</v>
      </c>
      <c r="O950">
        <v>246</v>
      </c>
      <c r="P950">
        <v>2416</v>
      </c>
    </row>
    <row r="951" spans="1:16">
      <c r="A951" s="53" t="s">
        <v>52</v>
      </c>
      <c r="B951" s="53">
        <v>40035</v>
      </c>
      <c r="C951" s="57">
        <v>14</v>
      </c>
      <c r="D951">
        <v>1.7301530000000001</v>
      </c>
      <c r="E951">
        <v>1.646671</v>
      </c>
      <c r="F951">
        <v>1.6678269999999999</v>
      </c>
      <c r="G951">
        <v>8.3481299999999994E-2</v>
      </c>
      <c r="H951">
        <v>96.5</v>
      </c>
      <c r="I951">
        <v>3.1403800000000003E-2</v>
      </c>
      <c r="J951">
        <v>6.21716E-2</v>
      </c>
      <c r="K951">
        <v>8.3481299999999994E-2</v>
      </c>
      <c r="L951">
        <v>0.104791</v>
      </c>
      <c r="M951">
        <v>0.13555880000000001</v>
      </c>
      <c r="N951">
        <v>4.06363E-2</v>
      </c>
      <c r="O951">
        <v>245</v>
      </c>
      <c r="P951">
        <v>2416</v>
      </c>
    </row>
    <row r="952" spans="1:16">
      <c r="A952" s="53" t="s">
        <v>52</v>
      </c>
      <c r="B952" s="53">
        <v>40035</v>
      </c>
      <c r="C952" s="57">
        <v>15</v>
      </c>
      <c r="D952">
        <v>1.93059</v>
      </c>
      <c r="E952">
        <v>1.6690940000000001</v>
      </c>
      <c r="F952">
        <v>1.675381</v>
      </c>
      <c r="G952">
        <v>0.26149640000000002</v>
      </c>
      <c r="H952">
        <v>98.5</v>
      </c>
      <c r="I952">
        <v>0.2096044</v>
      </c>
      <c r="J952">
        <v>0.24026259999999999</v>
      </c>
      <c r="K952">
        <v>0.26149640000000002</v>
      </c>
      <c r="L952">
        <v>0.28273019999999999</v>
      </c>
      <c r="M952">
        <v>0.31338840000000001</v>
      </c>
      <c r="N952">
        <v>4.04915E-2</v>
      </c>
      <c r="O952">
        <v>246</v>
      </c>
      <c r="P952">
        <v>2416</v>
      </c>
    </row>
    <row r="953" spans="1:16">
      <c r="A953" s="53" t="s">
        <v>52</v>
      </c>
      <c r="B953" s="53">
        <v>40035</v>
      </c>
      <c r="C953" s="57">
        <v>16</v>
      </c>
      <c r="D953">
        <v>2.1607120000000002</v>
      </c>
      <c r="E953">
        <v>1.874374</v>
      </c>
      <c r="F953">
        <v>1.8988389999999999</v>
      </c>
      <c r="G953">
        <v>0.28633819999999999</v>
      </c>
      <c r="H953">
        <v>100</v>
      </c>
      <c r="I953">
        <v>0.23444619999999999</v>
      </c>
      <c r="J953">
        <v>0.26510440000000002</v>
      </c>
      <c r="K953">
        <v>0.28633819999999999</v>
      </c>
      <c r="L953">
        <v>0.30757200000000001</v>
      </c>
      <c r="M953">
        <v>0.33823019999999998</v>
      </c>
      <c r="N953">
        <v>4.04915E-2</v>
      </c>
      <c r="O953">
        <v>246</v>
      </c>
      <c r="P953">
        <v>2416</v>
      </c>
    </row>
    <row r="954" spans="1:16">
      <c r="A954" s="53" t="s">
        <v>52</v>
      </c>
      <c r="B954" s="53">
        <v>40035</v>
      </c>
      <c r="C954" s="57">
        <v>17</v>
      </c>
      <c r="D954">
        <v>2.341485</v>
      </c>
      <c r="E954">
        <v>2.082795</v>
      </c>
      <c r="F954">
        <v>2.0611920000000001</v>
      </c>
      <c r="G954">
        <v>0.25868920000000001</v>
      </c>
      <c r="H954">
        <v>101</v>
      </c>
      <c r="I954">
        <v>0.2069087</v>
      </c>
      <c r="J954">
        <v>0.23750099999999999</v>
      </c>
      <c r="K954">
        <v>0.25868920000000001</v>
      </c>
      <c r="L954">
        <v>0.2798773</v>
      </c>
      <c r="M954">
        <v>0.31046960000000001</v>
      </c>
      <c r="N954">
        <v>4.0404500000000003E-2</v>
      </c>
      <c r="O954">
        <v>247</v>
      </c>
      <c r="P954">
        <v>2416</v>
      </c>
    </row>
    <row r="955" spans="1:16">
      <c r="A955" s="53" t="s">
        <v>52</v>
      </c>
      <c r="B955" s="53">
        <v>40035</v>
      </c>
      <c r="C955" s="57">
        <v>18</v>
      </c>
      <c r="D955">
        <v>2.430714</v>
      </c>
      <c r="E955">
        <v>2.163681</v>
      </c>
      <c r="F955">
        <v>2.1418879999999998</v>
      </c>
      <c r="G955">
        <v>0.26703260000000001</v>
      </c>
      <c r="H955">
        <v>100.5</v>
      </c>
      <c r="I955">
        <v>0.2152522</v>
      </c>
      <c r="J955">
        <v>0.24584449999999999</v>
      </c>
      <c r="K955">
        <v>0.26703260000000001</v>
      </c>
      <c r="L955">
        <v>0.2882208</v>
      </c>
      <c r="M955">
        <v>0.31881310000000002</v>
      </c>
      <c r="N955">
        <v>4.0404500000000003E-2</v>
      </c>
      <c r="O955">
        <v>247</v>
      </c>
      <c r="P955">
        <v>2416</v>
      </c>
    </row>
    <row r="956" spans="1:16">
      <c r="A956" s="53" t="s">
        <v>52</v>
      </c>
      <c r="B956" s="53">
        <v>40035</v>
      </c>
      <c r="C956" s="57">
        <v>19</v>
      </c>
      <c r="D956">
        <v>2.4379569999999999</v>
      </c>
      <c r="E956">
        <v>2.2081430000000002</v>
      </c>
      <c r="F956">
        <v>2.2649780000000002</v>
      </c>
      <c r="G956">
        <v>0.22981380000000001</v>
      </c>
      <c r="H956">
        <v>99</v>
      </c>
      <c r="I956">
        <v>0.17780550000000001</v>
      </c>
      <c r="J956">
        <v>0.20853240000000001</v>
      </c>
      <c r="K956">
        <v>0.22981380000000001</v>
      </c>
      <c r="L956">
        <v>0.25109520000000002</v>
      </c>
      <c r="M956">
        <v>0.28182210000000002</v>
      </c>
      <c r="N956">
        <v>4.0582300000000002E-2</v>
      </c>
      <c r="O956">
        <v>245</v>
      </c>
      <c r="P956">
        <v>2416</v>
      </c>
    </row>
    <row r="957" spans="1:16">
      <c r="A957" s="53" t="s">
        <v>52</v>
      </c>
      <c r="B957" s="53">
        <v>40035</v>
      </c>
      <c r="C957" s="57">
        <v>20</v>
      </c>
      <c r="D957">
        <v>2.3625419999999999</v>
      </c>
      <c r="E957">
        <v>2.3389009999999999</v>
      </c>
      <c r="F957">
        <v>2.3622450000000002</v>
      </c>
      <c r="G957">
        <v>2.3641599999999999E-2</v>
      </c>
      <c r="H957">
        <v>98</v>
      </c>
      <c r="I957">
        <v>-2.8138799999999999E-2</v>
      </c>
      <c r="J957">
        <v>2.4535E-3</v>
      </c>
      <c r="K957">
        <v>2.3641599999999999E-2</v>
      </c>
      <c r="L957">
        <v>4.48297E-2</v>
      </c>
      <c r="M957">
        <v>7.5422000000000003E-2</v>
      </c>
      <c r="N957">
        <v>4.0404500000000003E-2</v>
      </c>
      <c r="O957">
        <v>247</v>
      </c>
      <c r="P957">
        <v>2416</v>
      </c>
    </row>
    <row r="958" spans="1:16">
      <c r="A958" s="53" t="s">
        <v>52</v>
      </c>
      <c r="B958" s="53">
        <v>40035</v>
      </c>
      <c r="C958" s="57">
        <v>21</v>
      </c>
      <c r="D958">
        <v>2.1254919999999999</v>
      </c>
      <c r="E958">
        <v>2.312071</v>
      </c>
      <c r="F958">
        <v>2.4638390000000001</v>
      </c>
      <c r="G958">
        <v>-0.1865792</v>
      </c>
      <c r="H958">
        <v>92</v>
      </c>
      <c r="I958">
        <v>-0.23835970000000001</v>
      </c>
      <c r="J958">
        <v>-0.20776739999999999</v>
      </c>
      <c r="K958">
        <v>-0.1865792</v>
      </c>
      <c r="L958">
        <v>-0.16539110000000001</v>
      </c>
      <c r="M958">
        <v>-0.1347988</v>
      </c>
      <c r="N958">
        <v>4.0404500000000003E-2</v>
      </c>
      <c r="O958">
        <v>247</v>
      </c>
      <c r="P958">
        <v>2416</v>
      </c>
    </row>
    <row r="959" spans="1:16">
      <c r="A959" s="53" t="s">
        <v>52</v>
      </c>
      <c r="B959" s="53">
        <v>40035</v>
      </c>
      <c r="C959" s="57">
        <v>22</v>
      </c>
      <c r="D959">
        <v>2.0438809999999998</v>
      </c>
      <c r="E959">
        <v>2.1436130000000002</v>
      </c>
      <c r="F959">
        <v>2.2471489999999998</v>
      </c>
      <c r="G959">
        <v>-9.9732199999999993E-2</v>
      </c>
      <c r="H959">
        <v>91</v>
      </c>
      <c r="I959">
        <v>-0.1515126</v>
      </c>
      <c r="J959">
        <v>-0.12092029999999999</v>
      </c>
      <c r="K959">
        <v>-9.9732199999999993E-2</v>
      </c>
      <c r="L959">
        <v>-7.8544000000000003E-2</v>
      </c>
      <c r="M959">
        <v>-4.79517E-2</v>
      </c>
      <c r="N959">
        <v>4.0404500000000003E-2</v>
      </c>
      <c r="O959">
        <v>247</v>
      </c>
      <c r="P959">
        <v>2416</v>
      </c>
    </row>
    <row r="960" spans="1:16">
      <c r="A960" s="53" t="s">
        <v>52</v>
      </c>
      <c r="B960" s="53">
        <v>40035</v>
      </c>
      <c r="C960" s="57">
        <v>23</v>
      </c>
      <c r="D960">
        <v>1.809823</v>
      </c>
      <c r="E960">
        <v>1.796046</v>
      </c>
      <c r="F960">
        <v>1.7903849999999999</v>
      </c>
      <c r="G960">
        <v>1.3776999999999999E-2</v>
      </c>
      <c r="H960">
        <v>89</v>
      </c>
      <c r="I960">
        <v>-3.80034E-2</v>
      </c>
      <c r="J960">
        <v>-7.4111000000000003E-3</v>
      </c>
      <c r="K960">
        <v>1.3776999999999999E-2</v>
      </c>
      <c r="L960">
        <v>3.4965200000000002E-2</v>
      </c>
      <c r="M960">
        <v>6.5557500000000005E-2</v>
      </c>
      <c r="N960">
        <v>4.0404500000000003E-2</v>
      </c>
      <c r="O960">
        <v>247</v>
      </c>
      <c r="P960">
        <v>2416</v>
      </c>
    </row>
    <row r="961" spans="1:16">
      <c r="A961" s="53" t="s">
        <v>52</v>
      </c>
      <c r="B961" s="53">
        <v>40035</v>
      </c>
      <c r="C961" s="57">
        <v>24</v>
      </c>
      <c r="D961">
        <v>1.483552</v>
      </c>
      <c r="E961">
        <v>1.4842770000000001</v>
      </c>
      <c r="F961">
        <v>1.514502</v>
      </c>
      <c r="G961">
        <v>-7.2460000000000005E-4</v>
      </c>
      <c r="H961">
        <v>85</v>
      </c>
      <c r="I961">
        <v>-5.2616499999999997E-2</v>
      </c>
      <c r="J961">
        <v>-2.19583E-2</v>
      </c>
      <c r="K961">
        <v>-7.2460000000000005E-4</v>
      </c>
      <c r="L961">
        <v>2.0509199999999998E-2</v>
      </c>
      <c r="M961">
        <v>5.1167400000000002E-2</v>
      </c>
      <c r="N961">
        <v>4.04915E-2</v>
      </c>
      <c r="O961">
        <v>246</v>
      </c>
      <c r="P961">
        <v>2416</v>
      </c>
    </row>
    <row r="962" spans="1:16">
      <c r="A962" s="53" t="s">
        <v>52</v>
      </c>
      <c r="B962" s="53">
        <v>40036</v>
      </c>
      <c r="C962" s="57">
        <v>1</v>
      </c>
      <c r="D962">
        <v>1.3083009999999999</v>
      </c>
      <c r="E962">
        <v>1.2649459999999999</v>
      </c>
      <c r="F962">
        <v>1.3347150000000001</v>
      </c>
      <c r="G962">
        <v>4.3355100000000001E-2</v>
      </c>
      <c r="H962">
        <v>83.5</v>
      </c>
      <c r="I962">
        <v>-8.3131999999999998E-3</v>
      </c>
      <c r="J962">
        <v>2.2212800000000001E-2</v>
      </c>
      <c r="K962">
        <v>4.3355100000000001E-2</v>
      </c>
      <c r="L962">
        <v>6.4497399999999996E-2</v>
      </c>
      <c r="M962">
        <v>9.5023399999999994E-2</v>
      </c>
      <c r="N962">
        <v>4.0316999999999999E-2</v>
      </c>
      <c r="O962">
        <v>253</v>
      </c>
      <c r="P962">
        <v>2491</v>
      </c>
    </row>
    <row r="963" spans="1:16">
      <c r="A963" s="53" t="s">
        <v>52</v>
      </c>
      <c r="B963" s="53">
        <v>40036</v>
      </c>
      <c r="C963" s="57">
        <v>2</v>
      </c>
      <c r="D963">
        <v>1.1150150000000001</v>
      </c>
      <c r="E963">
        <v>1.0657589999999999</v>
      </c>
      <c r="F963">
        <v>1.121516</v>
      </c>
      <c r="G963">
        <v>4.9255599999999997E-2</v>
      </c>
      <c r="H963">
        <v>81</v>
      </c>
      <c r="I963">
        <v>-2.1567000000000001E-3</v>
      </c>
      <c r="J963">
        <v>2.8218099999999999E-2</v>
      </c>
      <c r="K963">
        <v>4.9255599999999997E-2</v>
      </c>
      <c r="L963">
        <v>7.0293099999999997E-2</v>
      </c>
      <c r="M963">
        <v>0.10066799999999999</v>
      </c>
      <c r="N963">
        <v>4.0117300000000002E-2</v>
      </c>
      <c r="O963">
        <v>255</v>
      </c>
      <c r="P963">
        <v>2491</v>
      </c>
    </row>
    <row r="964" spans="1:16">
      <c r="A964" s="53" t="s">
        <v>52</v>
      </c>
      <c r="B964" s="53">
        <v>40036</v>
      </c>
      <c r="C964" s="57">
        <v>3</v>
      </c>
      <c r="D964">
        <v>0.96163520000000002</v>
      </c>
      <c r="E964">
        <v>0.92433019999999999</v>
      </c>
      <c r="F964">
        <v>0.92503040000000003</v>
      </c>
      <c r="G964">
        <v>3.7305100000000001E-2</v>
      </c>
      <c r="H964">
        <v>79</v>
      </c>
      <c r="I964">
        <v>-1.41073E-2</v>
      </c>
      <c r="J964">
        <v>1.6267500000000001E-2</v>
      </c>
      <c r="K964">
        <v>3.7305100000000001E-2</v>
      </c>
      <c r="L964">
        <v>5.8342600000000001E-2</v>
      </c>
      <c r="M964">
        <v>8.8717400000000002E-2</v>
      </c>
      <c r="N964">
        <v>4.0117300000000002E-2</v>
      </c>
      <c r="O964">
        <v>255</v>
      </c>
      <c r="P964">
        <v>2491</v>
      </c>
    </row>
    <row r="965" spans="1:16">
      <c r="A965" s="53" t="s">
        <v>52</v>
      </c>
      <c r="B965" s="53">
        <v>40036</v>
      </c>
      <c r="C965" s="57">
        <v>4</v>
      </c>
      <c r="D965">
        <v>0.84280350000000004</v>
      </c>
      <c r="E965">
        <v>0.81803970000000004</v>
      </c>
      <c r="F965">
        <v>0.78317820000000005</v>
      </c>
      <c r="G965">
        <v>2.4763799999999999E-2</v>
      </c>
      <c r="H965">
        <v>77.5</v>
      </c>
      <c r="I965">
        <v>-2.6494899999999998E-2</v>
      </c>
      <c r="J965">
        <v>3.7891999999999999E-3</v>
      </c>
      <c r="K965">
        <v>2.4763799999999999E-2</v>
      </c>
      <c r="L965">
        <v>4.5738500000000001E-2</v>
      </c>
      <c r="M965">
        <v>7.6022500000000007E-2</v>
      </c>
      <c r="N965">
        <v>3.9997400000000002E-2</v>
      </c>
      <c r="O965">
        <v>254</v>
      </c>
      <c r="P965">
        <v>2491</v>
      </c>
    </row>
    <row r="966" spans="1:16">
      <c r="A966" s="53" t="s">
        <v>52</v>
      </c>
      <c r="B966" s="53">
        <v>40036</v>
      </c>
      <c r="C966" s="57">
        <v>5</v>
      </c>
      <c r="D966">
        <v>0.78276630000000003</v>
      </c>
      <c r="E966">
        <v>0.78778890000000001</v>
      </c>
      <c r="F966">
        <v>0.74453340000000001</v>
      </c>
      <c r="G966">
        <v>-5.0226000000000003E-3</v>
      </c>
      <c r="H966">
        <v>75.5</v>
      </c>
      <c r="I966">
        <v>-5.6281299999999999E-2</v>
      </c>
      <c r="J966">
        <v>-2.5997200000000002E-2</v>
      </c>
      <c r="K966">
        <v>-5.0226000000000003E-3</v>
      </c>
      <c r="L966">
        <v>1.59521E-2</v>
      </c>
      <c r="M966">
        <v>4.6236100000000002E-2</v>
      </c>
      <c r="N966">
        <v>3.9997400000000002E-2</v>
      </c>
      <c r="O966">
        <v>254</v>
      </c>
      <c r="P966">
        <v>2491</v>
      </c>
    </row>
    <row r="967" spans="1:16">
      <c r="A967" s="53" t="s">
        <v>52</v>
      </c>
      <c r="B967" s="53">
        <v>40036</v>
      </c>
      <c r="C967" s="57">
        <v>6</v>
      </c>
      <c r="D967">
        <v>0.75222639999999996</v>
      </c>
      <c r="E967">
        <v>0.75051460000000003</v>
      </c>
      <c r="F967">
        <v>0.69543330000000003</v>
      </c>
      <c r="G967">
        <v>1.7117E-3</v>
      </c>
      <c r="H967">
        <v>74.5</v>
      </c>
      <c r="I967">
        <v>-4.9547000000000001E-2</v>
      </c>
      <c r="J967">
        <v>-1.9262899999999999E-2</v>
      </c>
      <c r="K967">
        <v>1.7117E-3</v>
      </c>
      <c r="L967">
        <v>2.2686399999999999E-2</v>
      </c>
      <c r="M967">
        <v>5.2970400000000001E-2</v>
      </c>
      <c r="N967">
        <v>3.9997400000000002E-2</v>
      </c>
      <c r="O967">
        <v>254</v>
      </c>
      <c r="P967">
        <v>2491</v>
      </c>
    </row>
    <row r="968" spans="1:16">
      <c r="A968" s="53" t="s">
        <v>52</v>
      </c>
      <c r="B968" s="53">
        <v>40036</v>
      </c>
      <c r="C968" s="57">
        <v>7</v>
      </c>
      <c r="D968">
        <v>0.7898307</v>
      </c>
      <c r="E968">
        <v>0.79628989999999999</v>
      </c>
      <c r="F968">
        <v>0.77058729999999998</v>
      </c>
      <c r="G968">
        <v>-6.4590999999999997E-3</v>
      </c>
      <c r="H968">
        <v>72</v>
      </c>
      <c r="I968">
        <v>-5.7871499999999999E-2</v>
      </c>
      <c r="J968">
        <v>-2.74966E-2</v>
      </c>
      <c r="K968">
        <v>-6.4590999999999997E-3</v>
      </c>
      <c r="L968">
        <v>1.45784E-2</v>
      </c>
      <c r="M968">
        <v>4.4953199999999999E-2</v>
      </c>
      <c r="N968">
        <v>4.0117300000000002E-2</v>
      </c>
      <c r="O968">
        <v>255</v>
      </c>
      <c r="P968">
        <v>2491</v>
      </c>
    </row>
    <row r="969" spans="1:16">
      <c r="A969" s="53" t="s">
        <v>52</v>
      </c>
      <c r="B969" s="53">
        <v>40036</v>
      </c>
      <c r="C969" s="57">
        <v>8</v>
      </c>
      <c r="D969">
        <v>0.84045069999999999</v>
      </c>
      <c r="E969">
        <v>0.8313817</v>
      </c>
      <c r="F969">
        <v>0.8606395</v>
      </c>
      <c r="G969">
        <v>9.0690000000000007E-3</v>
      </c>
      <c r="H969">
        <v>74</v>
      </c>
      <c r="I969">
        <v>-4.2343400000000003E-2</v>
      </c>
      <c r="J969">
        <v>-1.1968599999999999E-2</v>
      </c>
      <c r="K969">
        <v>9.0690000000000007E-3</v>
      </c>
      <c r="L969">
        <v>3.0106500000000001E-2</v>
      </c>
      <c r="M969">
        <v>6.0481300000000002E-2</v>
      </c>
      <c r="N969">
        <v>4.0117300000000002E-2</v>
      </c>
      <c r="O969">
        <v>255</v>
      </c>
      <c r="P969">
        <v>2491</v>
      </c>
    </row>
    <row r="970" spans="1:16">
      <c r="A970" s="53" t="s">
        <v>52</v>
      </c>
      <c r="B970" s="53">
        <v>40036</v>
      </c>
      <c r="C970" s="57">
        <v>9</v>
      </c>
      <c r="D970">
        <v>0.89680839999999995</v>
      </c>
      <c r="E970">
        <v>0.88852019999999998</v>
      </c>
      <c r="F970">
        <v>0.94784650000000004</v>
      </c>
      <c r="G970">
        <v>8.2882000000000008E-3</v>
      </c>
      <c r="H970">
        <v>77</v>
      </c>
      <c r="I970">
        <v>-4.3282899999999999E-2</v>
      </c>
      <c r="J970">
        <v>-1.2814300000000001E-2</v>
      </c>
      <c r="K970">
        <v>8.2882000000000008E-3</v>
      </c>
      <c r="L970">
        <v>2.9390699999999999E-2</v>
      </c>
      <c r="M970">
        <v>5.9859299999999997E-2</v>
      </c>
      <c r="N970">
        <v>4.0241199999999998E-2</v>
      </c>
      <c r="O970">
        <v>253</v>
      </c>
      <c r="P970">
        <v>2491</v>
      </c>
    </row>
    <row r="971" spans="1:16">
      <c r="A971" s="53" t="s">
        <v>52</v>
      </c>
      <c r="B971" s="53">
        <v>40036</v>
      </c>
      <c r="C971" s="57">
        <v>10</v>
      </c>
      <c r="D971">
        <v>1.009404</v>
      </c>
      <c r="E971">
        <v>0.96136350000000004</v>
      </c>
      <c r="F971">
        <v>0.99781359999999997</v>
      </c>
      <c r="G971">
        <v>4.8040199999999998E-2</v>
      </c>
      <c r="H971">
        <v>82</v>
      </c>
      <c r="I971">
        <v>-3.3720999999999998E-3</v>
      </c>
      <c r="J971">
        <v>2.7002700000000001E-2</v>
      </c>
      <c r="K971">
        <v>4.8040199999999998E-2</v>
      </c>
      <c r="L971">
        <v>6.9077700000000006E-2</v>
      </c>
      <c r="M971">
        <v>9.9452600000000002E-2</v>
      </c>
      <c r="N971">
        <v>4.0117300000000002E-2</v>
      </c>
      <c r="O971">
        <v>255</v>
      </c>
      <c r="P971">
        <v>2491</v>
      </c>
    </row>
    <row r="972" spans="1:16">
      <c r="A972" s="53" t="s">
        <v>52</v>
      </c>
      <c r="B972" s="53">
        <v>40036</v>
      </c>
      <c r="C972" s="57">
        <v>11</v>
      </c>
      <c r="D972">
        <v>1.161565</v>
      </c>
      <c r="E972">
        <v>1.12442</v>
      </c>
      <c r="F972">
        <v>1.1922759999999999</v>
      </c>
      <c r="G972">
        <v>3.71451E-2</v>
      </c>
      <c r="H972">
        <v>87.5</v>
      </c>
      <c r="I972">
        <v>-1.4267200000000001E-2</v>
      </c>
      <c r="J972">
        <v>1.61076E-2</v>
      </c>
      <c r="K972">
        <v>3.71451E-2</v>
      </c>
      <c r="L972">
        <v>5.8182699999999997E-2</v>
      </c>
      <c r="M972">
        <v>8.8557499999999997E-2</v>
      </c>
      <c r="N972">
        <v>4.0117300000000002E-2</v>
      </c>
      <c r="O972">
        <v>255</v>
      </c>
      <c r="P972">
        <v>2491</v>
      </c>
    </row>
    <row r="973" spans="1:16">
      <c r="A973" s="53" t="s">
        <v>52</v>
      </c>
      <c r="B973" s="53">
        <v>40036</v>
      </c>
      <c r="C973" s="57">
        <v>12</v>
      </c>
      <c r="D973">
        <v>1.347129</v>
      </c>
      <c r="E973">
        <v>1.3385959999999999</v>
      </c>
      <c r="F973">
        <v>1.3576569999999999</v>
      </c>
      <c r="G973">
        <v>8.5328999999999995E-3</v>
      </c>
      <c r="H973">
        <v>91.5</v>
      </c>
      <c r="I973">
        <v>-4.30491E-2</v>
      </c>
      <c r="J973">
        <v>-1.2574E-2</v>
      </c>
      <c r="K973">
        <v>8.5328999999999995E-3</v>
      </c>
      <c r="L973">
        <v>2.9639800000000001E-2</v>
      </c>
      <c r="M973">
        <v>6.0114800000000003E-2</v>
      </c>
      <c r="N973">
        <v>4.0249600000000003E-2</v>
      </c>
      <c r="O973">
        <v>253</v>
      </c>
      <c r="P973">
        <v>2491</v>
      </c>
    </row>
    <row r="974" spans="1:16">
      <c r="A974" s="53" t="s">
        <v>52</v>
      </c>
      <c r="B974" s="53">
        <v>40036</v>
      </c>
      <c r="C974" s="57">
        <v>13</v>
      </c>
      <c r="D974">
        <v>1.55219</v>
      </c>
      <c r="E974">
        <v>1.4992730000000001</v>
      </c>
      <c r="F974">
        <v>1.5418780000000001</v>
      </c>
      <c r="G974">
        <v>5.2917400000000003E-2</v>
      </c>
      <c r="H974">
        <v>94</v>
      </c>
      <c r="I974">
        <v>1.505E-3</v>
      </c>
      <c r="J974">
        <v>3.18798E-2</v>
      </c>
      <c r="K974">
        <v>5.2917400000000003E-2</v>
      </c>
      <c r="L974">
        <v>7.3954900000000004E-2</v>
      </c>
      <c r="M974">
        <v>0.1043297</v>
      </c>
      <c r="N974">
        <v>4.0117300000000002E-2</v>
      </c>
      <c r="O974">
        <v>255</v>
      </c>
      <c r="P974">
        <v>2491</v>
      </c>
    </row>
    <row r="975" spans="1:16">
      <c r="A975" s="53" t="s">
        <v>52</v>
      </c>
      <c r="B975" s="53">
        <v>40036</v>
      </c>
      <c r="C975" s="57">
        <v>14</v>
      </c>
      <c r="D975">
        <v>1.8310390000000001</v>
      </c>
      <c r="E975">
        <v>1.692987</v>
      </c>
      <c r="F975">
        <v>1.6826939999999999</v>
      </c>
      <c r="G975">
        <v>0.13805190000000001</v>
      </c>
      <c r="H975">
        <v>98</v>
      </c>
      <c r="I975">
        <v>8.6461800000000005E-2</v>
      </c>
      <c r="J975">
        <v>0.11694160000000001</v>
      </c>
      <c r="K975">
        <v>0.13805190000000001</v>
      </c>
      <c r="L975">
        <v>0.1591621</v>
      </c>
      <c r="M975">
        <v>0.1896419</v>
      </c>
      <c r="N975">
        <v>4.0255899999999997E-2</v>
      </c>
      <c r="O975">
        <v>254</v>
      </c>
      <c r="P975">
        <v>2491</v>
      </c>
    </row>
    <row r="976" spans="1:16">
      <c r="A976" s="53" t="s">
        <v>52</v>
      </c>
      <c r="B976" s="53">
        <v>40036</v>
      </c>
      <c r="C976" s="57">
        <v>15</v>
      </c>
      <c r="D976">
        <v>2.0671089999999999</v>
      </c>
      <c r="E976">
        <v>1.811355</v>
      </c>
      <c r="F976">
        <v>1.9026989999999999</v>
      </c>
      <c r="G976">
        <v>0.2557545</v>
      </c>
      <c r="H976">
        <v>100.5</v>
      </c>
      <c r="I976">
        <v>0.2043421</v>
      </c>
      <c r="J976">
        <v>0.23471700000000001</v>
      </c>
      <c r="K976">
        <v>0.2557545</v>
      </c>
      <c r="L976">
        <v>0.27679199999999998</v>
      </c>
      <c r="M976">
        <v>0.30716680000000002</v>
      </c>
      <c r="N976">
        <v>4.0117300000000002E-2</v>
      </c>
      <c r="O976">
        <v>255</v>
      </c>
      <c r="P976">
        <v>2491</v>
      </c>
    </row>
    <row r="977" spans="1:16">
      <c r="A977" s="53" t="s">
        <v>52</v>
      </c>
      <c r="B977" s="53">
        <v>40036</v>
      </c>
      <c r="C977" s="57">
        <v>16</v>
      </c>
      <c r="D977">
        <v>2.2909259999999998</v>
      </c>
      <c r="E977">
        <v>1.9752810000000001</v>
      </c>
      <c r="F977">
        <v>2.0381870000000002</v>
      </c>
      <c r="G977">
        <v>0.31564520000000001</v>
      </c>
      <c r="H977">
        <v>101.5</v>
      </c>
      <c r="I977">
        <v>0.26423289999999999</v>
      </c>
      <c r="J977">
        <v>0.29460769999999997</v>
      </c>
      <c r="K977">
        <v>0.31564520000000001</v>
      </c>
      <c r="L977">
        <v>0.3366827</v>
      </c>
      <c r="M977">
        <v>0.36705759999999998</v>
      </c>
      <c r="N977">
        <v>4.0117300000000002E-2</v>
      </c>
      <c r="O977">
        <v>255</v>
      </c>
      <c r="P977">
        <v>2491</v>
      </c>
    </row>
    <row r="978" spans="1:16">
      <c r="A978" s="53" t="s">
        <v>52</v>
      </c>
      <c r="B978" s="53">
        <v>40036</v>
      </c>
      <c r="C978" s="57">
        <v>17</v>
      </c>
      <c r="D978">
        <v>2.4496380000000002</v>
      </c>
      <c r="E978">
        <v>2.1705869999999998</v>
      </c>
      <c r="F978">
        <v>2.1846239999999999</v>
      </c>
      <c r="G978">
        <v>0.27905059999999998</v>
      </c>
      <c r="H978">
        <v>102</v>
      </c>
      <c r="I978">
        <v>0.22752820000000001</v>
      </c>
      <c r="J978">
        <v>0.25796799999999998</v>
      </c>
      <c r="K978">
        <v>0.27905059999999998</v>
      </c>
      <c r="L978">
        <v>0.30013309999999999</v>
      </c>
      <c r="M978">
        <v>0.33057300000000001</v>
      </c>
      <c r="N978">
        <v>4.0203200000000001E-2</v>
      </c>
      <c r="O978">
        <v>254</v>
      </c>
      <c r="P978">
        <v>2491</v>
      </c>
    </row>
    <row r="979" spans="1:16">
      <c r="A979" s="53" t="s">
        <v>52</v>
      </c>
      <c r="B979" s="53">
        <v>40036</v>
      </c>
      <c r="C979" s="57">
        <v>18</v>
      </c>
      <c r="D979">
        <v>2.5515340000000002</v>
      </c>
      <c r="E979">
        <v>2.2515990000000001</v>
      </c>
      <c r="F979">
        <v>2.2467250000000001</v>
      </c>
      <c r="G979">
        <v>0.29993439999999999</v>
      </c>
      <c r="H979">
        <v>102</v>
      </c>
      <c r="I979">
        <v>0.24865329999999999</v>
      </c>
      <c r="J979">
        <v>0.27895059999999999</v>
      </c>
      <c r="K979">
        <v>0.29993439999999999</v>
      </c>
      <c r="L979">
        <v>0.32091819999999999</v>
      </c>
      <c r="M979">
        <v>0.35121550000000001</v>
      </c>
      <c r="N979">
        <v>4.0014800000000003E-2</v>
      </c>
      <c r="O979">
        <v>253</v>
      </c>
      <c r="P979">
        <v>2491</v>
      </c>
    </row>
    <row r="980" spans="1:16">
      <c r="A980" s="53" t="s">
        <v>52</v>
      </c>
      <c r="B980" s="53">
        <v>40036</v>
      </c>
      <c r="C980" s="57">
        <v>19</v>
      </c>
      <c r="D980">
        <v>2.5684589999999998</v>
      </c>
      <c r="E980">
        <v>2.3072629999999998</v>
      </c>
      <c r="F980">
        <v>2.381802</v>
      </c>
      <c r="G980">
        <v>0.26119589999999998</v>
      </c>
      <c r="H980">
        <v>100.5</v>
      </c>
      <c r="I980">
        <v>0.20978350000000001</v>
      </c>
      <c r="J980">
        <v>0.24015839999999999</v>
      </c>
      <c r="K980">
        <v>0.26119589999999998</v>
      </c>
      <c r="L980">
        <v>0.28223340000000002</v>
      </c>
      <c r="M980">
        <v>0.3126082</v>
      </c>
      <c r="N980">
        <v>4.0117300000000002E-2</v>
      </c>
      <c r="O980">
        <v>255</v>
      </c>
      <c r="P980">
        <v>2491</v>
      </c>
    </row>
    <row r="981" spans="1:16">
      <c r="A981" s="53" t="s">
        <v>52</v>
      </c>
      <c r="B981" s="53">
        <v>40036</v>
      </c>
      <c r="C981" s="57">
        <v>20</v>
      </c>
      <c r="D981">
        <v>2.4290090000000002</v>
      </c>
      <c r="E981">
        <v>2.4336389999999999</v>
      </c>
      <c r="F981">
        <v>2.4618220000000002</v>
      </c>
      <c r="G981">
        <v>-4.6300999999999998E-3</v>
      </c>
      <c r="H981">
        <v>98</v>
      </c>
      <c r="I981">
        <v>-5.6152500000000001E-2</v>
      </c>
      <c r="J981">
        <v>-2.5712700000000002E-2</v>
      </c>
      <c r="K981">
        <v>-4.6300999999999998E-3</v>
      </c>
      <c r="L981">
        <v>1.6452499999999998E-2</v>
      </c>
      <c r="M981">
        <v>4.6892299999999998E-2</v>
      </c>
      <c r="N981">
        <v>4.0203200000000001E-2</v>
      </c>
      <c r="O981">
        <v>254</v>
      </c>
      <c r="P981">
        <v>2491</v>
      </c>
    </row>
    <row r="982" spans="1:16">
      <c r="A982" s="53" t="s">
        <v>52</v>
      </c>
      <c r="B982" s="53">
        <v>40036</v>
      </c>
      <c r="C982" s="57">
        <v>21</v>
      </c>
      <c r="D982">
        <v>2.2919390000000002</v>
      </c>
      <c r="E982">
        <v>2.3224019999999999</v>
      </c>
      <c r="F982">
        <v>2.2990550000000001</v>
      </c>
      <c r="G982">
        <v>-3.0463E-2</v>
      </c>
      <c r="H982">
        <v>94.5</v>
      </c>
      <c r="I982">
        <v>-8.19854E-2</v>
      </c>
      <c r="J982">
        <v>-5.1545500000000001E-2</v>
      </c>
      <c r="K982">
        <v>-3.0463E-2</v>
      </c>
      <c r="L982">
        <v>-9.3804000000000005E-3</v>
      </c>
      <c r="M982">
        <v>2.1059499999999998E-2</v>
      </c>
      <c r="N982">
        <v>4.0203200000000001E-2</v>
      </c>
      <c r="O982">
        <v>254</v>
      </c>
      <c r="P982">
        <v>2491</v>
      </c>
    </row>
    <row r="983" spans="1:16">
      <c r="A983" s="53" t="s">
        <v>52</v>
      </c>
      <c r="B983" s="53">
        <v>40036</v>
      </c>
      <c r="C983" s="57">
        <v>22</v>
      </c>
      <c r="D983">
        <v>2.025331</v>
      </c>
      <c r="E983">
        <v>2.1014879999999998</v>
      </c>
      <c r="F983">
        <v>2.189343</v>
      </c>
      <c r="G983">
        <v>-7.6156100000000004E-2</v>
      </c>
      <c r="H983">
        <v>89.5</v>
      </c>
      <c r="I983">
        <v>-0.1276786</v>
      </c>
      <c r="J983">
        <v>-9.7238699999999997E-2</v>
      </c>
      <c r="K983">
        <v>-7.6156100000000004E-2</v>
      </c>
      <c r="L983">
        <v>-5.50736E-2</v>
      </c>
      <c r="M983">
        <v>-2.4633700000000001E-2</v>
      </c>
      <c r="N983">
        <v>4.0203200000000001E-2</v>
      </c>
      <c r="O983">
        <v>254</v>
      </c>
      <c r="P983">
        <v>2491</v>
      </c>
    </row>
    <row r="984" spans="1:16">
      <c r="A984" s="53" t="s">
        <v>52</v>
      </c>
      <c r="B984" s="53">
        <v>40036</v>
      </c>
      <c r="C984" s="57">
        <v>23</v>
      </c>
      <c r="D984">
        <v>1.732302</v>
      </c>
      <c r="E984">
        <v>1.773212</v>
      </c>
      <c r="F984">
        <v>1.921244</v>
      </c>
      <c r="G984">
        <v>-4.0910200000000001E-2</v>
      </c>
      <c r="H984">
        <v>86</v>
      </c>
      <c r="I984">
        <v>-9.2322600000000005E-2</v>
      </c>
      <c r="J984">
        <v>-6.1947799999999997E-2</v>
      </c>
      <c r="K984">
        <v>-4.0910200000000001E-2</v>
      </c>
      <c r="L984">
        <v>-1.98727E-2</v>
      </c>
      <c r="M984">
        <v>1.05021E-2</v>
      </c>
      <c r="N984">
        <v>4.0117300000000002E-2</v>
      </c>
      <c r="O984">
        <v>255</v>
      </c>
      <c r="P984">
        <v>2491</v>
      </c>
    </row>
    <row r="985" spans="1:16">
      <c r="A985" s="53" t="s">
        <v>52</v>
      </c>
      <c r="B985" s="53">
        <v>40036</v>
      </c>
      <c r="C985" s="57">
        <v>24</v>
      </c>
      <c r="D985">
        <v>1.4675750000000001</v>
      </c>
      <c r="E985">
        <v>1.479185</v>
      </c>
      <c r="F985">
        <v>1.606134</v>
      </c>
      <c r="G985">
        <v>-1.16106E-2</v>
      </c>
      <c r="H985">
        <v>83.5</v>
      </c>
      <c r="I985">
        <v>-6.3134099999999999E-2</v>
      </c>
      <c r="J985">
        <v>-3.2693600000000003E-2</v>
      </c>
      <c r="K985">
        <v>-1.16106E-2</v>
      </c>
      <c r="L985">
        <v>9.4724000000000006E-3</v>
      </c>
      <c r="M985">
        <v>3.9912799999999998E-2</v>
      </c>
      <c r="N985">
        <v>4.0203999999999997E-2</v>
      </c>
      <c r="O985">
        <v>254</v>
      </c>
      <c r="P985">
        <v>2491</v>
      </c>
    </row>
    <row r="986" spans="1:16">
      <c r="A986" s="53" t="s">
        <v>52</v>
      </c>
      <c r="B986" s="53">
        <v>40043</v>
      </c>
      <c r="C986" s="57">
        <v>1</v>
      </c>
      <c r="D986">
        <v>1.1480220000000001</v>
      </c>
      <c r="E986">
        <v>1.1292070000000001</v>
      </c>
      <c r="F986">
        <v>1.120441</v>
      </c>
      <c r="G986">
        <v>1.8814999999999998E-2</v>
      </c>
      <c r="H986">
        <v>79</v>
      </c>
      <c r="I986">
        <v>-2.8343799999999999E-2</v>
      </c>
      <c r="J986">
        <v>-4.8200000000000001E-4</v>
      </c>
      <c r="K986">
        <v>1.8814999999999998E-2</v>
      </c>
      <c r="L986">
        <v>3.8112100000000003E-2</v>
      </c>
      <c r="M986">
        <v>6.5973900000000002E-2</v>
      </c>
      <c r="N986">
        <v>3.6798200000000003E-2</v>
      </c>
      <c r="O986">
        <v>305</v>
      </c>
      <c r="P986">
        <v>3011</v>
      </c>
    </row>
    <row r="987" spans="1:16">
      <c r="A987" s="53" t="s">
        <v>52</v>
      </c>
      <c r="B987" s="53">
        <v>40043</v>
      </c>
      <c r="C987" s="57">
        <v>2</v>
      </c>
      <c r="D987">
        <v>0.99390750000000005</v>
      </c>
      <c r="E987">
        <v>0.97773980000000005</v>
      </c>
      <c r="F987">
        <v>0.97963549999999999</v>
      </c>
      <c r="G987">
        <v>1.61677E-2</v>
      </c>
      <c r="H987">
        <v>77.5</v>
      </c>
      <c r="I987">
        <v>-3.09912E-2</v>
      </c>
      <c r="J987">
        <v>-3.1292999999999998E-3</v>
      </c>
      <c r="K987">
        <v>1.61677E-2</v>
      </c>
      <c r="L987">
        <v>3.5464700000000002E-2</v>
      </c>
      <c r="M987">
        <v>6.3326599999999997E-2</v>
      </c>
      <c r="N987">
        <v>3.6798200000000003E-2</v>
      </c>
      <c r="O987">
        <v>305</v>
      </c>
      <c r="P987">
        <v>3011</v>
      </c>
    </row>
    <row r="988" spans="1:16">
      <c r="A988" s="53" t="s">
        <v>52</v>
      </c>
      <c r="B988" s="53">
        <v>40043</v>
      </c>
      <c r="C988" s="57">
        <v>3</v>
      </c>
      <c r="D988">
        <v>0.88777249999999996</v>
      </c>
      <c r="E988">
        <v>0.86504130000000001</v>
      </c>
      <c r="F988">
        <v>0.81844309999999998</v>
      </c>
      <c r="G988">
        <v>2.27312E-2</v>
      </c>
      <c r="H988">
        <v>76.5</v>
      </c>
      <c r="I988">
        <v>-2.4427600000000001E-2</v>
      </c>
      <c r="J988">
        <v>3.4342000000000001E-3</v>
      </c>
      <c r="K988">
        <v>2.27312E-2</v>
      </c>
      <c r="L988">
        <v>4.2028299999999998E-2</v>
      </c>
      <c r="M988">
        <v>6.9890099999999997E-2</v>
      </c>
      <c r="N988">
        <v>3.6798200000000003E-2</v>
      </c>
      <c r="O988">
        <v>305</v>
      </c>
      <c r="P988">
        <v>3011</v>
      </c>
    </row>
    <row r="989" spans="1:16">
      <c r="A989" s="53" t="s">
        <v>52</v>
      </c>
      <c r="B989" s="53">
        <v>40043</v>
      </c>
      <c r="C989" s="57">
        <v>4</v>
      </c>
      <c r="D989">
        <v>0.77915909999999999</v>
      </c>
      <c r="E989">
        <v>0.75564399999999998</v>
      </c>
      <c r="F989">
        <v>0.74478809999999995</v>
      </c>
      <c r="G989">
        <v>2.3515000000000001E-2</v>
      </c>
      <c r="H989">
        <v>74</v>
      </c>
      <c r="I989">
        <v>-2.36438E-2</v>
      </c>
      <c r="J989">
        <v>4.2180000000000004E-3</v>
      </c>
      <c r="K989">
        <v>2.3515000000000001E-2</v>
      </c>
      <c r="L989">
        <v>4.2812099999999999E-2</v>
      </c>
      <c r="M989">
        <v>7.0673899999999998E-2</v>
      </c>
      <c r="N989">
        <v>3.6798200000000003E-2</v>
      </c>
      <c r="O989">
        <v>305</v>
      </c>
      <c r="P989">
        <v>3011</v>
      </c>
    </row>
    <row r="990" spans="1:16">
      <c r="A990" s="53" t="s">
        <v>52</v>
      </c>
      <c r="B990" s="53">
        <v>40043</v>
      </c>
      <c r="C990" s="57">
        <v>5</v>
      </c>
      <c r="D990">
        <v>0.72116939999999996</v>
      </c>
      <c r="E990">
        <v>0.71806199999999998</v>
      </c>
      <c r="F990">
        <v>0.74389490000000003</v>
      </c>
      <c r="G990">
        <v>3.1074000000000002E-3</v>
      </c>
      <c r="H990">
        <v>71.5</v>
      </c>
      <c r="I990">
        <v>-4.40515E-2</v>
      </c>
      <c r="J990">
        <v>-1.6189599999999998E-2</v>
      </c>
      <c r="K990">
        <v>3.1074000000000002E-3</v>
      </c>
      <c r="L990">
        <v>2.2404400000000001E-2</v>
      </c>
      <c r="M990">
        <v>5.0266199999999997E-2</v>
      </c>
      <c r="N990">
        <v>3.6798200000000003E-2</v>
      </c>
      <c r="O990">
        <v>305</v>
      </c>
      <c r="P990">
        <v>3011</v>
      </c>
    </row>
    <row r="991" spans="1:16">
      <c r="A991" s="53" t="s">
        <v>52</v>
      </c>
      <c r="B991" s="53">
        <v>40043</v>
      </c>
      <c r="C991" s="57">
        <v>6</v>
      </c>
      <c r="D991">
        <v>0.7105342</v>
      </c>
      <c r="E991">
        <v>0.71108490000000002</v>
      </c>
      <c r="F991">
        <v>0.68441039999999997</v>
      </c>
      <c r="G991">
        <v>-5.507E-4</v>
      </c>
      <c r="H991">
        <v>70.5</v>
      </c>
      <c r="I991">
        <v>-4.7709599999999998E-2</v>
      </c>
      <c r="J991">
        <v>-1.9847799999999999E-2</v>
      </c>
      <c r="K991">
        <v>-5.507E-4</v>
      </c>
      <c r="L991">
        <v>1.87463E-2</v>
      </c>
      <c r="M991">
        <v>4.66081E-2</v>
      </c>
      <c r="N991">
        <v>3.6798200000000003E-2</v>
      </c>
      <c r="O991">
        <v>305</v>
      </c>
      <c r="P991">
        <v>3011</v>
      </c>
    </row>
    <row r="992" spans="1:16">
      <c r="A992" s="53" t="s">
        <v>52</v>
      </c>
      <c r="B992" s="53">
        <v>40043</v>
      </c>
      <c r="C992" s="57">
        <v>7</v>
      </c>
      <c r="D992">
        <v>0.75932409999999995</v>
      </c>
      <c r="E992">
        <v>0.7797463</v>
      </c>
      <c r="F992">
        <v>0.75132840000000001</v>
      </c>
      <c r="G992">
        <v>-2.0422200000000001E-2</v>
      </c>
      <c r="H992">
        <v>69.5</v>
      </c>
      <c r="I992">
        <v>-6.7581000000000002E-2</v>
      </c>
      <c r="J992">
        <v>-3.9719200000000003E-2</v>
      </c>
      <c r="K992">
        <v>-2.0422200000000001E-2</v>
      </c>
      <c r="L992">
        <v>-1.1251E-3</v>
      </c>
      <c r="M992">
        <v>2.6736699999999999E-2</v>
      </c>
      <c r="N992">
        <v>3.6798200000000003E-2</v>
      </c>
      <c r="O992">
        <v>305</v>
      </c>
      <c r="P992">
        <v>3011</v>
      </c>
    </row>
    <row r="993" spans="1:16">
      <c r="A993" s="53" t="s">
        <v>52</v>
      </c>
      <c r="B993" s="53">
        <v>40043</v>
      </c>
      <c r="C993" s="57">
        <v>8</v>
      </c>
      <c r="D993">
        <v>0.82064060000000005</v>
      </c>
      <c r="E993">
        <v>0.83377179999999995</v>
      </c>
      <c r="F993">
        <v>0.81507719999999995</v>
      </c>
      <c r="G993">
        <v>-1.31311E-2</v>
      </c>
      <c r="H993">
        <v>71.5</v>
      </c>
      <c r="I993">
        <v>-6.0290000000000003E-2</v>
      </c>
      <c r="J993">
        <v>-3.2428199999999997E-2</v>
      </c>
      <c r="K993">
        <v>-1.31311E-2</v>
      </c>
      <c r="L993">
        <v>6.1659000000000002E-3</v>
      </c>
      <c r="M993">
        <v>3.4027700000000001E-2</v>
      </c>
      <c r="N993">
        <v>3.6798200000000003E-2</v>
      </c>
      <c r="O993">
        <v>305</v>
      </c>
      <c r="P993">
        <v>3011</v>
      </c>
    </row>
    <row r="994" spans="1:16">
      <c r="A994" s="53" t="s">
        <v>52</v>
      </c>
      <c r="B994" s="53">
        <v>40043</v>
      </c>
      <c r="C994" s="57">
        <v>9</v>
      </c>
      <c r="D994">
        <v>0.88926280000000002</v>
      </c>
      <c r="E994">
        <v>0.89885839999999995</v>
      </c>
      <c r="F994">
        <v>0.85635950000000005</v>
      </c>
      <c r="G994">
        <v>-9.5955999999999993E-3</v>
      </c>
      <c r="H994">
        <v>76.5</v>
      </c>
      <c r="I994">
        <v>-5.6754499999999999E-2</v>
      </c>
      <c r="J994">
        <v>-2.88927E-2</v>
      </c>
      <c r="K994">
        <v>-9.5955999999999993E-3</v>
      </c>
      <c r="L994">
        <v>9.7014000000000006E-3</v>
      </c>
      <c r="M994">
        <v>3.7563199999999998E-2</v>
      </c>
      <c r="N994">
        <v>3.6798200000000003E-2</v>
      </c>
      <c r="O994">
        <v>305</v>
      </c>
      <c r="P994">
        <v>3011</v>
      </c>
    </row>
    <row r="995" spans="1:16">
      <c r="A995" s="53" t="s">
        <v>52</v>
      </c>
      <c r="B995" s="53">
        <v>40043</v>
      </c>
      <c r="C995" s="57">
        <v>10</v>
      </c>
      <c r="D995">
        <v>0.99809760000000003</v>
      </c>
      <c r="E995">
        <v>0.95842039999999995</v>
      </c>
      <c r="F995">
        <v>0.96045530000000001</v>
      </c>
      <c r="G995">
        <v>3.9677200000000003E-2</v>
      </c>
      <c r="H995">
        <v>82</v>
      </c>
      <c r="I995">
        <v>-7.7099999999999998E-3</v>
      </c>
      <c r="J995">
        <v>2.0286700000000001E-2</v>
      </c>
      <c r="K995">
        <v>3.9677200000000003E-2</v>
      </c>
      <c r="L995">
        <v>5.9067700000000001E-2</v>
      </c>
      <c r="M995">
        <v>8.70644E-2</v>
      </c>
      <c r="N995">
        <v>3.69764E-2</v>
      </c>
      <c r="O995">
        <v>303</v>
      </c>
      <c r="P995">
        <v>3011</v>
      </c>
    </row>
    <row r="996" spans="1:16">
      <c r="A996" s="53" t="s">
        <v>52</v>
      </c>
      <c r="B996" s="53">
        <v>40043</v>
      </c>
      <c r="C996" s="57">
        <v>11</v>
      </c>
      <c r="D996">
        <v>1.0882270000000001</v>
      </c>
      <c r="E996">
        <v>1.0300469999999999</v>
      </c>
      <c r="F996">
        <v>1.000273</v>
      </c>
      <c r="G996">
        <v>5.8179500000000002E-2</v>
      </c>
      <c r="H996">
        <v>86</v>
      </c>
      <c r="I996">
        <v>1.1001199999999999E-2</v>
      </c>
      <c r="J996">
        <v>3.8874499999999999E-2</v>
      </c>
      <c r="K996">
        <v>5.8179500000000002E-2</v>
      </c>
      <c r="L996">
        <v>7.7484499999999998E-2</v>
      </c>
      <c r="M996">
        <v>0.1053578</v>
      </c>
      <c r="N996">
        <v>3.6813400000000003E-2</v>
      </c>
      <c r="O996">
        <v>304</v>
      </c>
      <c r="P996">
        <v>3011</v>
      </c>
    </row>
    <row r="997" spans="1:16">
      <c r="A997" s="53" t="s">
        <v>52</v>
      </c>
      <c r="B997" s="53">
        <v>40043</v>
      </c>
      <c r="C997" s="57">
        <v>12</v>
      </c>
      <c r="D997">
        <v>1.2512019999999999</v>
      </c>
      <c r="E997">
        <v>1.2062550000000001</v>
      </c>
      <c r="F997">
        <v>1.1153960000000001</v>
      </c>
      <c r="G997">
        <v>4.4946300000000002E-2</v>
      </c>
      <c r="H997">
        <v>89.5</v>
      </c>
      <c r="I997">
        <v>-2.2319000000000002E-3</v>
      </c>
      <c r="J997">
        <v>2.5641400000000002E-2</v>
      </c>
      <c r="K997">
        <v>4.4946300000000002E-2</v>
      </c>
      <c r="L997">
        <v>6.4251299999999997E-2</v>
      </c>
      <c r="M997">
        <v>9.2124600000000001E-2</v>
      </c>
      <c r="N997">
        <v>3.6813400000000003E-2</v>
      </c>
      <c r="O997">
        <v>304</v>
      </c>
      <c r="P997">
        <v>3011</v>
      </c>
    </row>
    <row r="998" spans="1:16">
      <c r="A998" s="53" t="s">
        <v>52</v>
      </c>
      <c r="B998" s="53">
        <v>40043</v>
      </c>
      <c r="C998" s="57">
        <v>13</v>
      </c>
      <c r="D998">
        <v>1.4642710000000001</v>
      </c>
      <c r="E998">
        <v>1.408417</v>
      </c>
      <c r="F998">
        <v>1.36829</v>
      </c>
      <c r="G998">
        <v>5.5854599999999997E-2</v>
      </c>
      <c r="H998">
        <v>93</v>
      </c>
      <c r="I998">
        <v>8.6762999999999996E-3</v>
      </c>
      <c r="J998">
        <v>3.6549600000000002E-2</v>
      </c>
      <c r="K998">
        <v>5.5854599999999997E-2</v>
      </c>
      <c r="L998">
        <v>7.5159500000000004E-2</v>
      </c>
      <c r="M998">
        <v>0.10303279999999999</v>
      </c>
      <c r="N998">
        <v>3.6813400000000003E-2</v>
      </c>
      <c r="O998">
        <v>304</v>
      </c>
      <c r="P998">
        <v>3011</v>
      </c>
    </row>
    <row r="999" spans="1:16">
      <c r="A999" s="53" t="s">
        <v>52</v>
      </c>
      <c r="B999" s="53">
        <v>40043</v>
      </c>
      <c r="C999" s="57">
        <v>14</v>
      </c>
      <c r="D999">
        <v>1.7460439999999999</v>
      </c>
      <c r="E999">
        <v>1.6257969999999999</v>
      </c>
      <c r="F999">
        <v>1.5465610000000001</v>
      </c>
      <c r="G999">
        <v>0.1202464</v>
      </c>
      <c r="H999">
        <v>97.5</v>
      </c>
      <c r="I999">
        <v>7.3087600000000003E-2</v>
      </c>
      <c r="J999">
        <v>0.10094939999999999</v>
      </c>
      <c r="K999">
        <v>0.1202464</v>
      </c>
      <c r="L999">
        <v>0.13954340000000001</v>
      </c>
      <c r="M999">
        <v>0.16740530000000001</v>
      </c>
      <c r="N999">
        <v>3.6798200000000003E-2</v>
      </c>
      <c r="O999">
        <v>305</v>
      </c>
      <c r="P999">
        <v>3011</v>
      </c>
    </row>
    <row r="1000" spans="1:16">
      <c r="A1000" s="53" t="s">
        <v>52</v>
      </c>
      <c r="B1000" s="53">
        <v>40043</v>
      </c>
      <c r="C1000" s="57">
        <v>15</v>
      </c>
      <c r="D1000">
        <v>1.9384220000000001</v>
      </c>
      <c r="E1000">
        <v>1.651775</v>
      </c>
      <c r="F1000">
        <v>1.5735399999999999</v>
      </c>
      <c r="G1000">
        <v>0.2866474</v>
      </c>
      <c r="H1000">
        <v>99</v>
      </c>
      <c r="I1000">
        <v>0.2394886</v>
      </c>
      <c r="J1000">
        <v>0.26735039999999999</v>
      </c>
      <c r="K1000">
        <v>0.2866474</v>
      </c>
      <c r="L1000">
        <v>0.30594450000000001</v>
      </c>
      <c r="M1000">
        <v>0.3338063</v>
      </c>
      <c r="N1000">
        <v>3.6798200000000003E-2</v>
      </c>
      <c r="O1000">
        <v>305</v>
      </c>
      <c r="P1000">
        <v>3011</v>
      </c>
    </row>
    <row r="1001" spans="1:16">
      <c r="A1001" s="53" t="s">
        <v>52</v>
      </c>
      <c r="B1001" s="53">
        <v>40043</v>
      </c>
      <c r="C1001" s="57">
        <v>16</v>
      </c>
      <c r="D1001">
        <v>2.1579389999999998</v>
      </c>
      <c r="E1001">
        <v>1.8456630000000001</v>
      </c>
      <c r="F1001">
        <v>1.7950710000000001</v>
      </c>
      <c r="G1001">
        <v>0.31227559999999999</v>
      </c>
      <c r="H1001">
        <v>100</v>
      </c>
      <c r="I1001">
        <v>0.26503080000000001</v>
      </c>
      <c r="J1001">
        <v>0.29294340000000002</v>
      </c>
      <c r="K1001">
        <v>0.31227559999999999</v>
      </c>
      <c r="L1001">
        <v>0.33160780000000001</v>
      </c>
      <c r="M1001">
        <v>0.35952050000000002</v>
      </c>
      <c r="N1001">
        <v>3.6865299999999997E-2</v>
      </c>
      <c r="O1001">
        <v>304</v>
      </c>
      <c r="P1001">
        <v>3011</v>
      </c>
    </row>
    <row r="1002" spans="1:16">
      <c r="A1002" s="53" t="s">
        <v>52</v>
      </c>
      <c r="B1002" s="53">
        <v>40043</v>
      </c>
      <c r="C1002" s="57">
        <v>17</v>
      </c>
      <c r="D1002">
        <v>2.3335919999999999</v>
      </c>
      <c r="E1002">
        <v>2.0696919999999999</v>
      </c>
      <c r="F1002">
        <v>2.01722</v>
      </c>
      <c r="G1002">
        <v>0.26389980000000002</v>
      </c>
      <c r="H1002">
        <v>101</v>
      </c>
      <c r="I1002">
        <v>0.2165919</v>
      </c>
      <c r="J1002">
        <v>0.2445418</v>
      </c>
      <c r="K1002">
        <v>0.26389980000000002</v>
      </c>
      <c r="L1002">
        <v>0.2832578</v>
      </c>
      <c r="M1002">
        <v>0.31120769999999998</v>
      </c>
      <c r="N1002">
        <v>3.6914500000000003E-2</v>
      </c>
      <c r="O1002">
        <v>302</v>
      </c>
      <c r="P1002">
        <v>3011</v>
      </c>
    </row>
    <row r="1003" spans="1:16">
      <c r="A1003" s="53" t="s">
        <v>52</v>
      </c>
      <c r="B1003" s="53">
        <v>40043</v>
      </c>
      <c r="C1003" s="57">
        <v>18</v>
      </c>
      <c r="D1003">
        <v>2.4294349999999998</v>
      </c>
      <c r="E1003">
        <v>2.1702569999999999</v>
      </c>
      <c r="F1003">
        <v>2.1555870000000001</v>
      </c>
      <c r="G1003">
        <v>0.25917770000000001</v>
      </c>
      <c r="H1003">
        <v>100.5</v>
      </c>
      <c r="I1003">
        <v>0.21193290000000001</v>
      </c>
      <c r="J1003">
        <v>0.23984549999999999</v>
      </c>
      <c r="K1003">
        <v>0.25917770000000001</v>
      </c>
      <c r="L1003">
        <v>0.27850989999999998</v>
      </c>
      <c r="M1003">
        <v>0.30642249999999999</v>
      </c>
      <c r="N1003">
        <v>3.6865299999999997E-2</v>
      </c>
      <c r="O1003">
        <v>304</v>
      </c>
      <c r="P1003">
        <v>3011</v>
      </c>
    </row>
    <row r="1004" spans="1:16">
      <c r="A1004" s="53" t="s">
        <v>52</v>
      </c>
      <c r="B1004" s="53">
        <v>40043</v>
      </c>
      <c r="C1004" s="57">
        <v>19</v>
      </c>
      <c r="D1004">
        <v>2.4452950000000002</v>
      </c>
      <c r="E1004">
        <v>2.1936659999999999</v>
      </c>
      <c r="F1004">
        <v>2.1595840000000002</v>
      </c>
      <c r="G1004">
        <v>0.25162960000000001</v>
      </c>
      <c r="H1004">
        <v>99.5</v>
      </c>
      <c r="I1004">
        <v>0.20458660000000001</v>
      </c>
      <c r="J1004">
        <v>0.23238</v>
      </c>
      <c r="K1004">
        <v>0.25162960000000001</v>
      </c>
      <c r="L1004">
        <v>0.27087919999999999</v>
      </c>
      <c r="M1004">
        <v>0.29867260000000001</v>
      </c>
      <c r="N1004">
        <v>3.6707799999999999E-2</v>
      </c>
      <c r="O1004">
        <v>304</v>
      </c>
      <c r="P1004">
        <v>3011</v>
      </c>
    </row>
    <row r="1005" spans="1:16">
      <c r="A1005" s="53" t="s">
        <v>52</v>
      </c>
      <c r="B1005" s="53">
        <v>40043</v>
      </c>
      <c r="C1005" s="57">
        <v>20</v>
      </c>
      <c r="D1005">
        <v>2.2833070000000002</v>
      </c>
      <c r="E1005">
        <v>2.2611970000000001</v>
      </c>
      <c r="F1005">
        <v>2.304081</v>
      </c>
      <c r="G1005">
        <v>2.21107E-2</v>
      </c>
      <c r="H1005">
        <v>96</v>
      </c>
      <c r="I1005">
        <v>-2.50481E-2</v>
      </c>
      <c r="J1005">
        <v>2.8137000000000001E-3</v>
      </c>
      <c r="K1005">
        <v>2.21107E-2</v>
      </c>
      <c r="L1005">
        <v>4.1407699999999999E-2</v>
      </c>
      <c r="M1005">
        <v>6.9269600000000001E-2</v>
      </c>
      <c r="N1005">
        <v>3.6798200000000003E-2</v>
      </c>
      <c r="O1005">
        <v>305</v>
      </c>
      <c r="P1005">
        <v>3011</v>
      </c>
    </row>
    <row r="1006" spans="1:16">
      <c r="A1006" s="53" t="s">
        <v>52</v>
      </c>
      <c r="B1006" s="53">
        <v>40043</v>
      </c>
      <c r="C1006" s="57">
        <v>21</v>
      </c>
      <c r="D1006">
        <v>2.1721710000000001</v>
      </c>
      <c r="E1006">
        <v>2.312808</v>
      </c>
      <c r="F1006">
        <v>2.3784390000000002</v>
      </c>
      <c r="G1006">
        <v>-0.1406374</v>
      </c>
      <c r="H1006">
        <v>93</v>
      </c>
      <c r="I1006">
        <v>-0.1878822</v>
      </c>
      <c r="J1006">
        <v>-0.15996959999999999</v>
      </c>
      <c r="K1006">
        <v>-0.1406374</v>
      </c>
      <c r="L1006">
        <v>-0.1213052</v>
      </c>
      <c r="M1006">
        <v>-9.3392600000000006E-2</v>
      </c>
      <c r="N1006">
        <v>3.6865299999999997E-2</v>
      </c>
      <c r="O1006">
        <v>304</v>
      </c>
      <c r="P1006">
        <v>3011</v>
      </c>
    </row>
    <row r="1007" spans="1:16">
      <c r="A1007" s="53" t="s">
        <v>52</v>
      </c>
      <c r="B1007" s="53">
        <v>40043</v>
      </c>
      <c r="C1007" s="57">
        <v>22</v>
      </c>
      <c r="D1007">
        <v>1.955803</v>
      </c>
      <c r="E1007">
        <v>2.0533519999999998</v>
      </c>
      <c r="F1007">
        <v>2.1377160000000002</v>
      </c>
      <c r="G1007">
        <v>-9.7548700000000002E-2</v>
      </c>
      <c r="H1007">
        <v>89</v>
      </c>
      <c r="I1007">
        <v>-0.14479149999999999</v>
      </c>
      <c r="J1007">
        <v>-0.1168801</v>
      </c>
      <c r="K1007">
        <v>-9.7548700000000002E-2</v>
      </c>
      <c r="L1007">
        <v>-7.8217300000000003E-2</v>
      </c>
      <c r="M1007">
        <v>-5.0305900000000001E-2</v>
      </c>
      <c r="N1007">
        <v>3.6863800000000002E-2</v>
      </c>
      <c r="O1007">
        <v>304</v>
      </c>
      <c r="P1007">
        <v>3011</v>
      </c>
    </row>
    <row r="1008" spans="1:16">
      <c r="A1008" s="53" t="s">
        <v>52</v>
      </c>
      <c r="B1008" s="53">
        <v>40043</v>
      </c>
      <c r="C1008" s="57">
        <v>23</v>
      </c>
      <c r="D1008">
        <v>1.72136</v>
      </c>
      <c r="E1008">
        <v>1.7727839999999999</v>
      </c>
      <c r="F1008">
        <v>1.84667</v>
      </c>
      <c r="G1008">
        <v>-5.1423799999999999E-2</v>
      </c>
      <c r="H1008">
        <v>87</v>
      </c>
      <c r="I1008">
        <v>-9.8668599999999995E-2</v>
      </c>
      <c r="J1008">
        <v>-7.0755999999999999E-2</v>
      </c>
      <c r="K1008">
        <v>-5.1423799999999999E-2</v>
      </c>
      <c r="L1008">
        <v>-3.2091599999999998E-2</v>
      </c>
      <c r="M1008">
        <v>-4.1790000000000004E-3</v>
      </c>
      <c r="N1008">
        <v>3.6865299999999997E-2</v>
      </c>
      <c r="O1008">
        <v>304</v>
      </c>
      <c r="P1008">
        <v>3011</v>
      </c>
    </row>
    <row r="1009" spans="1:16">
      <c r="A1009" s="53" t="s">
        <v>52</v>
      </c>
      <c r="B1009" s="53">
        <v>40043</v>
      </c>
      <c r="C1009" s="57">
        <v>24</v>
      </c>
      <c r="D1009">
        <v>1.4244589999999999</v>
      </c>
      <c r="E1009">
        <v>1.423737</v>
      </c>
      <c r="F1009">
        <v>1.472377</v>
      </c>
      <c r="G1009">
        <v>7.2190000000000004E-4</v>
      </c>
      <c r="H1009">
        <v>83.5</v>
      </c>
      <c r="I1009">
        <v>-4.6522899999999999E-2</v>
      </c>
      <c r="J1009">
        <v>-1.86103E-2</v>
      </c>
      <c r="K1009">
        <v>7.2190000000000004E-4</v>
      </c>
      <c r="L1009">
        <v>2.0054099999999998E-2</v>
      </c>
      <c r="M1009">
        <v>4.7966799999999997E-2</v>
      </c>
      <c r="N1009">
        <v>3.6865299999999997E-2</v>
      </c>
      <c r="O1009">
        <v>304</v>
      </c>
      <c r="P1009">
        <v>3011</v>
      </c>
    </row>
    <row r="1010" spans="1:16">
      <c r="A1010" s="53" t="s">
        <v>52</v>
      </c>
      <c r="B1010" s="53">
        <v>40052</v>
      </c>
      <c r="C1010" s="57">
        <v>1</v>
      </c>
      <c r="D1010">
        <v>1.0787370000000001</v>
      </c>
      <c r="E1010">
        <v>1.064073</v>
      </c>
      <c r="F1010">
        <v>1.0857779999999999</v>
      </c>
      <c r="G1010">
        <v>1.4663900000000001E-2</v>
      </c>
      <c r="H1010">
        <v>78</v>
      </c>
      <c r="I1010">
        <v>-2.9387400000000001E-2</v>
      </c>
      <c r="J1010">
        <v>-3.3614999999999999E-3</v>
      </c>
      <c r="K1010">
        <v>1.4663900000000001E-2</v>
      </c>
      <c r="L1010">
        <v>3.26894E-2</v>
      </c>
      <c r="M1010">
        <v>5.8715200000000002E-2</v>
      </c>
      <c r="N1010">
        <v>3.4373399999999998E-2</v>
      </c>
      <c r="O1010">
        <v>351</v>
      </c>
      <c r="P1010">
        <v>3455</v>
      </c>
    </row>
    <row r="1011" spans="1:16">
      <c r="A1011" s="53" t="s">
        <v>52</v>
      </c>
      <c r="B1011" s="53">
        <v>40052</v>
      </c>
      <c r="C1011" s="57">
        <v>2</v>
      </c>
      <c r="D1011">
        <v>0.90694830000000004</v>
      </c>
      <c r="E1011">
        <v>0.87658780000000003</v>
      </c>
      <c r="F1011">
        <v>0.92354349999999996</v>
      </c>
      <c r="G1011">
        <v>3.0360499999999999E-2</v>
      </c>
      <c r="H1011">
        <v>75.5</v>
      </c>
      <c r="I1011">
        <v>-1.3690799999999999E-2</v>
      </c>
      <c r="J1011">
        <v>1.23351E-2</v>
      </c>
      <c r="K1011">
        <v>3.0360499999999999E-2</v>
      </c>
      <c r="L1011">
        <v>4.8385999999999998E-2</v>
      </c>
      <c r="M1011">
        <v>7.44118E-2</v>
      </c>
      <c r="N1011">
        <v>3.4373399999999998E-2</v>
      </c>
      <c r="O1011">
        <v>351</v>
      </c>
      <c r="P1011">
        <v>3455</v>
      </c>
    </row>
    <row r="1012" spans="1:16">
      <c r="A1012" s="53" t="s">
        <v>52</v>
      </c>
      <c r="B1012" s="53">
        <v>40052</v>
      </c>
      <c r="C1012" s="57">
        <v>3</v>
      </c>
      <c r="D1012">
        <v>0.80999900000000002</v>
      </c>
      <c r="E1012">
        <v>0.78089169999999997</v>
      </c>
      <c r="F1012">
        <v>0.78417400000000004</v>
      </c>
      <c r="G1012">
        <v>2.9107299999999999E-2</v>
      </c>
      <c r="H1012">
        <v>74.5</v>
      </c>
      <c r="I1012">
        <v>-1.4944000000000001E-2</v>
      </c>
      <c r="J1012">
        <v>1.10819E-2</v>
      </c>
      <c r="K1012">
        <v>2.9107299999999999E-2</v>
      </c>
      <c r="L1012">
        <v>4.7132800000000002E-2</v>
      </c>
      <c r="M1012">
        <v>7.3158600000000004E-2</v>
      </c>
      <c r="N1012">
        <v>3.4373399999999998E-2</v>
      </c>
      <c r="O1012">
        <v>351</v>
      </c>
      <c r="P1012">
        <v>3455</v>
      </c>
    </row>
    <row r="1013" spans="1:16">
      <c r="A1013" s="53" t="s">
        <v>52</v>
      </c>
      <c r="B1013" s="53">
        <v>40052</v>
      </c>
      <c r="C1013" s="57">
        <v>4</v>
      </c>
      <c r="D1013">
        <v>0.71586720000000004</v>
      </c>
      <c r="E1013">
        <v>0.69107059999999998</v>
      </c>
      <c r="F1013">
        <v>0.67651099999999997</v>
      </c>
      <c r="G1013">
        <v>2.4796499999999999E-2</v>
      </c>
      <c r="H1013">
        <v>72</v>
      </c>
      <c r="I1013">
        <v>-1.9254799999999999E-2</v>
      </c>
      <c r="J1013">
        <v>6.7711000000000004E-3</v>
      </c>
      <c r="K1013">
        <v>2.4796499999999999E-2</v>
      </c>
      <c r="L1013">
        <v>4.2821999999999999E-2</v>
      </c>
      <c r="M1013">
        <v>6.8847800000000001E-2</v>
      </c>
      <c r="N1013">
        <v>3.4373399999999998E-2</v>
      </c>
      <c r="O1013">
        <v>351</v>
      </c>
      <c r="P1013">
        <v>3455</v>
      </c>
    </row>
    <row r="1014" spans="1:16">
      <c r="A1014" s="53" t="s">
        <v>52</v>
      </c>
      <c r="B1014" s="53">
        <v>40052</v>
      </c>
      <c r="C1014" s="57">
        <v>5</v>
      </c>
      <c r="D1014">
        <v>0.6664445</v>
      </c>
      <c r="E1014">
        <v>0.6503295</v>
      </c>
      <c r="F1014">
        <v>0.6432194</v>
      </c>
      <c r="G1014">
        <v>1.6115000000000001E-2</v>
      </c>
      <c r="H1014">
        <v>70</v>
      </c>
      <c r="I1014">
        <v>-2.7952500000000002E-2</v>
      </c>
      <c r="J1014">
        <v>-1.9170999999999999E-3</v>
      </c>
      <c r="K1014">
        <v>1.6115000000000001E-2</v>
      </c>
      <c r="L1014">
        <v>3.41471E-2</v>
      </c>
      <c r="M1014">
        <v>6.01825E-2</v>
      </c>
      <c r="N1014">
        <v>3.4386100000000003E-2</v>
      </c>
      <c r="O1014">
        <v>350</v>
      </c>
      <c r="P1014">
        <v>3455</v>
      </c>
    </row>
    <row r="1015" spans="1:16">
      <c r="A1015" s="53" t="s">
        <v>52</v>
      </c>
      <c r="B1015" s="53">
        <v>40052</v>
      </c>
      <c r="C1015" s="57">
        <v>6</v>
      </c>
      <c r="D1015">
        <v>0.64187439999999996</v>
      </c>
      <c r="E1015">
        <v>0.65633799999999998</v>
      </c>
      <c r="F1015">
        <v>0.6776278</v>
      </c>
      <c r="G1015">
        <v>-1.4463699999999999E-2</v>
      </c>
      <c r="H1015">
        <v>67</v>
      </c>
      <c r="I1015">
        <v>-5.8514999999999998E-2</v>
      </c>
      <c r="J1015">
        <v>-3.24891E-2</v>
      </c>
      <c r="K1015">
        <v>-1.4463699999999999E-2</v>
      </c>
      <c r="L1015">
        <v>3.5617999999999999E-3</v>
      </c>
      <c r="M1015">
        <v>2.9587599999999999E-2</v>
      </c>
      <c r="N1015">
        <v>3.4373399999999998E-2</v>
      </c>
      <c r="O1015">
        <v>351</v>
      </c>
      <c r="P1015">
        <v>3455</v>
      </c>
    </row>
    <row r="1016" spans="1:16">
      <c r="A1016" s="53" t="s">
        <v>52</v>
      </c>
      <c r="B1016" s="53">
        <v>40052</v>
      </c>
      <c r="C1016" s="57">
        <v>7</v>
      </c>
      <c r="D1016">
        <v>0.70416570000000001</v>
      </c>
      <c r="E1016">
        <v>0.74798209999999998</v>
      </c>
      <c r="F1016">
        <v>0.75362700000000005</v>
      </c>
      <c r="G1016">
        <v>-4.3816399999999998E-2</v>
      </c>
      <c r="H1016">
        <v>66.5</v>
      </c>
      <c r="I1016">
        <v>-8.7967100000000006E-2</v>
      </c>
      <c r="J1016">
        <v>-6.18825E-2</v>
      </c>
      <c r="K1016">
        <v>-4.3816399999999998E-2</v>
      </c>
      <c r="L1016">
        <v>-2.57503E-2</v>
      </c>
      <c r="M1016">
        <v>3.3429999999999999E-4</v>
      </c>
      <c r="N1016">
        <v>3.4451000000000002E-2</v>
      </c>
      <c r="O1016">
        <v>350</v>
      </c>
      <c r="P1016">
        <v>3455</v>
      </c>
    </row>
    <row r="1017" spans="1:16">
      <c r="A1017" s="53" t="s">
        <v>52</v>
      </c>
      <c r="B1017" s="53">
        <v>40052</v>
      </c>
      <c r="C1017" s="57">
        <v>8</v>
      </c>
      <c r="D1017">
        <v>0.77097610000000005</v>
      </c>
      <c r="E1017">
        <v>0.82642939999999998</v>
      </c>
      <c r="F1017">
        <v>0.82603059999999995</v>
      </c>
      <c r="G1017">
        <v>-5.5453200000000001E-2</v>
      </c>
      <c r="H1017">
        <v>67.5</v>
      </c>
      <c r="I1017">
        <v>-9.9693100000000007E-2</v>
      </c>
      <c r="J1017">
        <v>-7.3555800000000005E-2</v>
      </c>
      <c r="K1017">
        <v>-5.5453200000000001E-2</v>
      </c>
      <c r="L1017">
        <v>-3.7350700000000001E-2</v>
      </c>
      <c r="M1017">
        <v>-1.12134E-2</v>
      </c>
      <c r="N1017">
        <v>3.4520500000000003E-2</v>
      </c>
      <c r="O1017">
        <v>349</v>
      </c>
      <c r="P1017">
        <v>3455</v>
      </c>
    </row>
    <row r="1018" spans="1:16">
      <c r="A1018" s="53" t="s">
        <v>52</v>
      </c>
      <c r="B1018" s="53">
        <v>40052</v>
      </c>
      <c r="C1018" s="57">
        <v>9</v>
      </c>
      <c r="D1018">
        <v>0.82470549999999998</v>
      </c>
      <c r="E1018">
        <v>0.81729099999999999</v>
      </c>
      <c r="F1018">
        <v>0.7736343</v>
      </c>
      <c r="G1018">
        <v>7.4145000000000001E-3</v>
      </c>
      <c r="H1018">
        <v>71</v>
      </c>
      <c r="I1018">
        <v>-3.6825299999999998E-2</v>
      </c>
      <c r="J1018">
        <v>-1.0688100000000001E-2</v>
      </c>
      <c r="K1018">
        <v>7.4145000000000001E-3</v>
      </c>
      <c r="L1018">
        <v>2.5517100000000001E-2</v>
      </c>
      <c r="M1018">
        <v>5.1654400000000003E-2</v>
      </c>
      <c r="N1018">
        <v>3.4520500000000003E-2</v>
      </c>
      <c r="O1018">
        <v>349</v>
      </c>
      <c r="P1018">
        <v>3455</v>
      </c>
    </row>
    <row r="1019" spans="1:16">
      <c r="A1019" s="53" t="s">
        <v>52</v>
      </c>
      <c r="B1019" s="53">
        <v>40052</v>
      </c>
      <c r="C1019" s="57">
        <v>10</v>
      </c>
      <c r="D1019">
        <v>0.91730080000000003</v>
      </c>
      <c r="E1019">
        <v>0.85313450000000002</v>
      </c>
      <c r="F1019">
        <v>0.79451300000000002</v>
      </c>
      <c r="G1019">
        <v>6.4166299999999996E-2</v>
      </c>
      <c r="H1019">
        <v>77.5</v>
      </c>
      <c r="I1019">
        <v>2.0115000000000001E-2</v>
      </c>
      <c r="J1019">
        <v>4.6140899999999999E-2</v>
      </c>
      <c r="K1019">
        <v>6.4166299999999996E-2</v>
      </c>
      <c r="L1019">
        <v>8.2191700000000006E-2</v>
      </c>
      <c r="M1019">
        <v>0.1082176</v>
      </c>
      <c r="N1019">
        <v>3.4373399999999998E-2</v>
      </c>
      <c r="O1019">
        <v>351</v>
      </c>
      <c r="P1019">
        <v>3455</v>
      </c>
    </row>
    <row r="1020" spans="1:16">
      <c r="A1020" s="53" t="s">
        <v>52</v>
      </c>
      <c r="B1020" s="53">
        <v>40052</v>
      </c>
      <c r="C1020" s="57">
        <v>11</v>
      </c>
      <c r="D1020">
        <v>1.0081929999999999</v>
      </c>
      <c r="E1020">
        <v>0.92803159999999996</v>
      </c>
      <c r="F1020">
        <v>0.80372670000000002</v>
      </c>
      <c r="G1020">
        <v>8.0160999999999996E-2</v>
      </c>
      <c r="H1020">
        <v>83</v>
      </c>
      <c r="I1020">
        <v>3.6010300000000002E-2</v>
      </c>
      <c r="J1020">
        <v>6.2094900000000001E-2</v>
      </c>
      <c r="K1020">
        <v>8.0160999999999996E-2</v>
      </c>
      <c r="L1020">
        <v>9.8227200000000001E-2</v>
      </c>
      <c r="M1020">
        <v>0.1243117</v>
      </c>
      <c r="N1020">
        <v>3.4451000000000002E-2</v>
      </c>
      <c r="O1020">
        <v>350</v>
      </c>
      <c r="P1020">
        <v>3455</v>
      </c>
    </row>
    <row r="1021" spans="1:16">
      <c r="A1021" s="53" t="s">
        <v>52</v>
      </c>
      <c r="B1021" s="53">
        <v>40052</v>
      </c>
      <c r="C1021" s="57">
        <v>12</v>
      </c>
      <c r="D1021">
        <v>1.146274</v>
      </c>
      <c r="E1021">
        <v>1.075731</v>
      </c>
      <c r="F1021">
        <v>0.88865870000000002</v>
      </c>
      <c r="G1021">
        <v>7.0542599999999997E-2</v>
      </c>
      <c r="H1021">
        <v>87</v>
      </c>
      <c r="I1021">
        <v>2.6391899999999999E-2</v>
      </c>
      <c r="J1021">
        <v>5.2476500000000002E-2</v>
      </c>
      <c r="K1021">
        <v>7.0542599999999997E-2</v>
      </c>
      <c r="L1021">
        <v>8.8608699999999999E-2</v>
      </c>
      <c r="M1021">
        <v>0.1146933</v>
      </c>
      <c r="N1021">
        <v>3.4451000000000002E-2</v>
      </c>
      <c r="O1021">
        <v>350</v>
      </c>
      <c r="P1021">
        <v>3455</v>
      </c>
    </row>
    <row r="1022" spans="1:16">
      <c r="A1022" s="53" t="s">
        <v>52</v>
      </c>
      <c r="B1022" s="53">
        <v>40052</v>
      </c>
      <c r="C1022" s="57">
        <v>13</v>
      </c>
      <c r="D1022">
        <v>1.353828</v>
      </c>
      <c r="E1022">
        <v>1.276548</v>
      </c>
      <c r="F1022">
        <v>1.1034820000000001</v>
      </c>
      <c r="G1022">
        <v>7.7280199999999993E-2</v>
      </c>
      <c r="H1022">
        <v>91</v>
      </c>
      <c r="I1022">
        <v>3.3129499999999999E-2</v>
      </c>
      <c r="J1022">
        <v>5.9214099999999999E-2</v>
      </c>
      <c r="K1022">
        <v>7.7280199999999993E-2</v>
      </c>
      <c r="L1022">
        <v>9.5346299999999995E-2</v>
      </c>
      <c r="M1022">
        <v>0.12143089999999999</v>
      </c>
      <c r="N1022">
        <v>3.4451000000000002E-2</v>
      </c>
      <c r="O1022">
        <v>350</v>
      </c>
      <c r="P1022">
        <v>3455</v>
      </c>
    </row>
    <row r="1023" spans="1:16">
      <c r="A1023" s="53" t="s">
        <v>52</v>
      </c>
      <c r="B1023" s="53">
        <v>40052</v>
      </c>
      <c r="C1023" s="57">
        <v>14</v>
      </c>
      <c r="D1023">
        <v>1.551909</v>
      </c>
      <c r="E1023">
        <v>1.443459</v>
      </c>
      <c r="F1023">
        <v>1.2200629999999999</v>
      </c>
      <c r="G1023">
        <v>0.10845009999999999</v>
      </c>
      <c r="H1023">
        <v>94</v>
      </c>
      <c r="I1023">
        <v>6.4227300000000001E-2</v>
      </c>
      <c r="J1023">
        <v>9.0354500000000004E-2</v>
      </c>
      <c r="K1023">
        <v>0.10845009999999999</v>
      </c>
      <c r="L1023">
        <v>0.12654560000000001</v>
      </c>
      <c r="M1023">
        <v>0.1526728</v>
      </c>
      <c r="N1023">
        <v>3.4507200000000002E-2</v>
      </c>
      <c r="O1023">
        <v>349</v>
      </c>
      <c r="P1023">
        <v>3455</v>
      </c>
    </row>
    <row r="1024" spans="1:16">
      <c r="A1024" s="53" t="s">
        <v>52</v>
      </c>
      <c r="B1024" s="53">
        <v>40052</v>
      </c>
      <c r="C1024" s="57">
        <v>15</v>
      </c>
      <c r="D1024">
        <v>1.765469</v>
      </c>
      <c r="E1024">
        <v>1.4937590000000001</v>
      </c>
      <c r="F1024">
        <v>1.3707579999999999</v>
      </c>
      <c r="G1024">
        <v>0.2717097</v>
      </c>
      <c r="H1024">
        <v>96.5</v>
      </c>
      <c r="I1024">
        <v>0.22755900000000001</v>
      </c>
      <c r="J1024">
        <v>0.25364360000000002</v>
      </c>
      <c r="K1024">
        <v>0.2717097</v>
      </c>
      <c r="L1024">
        <v>0.28977579999999997</v>
      </c>
      <c r="M1024">
        <v>0.31586039999999999</v>
      </c>
      <c r="N1024">
        <v>3.4451000000000002E-2</v>
      </c>
      <c r="O1024">
        <v>350</v>
      </c>
      <c r="P1024">
        <v>3455</v>
      </c>
    </row>
    <row r="1025" spans="1:16">
      <c r="A1025" s="53" t="s">
        <v>52</v>
      </c>
      <c r="B1025" s="53">
        <v>40052</v>
      </c>
      <c r="C1025" s="57">
        <v>16</v>
      </c>
      <c r="D1025">
        <v>2.0003120000000001</v>
      </c>
      <c r="E1025">
        <v>1.6772830000000001</v>
      </c>
      <c r="F1025">
        <v>1.590244</v>
      </c>
      <c r="G1025">
        <v>0.32302920000000002</v>
      </c>
      <c r="H1025">
        <v>98.5</v>
      </c>
      <c r="I1025">
        <v>0.27879759999999998</v>
      </c>
      <c r="J1025">
        <v>0.30492999999999998</v>
      </c>
      <c r="K1025">
        <v>0.32302920000000002</v>
      </c>
      <c r="L1025">
        <v>0.3411283</v>
      </c>
      <c r="M1025">
        <v>0.3672607</v>
      </c>
      <c r="N1025">
        <v>3.4514099999999999E-2</v>
      </c>
      <c r="O1025">
        <v>348</v>
      </c>
      <c r="P1025">
        <v>3455</v>
      </c>
    </row>
    <row r="1026" spans="1:16">
      <c r="A1026" s="53" t="s">
        <v>52</v>
      </c>
      <c r="B1026" s="53">
        <v>40052</v>
      </c>
      <c r="C1026" s="57">
        <v>17</v>
      </c>
      <c r="D1026">
        <v>2.2011379999999998</v>
      </c>
      <c r="E1026">
        <v>1.8815599999999999</v>
      </c>
      <c r="F1026">
        <v>1.8079480000000001</v>
      </c>
      <c r="G1026">
        <v>0.31957780000000002</v>
      </c>
      <c r="H1026">
        <v>100</v>
      </c>
      <c r="I1026">
        <v>0.2754374</v>
      </c>
      <c r="J1026">
        <v>0.3015159</v>
      </c>
      <c r="K1026">
        <v>0.31957780000000002</v>
      </c>
      <c r="L1026">
        <v>0.33763969999999999</v>
      </c>
      <c r="M1026">
        <v>0.36371819999999999</v>
      </c>
      <c r="N1026">
        <v>3.4442899999999999E-2</v>
      </c>
      <c r="O1026">
        <v>349</v>
      </c>
      <c r="P1026">
        <v>3455</v>
      </c>
    </row>
    <row r="1027" spans="1:16">
      <c r="A1027" s="53" t="s">
        <v>52</v>
      </c>
      <c r="B1027" s="53">
        <v>40052</v>
      </c>
      <c r="C1027" s="57">
        <v>18</v>
      </c>
      <c r="D1027">
        <v>2.31135</v>
      </c>
      <c r="E1027">
        <v>2.018786</v>
      </c>
      <c r="F1027">
        <v>1.886927</v>
      </c>
      <c r="G1027">
        <v>0.29256369999999998</v>
      </c>
      <c r="H1027">
        <v>100</v>
      </c>
      <c r="I1027">
        <v>0.24852289999999999</v>
      </c>
      <c r="J1027">
        <v>0.27454250000000002</v>
      </c>
      <c r="K1027">
        <v>0.29256369999999998</v>
      </c>
      <c r="L1027">
        <v>0.31058479999999999</v>
      </c>
      <c r="M1027">
        <v>0.33660449999999997</v>
      </c>
      <c r="N1027">
        <v>3.4365199999999999E-2</v>
      </c>
      <c r="O1027">
        <v>350</v>
      </c>
      <c r="P1027">
        <v>3455</v>
      </c>
    </row>
    <row r="1028" spans="1:16">
      <c r="A1028" s="53" t="s">
        <v>52</v>
      </c>
      <c r="B1028" s="53">
        <v>40052</v>
      </c>
      <c r="C1028" s="57">
        <v>19</v>
      </c>
      <c r="D1028">
        <v>2.3120189999999998</v>
      </c>
      <c r="E1028">
        <v>2.0188359999999999</v>
      </c>
      <c r="F1028">
        <v>1.914682</v>
      </c>
      <c r="G1028">
        <v>0.29318280000000002</v>
      </c>
      <c r="H1028">
        <v>98.5</v>
      </c>
      <c r="I1028">
        <v>0.24878459999999999</v>
      </c>
      <c r="J1028">
        <v>0.27501540000000002</v>
      </c>
      <c r="K1028">
        <v>0.29318280000000002</v>
      </c>
      <c r="L1028">
        <v>0.31135030000000002</v>
      </c>
      <c r="M1028">
        <v>0.33758110000000002</v>
      </c>
      <c r="N1028">
        <v>3.4644099999999997E-2</v>
      </c>
      <c r="O1028">
        <v>347</v>
      </c>
      <c r="P1028">
        <v>3455</v>
      </c>
    </row>
    <row r="1029" spans="1:16">
      <c r="A1029" s="53" t="s">
        <v>52</v>
      </c>
      <c r="B1029" s="53">
        <v>40052</v>
      </c>
      <c r="C1029" s="57">
        <v>20</v>
      </c>
      <c r="D1029">
        <v>2.2129810000000001</v>
      </c>
      <c r="E1029">
        <v>2.1981290000000002</v>
      </c>
      <c r="F1029">
        <v>2.1253129999999998</v>
      </c>
      <c r="G1029">
        <v>1.48516E-2</v>
      </c>
      <c r="H1029">
        <v>96</v>
      </c>
      <c r="I1029">
        <v>-2.9199699999999999E-2</v>
      </c>
      <c r="J1029">
        <v>-3.1738999999999999E-3</v>
      </c>
      <c r="K1029">
        <v>1.48516E-2</v>
      </c>
      <c r="L1029">
        <v>3.2877000000000003E-2</v>
      </c>
      <c r="M1029">
        <v>5.8902900000000001E-2</v>
      </c>
      <c r="N1029">
        <v>3.4373399999999998E-2</v>
      </c>
      <c r="O1029">
        <v>351</v>
      </c>
      <c r="P1029">
        <v>3455</v>
      </c>
    </row>
    <row r="1030" spans="1:16">
      <c r="A1030" s="53" t="s">
        <v>52</v>
      </c>
      <c r="B1030" s="53">
        <v>40052</v>
      </c>
      <c r="C1030" s="57">
        <v>21</v>
      </c>
      <c r="D1030">
        <v>2.0557560000000001</v>
      </c>
      <c r="E1030">
        <v>2.2382689999999998</v>
      </c>
      <c r="F1030">
        <v>2.2151350000000001</v>
      </c>
      <c r="G1030">
        <v>-0.18251319999999999</v>
      </c>
      <c r="H1030">
        <v>91.5</v>
      </c>
      <c r="I1030">
        <v>-0.2265645</v>
      </c>
      <c r="J1030">
        <v>-0.20053869999999999</v>
      </c>
      <c r="K1030">
        <v>-0.18251319999999999</v>
      </c>
      <c r="L1030">
        <v>-0.16448779999999999</v>
      </c>
      <c r="M1030">
        <v>-0.1384619</v>
      </c>
      <c r="N1030">
        <v>3.4373399999999998E-2</v>
      </c>
      <c r="O1030">
        <v>351</v>
      </c>
      <c r="P1030">
        <v>3455</v>
      </c>
    </row>
    <row r="1031" spans="1:16">
      <c r="A1031" s="53" t="s">
        <v>52</v>
      </c>
      <c r="B1031" s="53">
        <v>40052</v>
      </c>
      <c r="C1031" s="57">
        <v>22</v>
      </c>
      <c r="D1031">
        <v>1.914377</v>
      </c>
      <c r="E1031">
        <v>2.0282559999999998</v>
      </c>
      <c r="F1031">
        <v>1.9357549999999999</v>
      </c>
      <c r="G1031">
        <v>-0.11387849999999999</v>
      </c>
      <c r="H1031">
        <v>89</v>
      </c>
      <c r="I1031">
        <v>-0.15792980000000001</v>
      </c>
      <c r="J1031">
        <v>-0.13190389999999999</v>
      </c>
      <c r="K1031">
        <v>-0.11387849999999999</v>
      </c>
      <c r="L1031">
        <v>-9.5853099999999997E-2</v>
      </c>
      <c r="M1031">
        <v>-6.9827200000000006E-2</v>
      </c>
      <c r="N1031">
        <v>3.4373399999999998E-2</v>
      </c>
      <c r="O1031">
        <v>351</v>
      </c>
      <c r="P1031">
        <v>3455</v>
      </c>
    </row>
    <row r="1032" spans="1:16">
      <c r="A1032" s="53" t="s">
        <v>52</v>
      </c>
      <c r="B1032" s="53">
        <v>40052</v>
      </c>
      <c r="C1032" s="57">
        <v>23</v>
      </c>
      <c r="D1032">
        <v>1.6631860000000001</v>
      </c>
      <c r="E1032">
        <v>1.6881740000000001</v>
      </c>
      <c r="F1032">
        <v>1.6448640000000001</v>
      </c>
      <c r="G1032">
        <v>-2.4988099999999999E-2</v>
      </c>
      <c r="H1032">
        <v>86.5</v>
      </c>
      <c r="I1032">
        <v>-6.9150000000000003E-2</v>
      </c>
      <c r="J1032">
        <v>-4.3058800000000001E-2</v>
      </c>
      <c r="K1032">
        <v>-2.4988099999999999E-2</v>
      </c>
      <c r="L1032">
        <v>-6.9173000000000004E-3</v>
      </c>
      <c r="M1032">
        <v>1.9173900000000001E-2</v>
      </c>
      <c r="N1032">
        <v>3.4459799999999999E-2</v>
      </c>
      <c r="O1032">
        <v>350</v>
      </c>
      <c r="P1032">
        <v>3455</v>
      </c>
    </row>
    <row r="1033" spans="1:16">
      <c r="A1033" s="53" t="s">
        <v>52</v>
      </c>
      <c r="B1033" s="53">
        <v>40052</v>
      </c>
      <c r="C1033" s="57">
        <v>24</v>
      </c>
      <c r="D1033">
        <v>1.3630530000000001</v>
      </c>
      <c r="E1033">
        <v>1.3839189999999999</v>
      </c>
      <c r="F1033">
        <v>1.3343560000000001</v>
      </c>
      <c r="G1033">
        <v>-2.08664E-2</v>
      </c>
      <c r="H1033">
        <v>83</v>
      </c>
      <c r="I1033">
        <v>-6.50284E-2</v>
      </c>
      <c r="J1033">
        <v>-3.8937100000000002E-2</v>
      </c>
      <c r="K1033">
        <v>-2.08664E-2</v>
      </c>
      <c r="L1033">
        <v>-2.7956999999999999E-3</v>
      </c>
      <c r="M1033">
        <v>2.32956E-2</v>
      </c>
      <c r="N1033">
        <v>3.4459799999999999E-2</v>
      </c>
      <c r="O1033">
        <v>350</v>
      </c>
      <c r="P1033">
        <v>3455</v>
      </c>
    </row>
    <row r="1034" spans="1:16">
      <c r="A1034" s="53" t="s">
        <v>52</v>
      </c>
      <c r="B1034" s="53">
        <v>40053</v>
      </c>
      <c r="C1034" s="57">
        <v>1</v>
      </c>
      <c r="D1034">
        <v>1.116927</v>
      </c>
      <c r="E1034">
        <v>1.0891219999999999</v>
      </c>
      <c r="F1034">
        <v>1.1127739999999999</v>
      </c>
      <c r="G1034">
        <v>2.7805400000000001E-2</v>
      </c>
      <c r="H1034">
        <v>79.5</v>
      </c>
      <c r="I1034">
        <v>-1.6311699999999998E-2</v>
      </c>
      <c r="J1034">
        <v>9.7531000000000007E-3</v>
      </c>
      <c r="K1034">
        <v>2.7805400000000001E-2</v>
      </c>
      <c r="L1034">
        <v>4.5857799999999997E-2</v>
      </c>
      <c r="M1034">
        <v>7.1922600000000003E-2</v>
      </c>
      <c r="N1034">
        <v>3.4424799999999998E-2</v>
      </c>
      <c r="O1034">
        <v>351</v>
      </c>
      <c r="P1034">
        <v>3489</v>
      </c>
    </row>
    <row r="1035" spans="1:16">
      <c r="A1035" s="53" t="s">
        <v>52</v>
      </c>
      <c r="B1035" s="53">
        <v>40053</v>
      </c>
      <c r="C1035" s="57">
        <v>2</v>
      </c>
      <c r="D1035">
        <v>0.94099549999999998</v>
      </c>
      <c r="E1035">
        <v>0.92502390000000001</v>
      </c>
      <c r="F1035">
        <v>0.90715009999999996</v>
      </c>
      <c r="G1035">
        <v>1.5971599999999999E-2</v>
      </c>
      <c r="H1035">
        <v>77</v>
      </c>
      <c r="I1035">
        <v>-2.82174E-2</v>
      </c>
      <c r="J1035">
        <v>-2.1102E-3</v>
      </c>
      <c r="K1035">
        <v>1.5971599999999999E-2</v>
      </c>
      <c r="L1035">
        <v>3.4053399999999998E-2</v>
      </c>
      <c r="M1035">
        <v>6.0160600000000002E-2</v>
      </c>
      <c r="N1035">
        <v>3.4480799999999999E-2</v>
      </c>
      <c r="O1035">
        <v>350</v>
      </c>
      <c r="P1035">
        <v>3489</v>
      </c>
    </row>
    <row r="1036" spans="1:16">
      <c r="A1036" s="53" t="s">
        <v>52</v>
      </c>
      <c r="B1036" s="53">
        <v>40053</v>
      </c>
      <c r="C1036" s="57">
        <v>3</v>
      </c>
      <c r="D1036">
        <v>0.82831449999999995</v>
      </c>
      <c r="E1036">
        <v>0.79690179999999999</v>
      </c>
      <c r="F1036">
        <v>0.79557789999999995</v>
      </c>
      <c r="G1036">
        <v>3.1412799999999998E-2</v>
      </c>
      <c r="H1036">
        <v>75.5</v>
      </c>
      <c r="I1036">
        <v>-1.2704399999999999E-2</v>
      </c>
      <c r="J1036">
        <v>1.33604E-2</v>
      </c>
      <c r="K1036">
        <v>3.1412799999999998E-2</v>
      </c>
      <c r="L1036">
        <v>4.9465200000000001E-2</v>
      </c>
      <c r="M1036">
        <v>7.5529899999999997E-2</v>
      </c>
      <c r="N1036">
        <v>3.4424799999999998E-2</v>
      </c>
      <c r="O1036">
        <v>351</v>
      </c>
      <c r="P1036">
        <v>3489</v>
      </c>
    </row>
    <row r="1037" spans="1:16">
      <c r="A1037" s="53" t="s">
        <v>52</v>
      </c>
      <c r="B1037" s="53">
        <v>40053</v>
      </c>
      <c r="C1037" s="57">
        <v>4</v>
      </c>
      <c r="D1037">
        <v>0.7309002</v>
      </c>
      <c r="E1037">
        <v>0.69966209999999995</v>
      </c>
      <c r="F1037">
        <v>0.67560299999999995</v>
      </c>
      <c r="G1037">
        <v>3.1237999999999998E-2</v>
      </c>
      <c r="H1037">
        <v>73</v>
      </c>
      <c r="I1037">
        <v>-1.2879099999999999E-2</v>
      </c>
      <c r="J1037">
        <v>1.31856E-2</v>
      </c>
      <c r="K1037">
        <v>3.1237999999999998E-2</v>
      </c>
      <c r="L1037">
        <v>4.9290399999999998E-2</v>
      </c>
      <c r="M1037">
        <v>7.5355199999999997E-2</v>
      </c>
      <c r="N1037">
        <v>3.4424799999999998E-2</v>
      </c>
      <c r="O1037">
        <v>351</v>
      </c>
      <c r="P1037">
        <v>3489</v>
      </c>
    </row>
    <row r="1038" spans="1:16">
      <c r="A1038" s="53" t="s">
        <v>52</v>
      </c>
      <c r="B1038" s="53">
        <v>40053</v>
      </c>
      <c r="C1038" s="57">
        <v>5</v>
      </c>
      <c r="D1038">
        <v>0.69543129999999997</v>
      </c>
      <c r="E1038">
        <v>0.68538949999999998</v>
      </c>
      <c r="F1038">
        <v>0.67171559999999997</v>
      </c>
      <c r="G1038">
        <v>1.00418E-2</v>
      </c>
      <c r="H1038">
        <v>71.5</v>
      </c>
      <c r="I1038">
        <v>-3.4075399999999999E-2</v>
      </c>
      <c r="J1038">
        <v>-8.0105999999999997E-3</v>
      </c>
      <c r="K1038">
        <v>1.00418E-2</v>
      </c>
      <c r="L1038">
        <v>2.80942E-2</v>
      </c>
      <c r="M1038">
        <v>5.4158900000000003E-2</v>
      </c>
      <c r="N1038">
        <v>3.4424799999999998E-2</v>
      </c>
      <c r="O1038">
        <v>351</v>
      </c>
      <c r="P1038">
        <v>3489</v>
      </c>
    </row>
    <row r="1039" spans="1:16">
      <c r="A1039" s="53" t="s">
        <v>52</v>
      </c>
      <c r="B1039" s="53">
        <v>40053</v>
      </c>
      <c r="C1039" s="57">
        <v>6</v>
      </c>
      <c r="D1039">
        <v>0.69926860000000002</v>
      </c>
      <c r="E1039">
        <v>0.70244309999999999</v>
      </c>
      <c r="F1039">
        <v>0.70321020000000001</v>
      </c>
      <c r="G1039">
        <v>-3.1744999999999998E-3</v>
      </c>
      <c r="H1039">
        <v>71.5</v>
      </c>
      <c r="I1039">
        <v>-4.7291699999999999E-2</v>
      </c>
      <c r="J1039">
        <v>-2.12269E-2</v>
      </c>
      <c r="K1039">
        <v>-3.1744999999999998E-3</v>
      </c>
      <c r="L1039">
        <v>1.48778E-2</v>
      </c>
      <c r="M1039">
        <v>4.0942600000000003E-2</v>
      </c>
      <c r="N1039">
        <v>3.4424799999999998E-2</v>
      </c>
      <c r="O1039">
        <v>351</v>
      </c>
      <c r="P1039">
        <v>3489</v>
      </c>
    </row>
    <row r="1040" spans="1:16">
      <c r="A1040" s="53" t="s">
        <v>52</v>
      </c>
      <c r="B1040" s="53">
        <v>40053</v>
      </c>
      <c r="C1040" s="57">
        <v>7</v>
      </c>
      <c r="D1040">
        <v>0.74929869999999998</v>
      </c>
      <c r="E1040">
        <v>0.77151860000000005</v>
      </c>
      <c r="F1040">
        <v>0.79007819999999995</v>
      </c>
      <c r="G1040">
        <v>-2.222E-2</v>
      </c>
      <c r="H1040">
        <v>69.5</v>
      </c>
      <c r="I1040">
        <v>-6.6337099999999996E-2</v>
      </c>
      <c r="J1040">
        <v>-4.0272299999999997E-2</v>
      </c>
      <c r="K1040">
        <v>-2.222E-2</v>
      </c>
      <c r="L1040">
        <v>-4.1675999999999996E-3</v>
      </c>
      <c r="M1040">
        <v>2.1897199999999999E-2</v>
      </c>
      <c r="N1040">
        <v>3.4424799999999998E-2</v>
      </c>
      <c r="O1040">
        <v>351</v>
      </c>
      <c r="P1040">
        <v>3489</v>
      </c>
    </row>
    <row r="1041" spans="1:16">
      <c r="A1041" s="53" t="s">
        <v>52</v>
      </c>
      <c r="B1041" s="53">
        <v>40053</v>
      </c>
      <c r="C1041" s="57">
        <v>8</v>
      </c>
      <c r="D1041">
        <v>0.7896879</v>
      </c>
      <c r="E1041">
        <v>0.81832269999999996</v>
      </c>
      <c r="F1041">
        <v>0.8304648</v>
      </c>
      <c r="G1041">
        <v>-2.8634699999999999E-2</v>
      </c>
      <c r="H1041">
        <v>70.5</v>
      </c>
      <c r="I1041">
        <v>-7.3491100000000004E-2</v>
      </c>
      <c r="J1041">
        <v>-4.6989599999999999E-2</v>
      </c>
      <c r="K1041">
        <v>-2.8634699999999999E-2</v>
      </c>
      <c r="L1041">
        <v>-1.02798E-2</v>
      </c>
      <c r="M1041">
        <v>1.6221699999999999E-2</v>
      </c>
      <c r="N1041">
        <v>3.5001600000000001E-2</v>
      </c>
      <c r="O1041">
        <v>342</v>
      </c>
      <c r="P1041">
        <v>3489</v>
      </c>
    </row>
    <row r="1042" spans="1:16">
      <c r="A1042" s="53" t="s">
        <v>52</v>
      </c>
      <c r="B1042" s="53">
        <v>40053</v>
      </c>
      <c r="C1042" s="57">
        <v>9</v>
      </c>
      <c r="D1042">
        <v>0.82704770000000005</v>
      </c>
      <c r="E1042">
        <v>0.82408369999999997</v>
      </c>
      <c r="F1042">
        <v>0.79192969999999996</v>
      </c>
      <c r="G1042">
        <v>2.9640000000000001E-3</v>
      </c>
      <c r="H1042">
        <v>72</v>
      </c>
      <c r="I1042">
        <v>-4.10429E-2</v>
      </c>
      <c r="J1042">
        <v>-1.50432E-2</v>
      </c>
      <c r="K1042">
        <v>2.9640000000000001E-3</v>
      </c>
      <c r="L1042">
        <v>2.0971299999999998E-2</v>
      </c>
      <c r="M1042">
        <v>4.6970900000000003E-2</v>
      </c>
      <c r="N1042">
        <v>3.4338800000000003E-2</v>
      </c>
      <c r="O1042">
        <v>352</v>
      </c>
      <c r="P1042">
        <v>3489</v>
      </c>
    </row>
    <row r="1043" spans="1:16">
      <c r="A1043" s="53" t="s">
        <v>52</v>
      </c>
      <c r="B1043" s="53">
        <v>40053</v>
      </c>
      <c r="C1043" s="57">
        <v>10</v>
      </c>
      <c r="D1043">
        <v>0.89276060000000002</v>
      </c>
      <c r="E1043">
        <v>0.83728020000000003</v>
      </c>
      <c r="F1043">
        <v>0.80709280000000005</v>
      </c>
      <c r="G1043">
        <v>5.5480399999999999E-2</v>
      </c>
      <c r="H1043">
        <v>75</v>
      </c>
      <c r="I1043">
        <v>1.1473499999999999E-2</v>
      </c>
      <c r="J1043">
        <v>3.7473199999999998E-2</v>
      </c>
      <c r="K1043">
        <v>5.5480399999999999E-2</v>
      </c>
      <c r="L1043">
        <v>7.3487700000000003E-2</v>
      </c>
      <c r="M1043">
        <v>9.9487300000000001E-2</v>
      </c>
      <c r="N1043">
        <v>3.4338800000000003E-2</v>
      </c>
      <c r="O1043">
        <v>352</v>
      </c>
      <c r="P1043">
        <v>3489</v>
      </c>
    </row>
    <row r="1044" spans="1:16">
      <c r="A1044" s="53" t="s">
        <v>52</v>
      </c>
      <c r="B1044" s="53">
        <v>40053</v>
      </c>
      <c r="C1044" s="57">
        <v>11</v>
      </c>
      <c r="D1044">
        <v>0.98331400000000002</v>
      </c>
      <c r="E1044">
        <v>0.91926070000000004</v>
      </c>
      <c r="F1044">
        <v>0.89686069999999996</v>
      </c>
      <c r="G1044">
        <v>6.4053399999999996E-2</v>
      </c>
      <c r="H1044">
        <v>81</v>
      </c>
      <c r="I1044">
        <v>2.0046499999999998E-2</v>
      </c>
      <c r="J1044">
        <v>4.60461E-2</v>
      </c>
      <c r="K1044">
        <v>6.4053399999999996E-2</v>
      </c>
      <c r="L1044">
        <v>8.2060599999999997E-2</v>
      </c>
      <c r="M1044">
        <v>0.1080603</v>
      </c>
      <c r="N1044">
        <v>3.4338800000000003E-2</v>
      </c>
      <c r="O1044">
        <v>352</v>
      </c>
      <c r="P1044">
        <v>3489</v>
      </c>
    </row>
    <row r="1045" spans="1:16">
      <c r="A1045" s="53" t="s">
        <v>52</v>
      </c>
      <c r="B1045" s="53">
        <v>40053</v>
      </c>
      <c r="C1045" s="57">
        <v>12</v>
      </c>
      <c r="D1045">
        <v>1.14141</v>
      </c>
      <c r="E1045">
        <v>1.0811519999999999</v>
      </c>
      <c r="F1045">
        <v>0.98401090000000002</v>
      </c>
      <c r="G1045">
        <v>6.02573E-2</v>
      </c>
      <c r="H1045">
        <v>87</v>
      </c>
      <c r="I1045">
        <v>1.61602E-2</v>
      </c>
      <c r="J1045">
        <v>4.2213100000000003E-2</v>
      </c>
      <c r="K1045">
        <v>6.02573E-2</v>
      </c>
      <c r="L1045">
        <v>7.8301499999999996E-2</v>
      </c>
      <c r="M1045">
        <v>0.1043544</v>
      </c>
      <c r="N1045">
        <v>3.4409200000000001E-2</v>
      </c>
      <c r="O1045">
        <v>351</v>
      </c>
      <c r="P1045">
        <v>3489</v>
      </c>
    </row>
    <row r="1046" spans="1:16">
      <c r="A1046" s="53" t="s">
        <v>52</v>
      </c>
      <c r="B1046" s="53">
        <v>40053</v>
      </c>
      <c r="C1046" s="57">
        <v>13</v>
      </c>
      <c r="D1046">
        <v>1.3788130000000001</v>
      </c>
      <c r="E1046">
        <v>1.3085610000000001</v>
      </c>
      <c r="F1046">
        <v>1.1554850000000001</v>
      </c>
      <c r="G1046">
        <v>7.0251599999999997E-2</v>
      </c>
      <c r="H1046">
        <v>92</v>
      </c>
      <c r="I1046">
        <v>2.6244699999999999E-2</v>
      </c>
      <c r="J1046">
        <v>5.22443E-2</v>
      </c>
      <c r="K1046">
        <v>7.0251599999999997E-2</v>
      </c>
      <c r="L1046">
        <v>8.8258799999999998E-2</v>
      </c>
      <c r="M1046">
        <v>0.1142585</v>
      </c>
      <c r="N1046">
        <v>3.4338800000000003E-2</v>
      </c>
      <c r="O1046">
        <v>352</v>
      </c>
      <c r="P1046">
        <v>3489</v>
      </c>
    </row>
    <row r="1047" spans="1:16">
      <c r="A1047" s="53" t="s">
        <v>52</v>
      </c>
      <c r="B1047" s="53">
        <v>40053</v>
      </c>
      <c r="C1047" s="57">
        <v>14</v>
      </c>
      <c r="D1047">
        <v>1.559091</v>
      </c>
      <c r="E1047">
        <v>1.4585379999999999</v>
      </c>
      <c r="F1047">
        <v>1.3105599999999999</v>
      </c>
      <c r="G1047">
        <v>0.1005533</v>
      </c>
      <c r="H1047">
        <v>94</v>
      </c>
      <c r="I1047">
        <v>5.6546399999999997E-2</v>
      </c>
      <c r="J1047">
        <v>8.2545999999999994E-2</v>
      </c>
      <c r="K1047">
        <v>0.1005533</v>
      </c>
      <c r="L1047">
        <v>0.1185605</v>
      </c>
      <c r="M1047">
        <v>0.1445602</v>
      </c>
      <c r="N1047">
        <v>3.4338800000000003E-2</v>
      </c>
      <c r="O1047">
        <v>352</v>
      </c>
      <c r="P1047">
        <v>3489</v>
      </c>
    </row>
    <row r="1048" spans="1:16">
      <c r="A1048" s="53" t="s">
        <v>52</v>
      </c>
      <c r="B1048" s="53">
        <v>40053</v>
      </c>
      <c r="C1048" s="57">
        <v>15</v>
      </c>
      <c r="D1048">
        <v>1.8175669999999999</v>
      </c>
      <c r="E1048">
        <v>1.5160819999999999</v>
      </c>
      <c r="F1048">
        <v>1.3783859999999999</v>
      </c>
      <c r="G1048">
        <v>0.3014848</v>
      </c>
      <c r="H1048">
        <v>98</v>
      </c>
      <c r="I1048">
        <v>0.25747789999999998</v>
      </c>
      <c r="J1048">
        <v>0.28347749999999999</v>
      </c>
      <c r="K1048">
        <v>0.3014848</v>
      </c>
      <c r="L1048">
        <v>0.3194921</v>
      </c>
      <c r="M1048">
        <v>0.34549170000000001</v>
      </c>
      <c r="N1048">
        <v>3.4338800000000003E-2</v>
      </c>
      <c r="O1048">
        <v>352</v>
      </c>
      <c r="P1048">
        <v>3489</v>
      </c>
    </row>
    <row r="1049" spans="1:16">
      <c r="A1049" s="53" t="s">
        <v>52</v>
      </c>
      <c r="B1049" s="53">
        <v>40053</v>
      </c>
      <c r="C1049" s="57">
        <v>16</v>
      </c>
      <c r="D1049">
        <v>2.0484100000000001</v>
      </c>
      <c r="E1049">
        <v>1.7240740000000001</v>
      </c>
      <c r="F1049">
        <v>1.632145</v>
      </c>
      <c r="G1049">
        <v>0.32433640000000002</v>
      </c>
      <c r="H1049">
        <v>99.5</v>
      </c>
      <c r="I1049">
        <v>0.28032950000000001</v>
      </c>
      <c r="J1049">
        <v>0.30632910000000002</v>
      </c>
      <c r="K1049">
        <v>0.32433640000000002</v>
      </c>
      <c r="L1049">
        <v>0.34234369999999997</v>
      </c>
      <c r="M1049">
        <v>0.36834329999999998</v>
      </c>
      <c r="N1049">
        <v>3.4338800000000003E-2</v>
      </c>
      <c r="O1049">
        <v>352</v>
      </c>
      <c r="P1049">
        <v>3489</v>
      </c>
    </row>
    <row r="1050" spans="1:16">
      <c r="A1050" s="53" t="s">
        <v>52</v>
      </c>
      <c r="B1050" s="53">
        <v>40053</v>
      </c>
      <c r="C1050" s="57">
        <v>17</v>
      </c>
      <c r="D1050">
        <v>2.165683</v>
      </c>
      <c r="E1050">
        <v>1.846311</v>
      </c>
      <c r="F1050">
        <v>1.800422</v>
      </c>
      <c r="G1050">
        <v>0.31937120000000002</v>
      </c>
      <c r="H1050">
        <v>99</v>
      </c>
      <c r="I1050">
        <v>0.27529300000000001</v>
      </c>
      <c r="J1050">
        <v>0.30133480000000001</v>
      </c>
      <c r="K1050">
        <v>0.31937120000000002</v>
      </c>
      <c r="L1050">
        <v>0.33740769999999998</v>
      </c>
      <c r="M1050">
        <v>0.36344949999999998</v>
      </c>
      <c r="N1050">
        <v>3.4394399999999999E-2</v>
      </c>
      <c r="O1050">
        <v>351</v>
      </c>
      <c r="P1050">
        <v>3489</v>
      </c>
    </row>
    <row r="1051" spans="1:16">
      <c r="A1051" s="53" t="s">
        <v>52</v>
      </c>
      <c r="B1051" s="53">
        <v>40053</v>
      </c>
      <c r="C1051" s="57">
        <v>18</v>
      </c>
      <c r="D1051">
        <v>2.229679</v>
      </c>
      <c r="E1051">
        <v>1.89177</v>
      </c>
      <c r="F1051">
        <v>1.8347119999999999</v>
      </c>
      <c r="G1051">
        <v>0.3379084</v>
      </c>
      <c r="H1051">
        <v>97.5</v>
      </c>
      <c r="I1051">
        <v>0.29390149999999998</v>
      </c>
      <c r="J1051">
        <v>0.31990109999999999</v>
      </c>
      <c r="K1051">
        <v>0.3379084</v>
      </c>
      <c r="L1051">
        <v>0.3559157</v>
      </c>
      <c r="M1051">
        <v>0.38191530000000001</v>
      </c>
      <c r="N1051">
        <v>3.4338800000000003E-2</v>
      </c>
      <c r="O1051">
        <v>352</v>
      </c>
      <c r="P1051">
        <v>3489</v>
      </c>
    </row>
    <row r="1052" spans="1:16">
      <c r="A1052" s="53" t="s">
        <v>52</v>
      </c>
      <c r="B1052" s="53">
        <v>40053</v>
      </c>
      <c r="C1052" s="57">
        <v>19</v>
      </c>
      <c r="D1052">
        <v>2.2587380000000001</v>
      </c>
      <c r="E1052">
        <v>1.959185</v>
      </c>
      <c r="F1052">
        <v>1.9251750000000001</v>
      </c>
      <c r="G1052">
        <v>0.29955340000000003</v>
      </c>
      <c r="H1052">
        <v>97</v>
      </c>
      <c r="I1052">
        <v>0.25554650000000001</v>
      </c>
      <c r="J1052">
        <v>0.28154610000000002</v>
      </c>
      <c r="K1052">
        <v>0.29955340000000003</v>
      </c>
      <c r="L1052">
        <v>0.31756069999999997</v>
      </c>
      <c r="M1052">
        <v>0.34356029999999999</v>
      </c>
      <c r="N1052">
        <v>3.4338800000000003E-2</v>
      </c>
      <c r="O1052">
        <v>352</v>
      </c>
      <c r="P1052">
        <v>3489</v>
      </c>
    </row>
    <row r="1053" spans="1:16">
      <c r="A1053" s="53" t="s">
        <v>52</v>
      </c>
      <c r="B1053" s="53">
        <v>40053</v>
      </c>
      <c r="C1053" s="57">
        <v>20</v>
      </c>
      <c r="D1053">
        <v>2.1744089999999998</v>
      </c>
      <c r="E1053">
        <v>2.1772040000000001</v>
      </c>
      <c r="F1053">
        <v>2.1223510000000001</v>
      </c>
      <c r="G1053">
        <v>-2.7950000000000002E-3</v>
      </c>
      <c r="H1053">
        <v>95</v>
      </c>
      <c r="I1053">
        <v>-4.68019E-2</v>
      </c>
      <c r="J1053">
        <v>-2.08022E-2</v>
      </c>
      <c r="K1053">
        <v>-2.7950000000000002E-3</v>
      </c>
      <c r="L1053">
        <v>1.52123E-2</v>
      </c>
      <c r="M1053">
        <v>4.1211900000000003E-2</v>
      </c>
      <c r="N1053">
        <v>3.4338800000000003E-2</v>
      </c>
      <c r="O1053">
        <v>352</v>
      </c>
      <c r="P1053">
        <v>3489</v>
      </c>
    </row>
    <row r="1054" spans="1:16">
      <c r="A1054" s="53" t="s">
        <v>52</v>
      </c>
      <c r="B1054" s="53">
        <v>40053</v>
      </c>
      <c r="C1054" s="57">
        <v>21</v>
      </c>
      <c r="D1054">
        <v>2.0188830000000002</v>
      </c>
      <c r="E1054">
        <v>2.2008580000000002</v>
      </c>
      <c r="F1054">
        <v>2.1299380000000001</v>
      </c>
      <c r="G1054">
        <v>-0.1819751</v>
      </c>
      <c r="H1054">
        <v>90.5</v>
      </c>
      <c r="I1054">
        <v>-0.22598199999999999</v>
      </c>
      <c r="J1054">
        <v>-0.1999824</v>
      </c>
      <c r="K1054">
        <v>-0.1819751</v>
      </c>
      <c r="L1054">
        <v>-0.1639679</v>
      </c>
      <c r="M1054">
        <v>-0.13796820000000001</v>
      </c>
      <c r="N1054">
        <v>3.4338800000000003E-2</v>
      </c>
      <c r="O1054">
        <v>352</v>
      </c>
      <c r="P1054">
        <v>3489</v>
      </c>
    </row>
    <row r="1055" spans="1:16">
      <c r="A1055" s="53" t="s">
        <v>52</v>
      </c>
      <c r="B1055" s="53">
        <v>40053</v>
      </c>
      <c r="C1055" s="57">
        <v>22</v>
      </c>
      <c r="D1055">
        <v>1.840141</v>
      </c>
      <c r="E1055">
        <v>1.848668</v>
      </c>
      <c r="F1055">
        <v>1.7861610000000001</v>
      </c>
      <c r="G1055">
        <v>-8.5269000000000005E-3</v>
      </c>
      <c r="H1055">
        <v>87</v>
      </c>
      <c r="I1055">
        <v>-5.2435299999999997E-2</v>
      </c>
      <c r="J1055">
        <v>-2.6493900000000001E-2</v>
      </c>
      <c r="K1055">
        <v>-8.5269000000000005E-3</v>
      </c>
      <c r="L1055">
        <v>9.4400000000000005E-3</v>
      </c>
      <c r="M1055">
        <v>3.5381500000000003E-2</v>
      </c>
      <c r="N1055">
        <v>3.4261899999999998E-2</v>
      </c>
      <c r="O1055">
        <v>353</v>
      </c>
      <c r="P1055">
        <v>3489</v>
      </c>
    </row>
    <row r="1056" spans="1:16">
      <c r="A1056" s="53" t="s">
        <v>52</v>
      </c>
      <c r="B1056" s="53">
        <v>40053</v>
      </c>
      <c r="C1056" s="57">
        <v>23</v>
      </c>
      <c r="D1056">
        <v>1.549145</v>
      </c>
      <c r="E1056">
        <v>1.6060620000000001</v>
      </c>
      <c r="F1056">
        <v>1.5731869999999999</v>
      </c>
      <c r="G1056">
        <v>-5.6917200000000001E-2</v>
      </c>
      <c r="H1056">
        <v>83</v>
      </c>
      <c r="I1056">
        <v>-0.1008256</v>
      </c>
      <c r="J1056">
        <v>-7.4884199999999998E-2</v>
      </c>
      <c r="K1056">
        <v>-5.6917200000000001E-2</v>
      </c>
      <c r="L1056">
        <v>-3.8950199999999997E-2</v>
      </c>
      <c r="M1056">
        <v>-1.3008799999999999E-2</v>
      </c>
      <c r="N1056">
        <v>3.4261899999999998E-2</v>
      </c>
      <c r="O1056">
        <v>353</v>
      </c>
      <c r="P1056">
        <v>3489</v>
      </c>
    </row>
    <row r="1057" spans="1:16">
      <c r="A1057" s="53" t="s">
        <v>52</v>
      </c>
      <c r="B1057" s="53">
        <v>40053</v>
      </c>
      <c r="C1057" s="57">
        <v>24</v>
      </c>
      <c r="D1057">
        <v>1.3229679999999999</v>
      </c>
      <c r="E1057">
        <v>1.3743700000000001</v>
      </c>
      <c r="F1057">
        <v>1.3482989999999999</v>
      </c>
      <c r="G1057">
        <v>-5.14019E-2</v>
      </c>
      <c r="H1057">
        <v>81.5</v>
      </c>
      <c r="I1057">
        <v>-9.5310300000000001E-2</v>
      </c>
      <c r="J1057">
        <v>-6.9368799999999994E-2</v>
      </c>
      <c r="K1057">
        <v>-5.14019E-2</v>
      </c>
      <c r="L1057">
        <v>-3.3434899999999997E-2</v>
      </c>
      <c r="M1057">
        <v>-7.4935000000000002E-3</v>
      </c>
      <c r="N1057">
        <v>3.4261899999999998E-2</v>
      </c>
      <c r="O1057">
        <v>353</v>
      </c>
      <c r="P1057">
        <v>3489</v>
      </c>
    </row>
    <row r="1058" spans="1:16">
      <c r="A1058" s="53" t="s">
        <v>52</v>
      </c>
      <c r="B1058" s="53">
        <v>40058</v>
      </c>
      <c r="C1058" s="57">
        <v>1</v>
      </c>
      <c r="D1058">
        <v>1.160101</v>
      </c>
      <c r="E1058">
        <v>1.1503669999999999</v>
      </c>
      <c r="F1058">
        <v>1.150825</v>
      </c>
      <c r="G1058">
        <v>9.7342000000000001E-3</v>
      </c>
      <c r="H1058">
        <v>81.5</v>
      </c>
      <c r="I1058">
        <v>-3.37258E-2</v>
      </c>
      <c r="J1058">
        <v>-8.0493000000000006E-3</v>
      </c>
      <c r="K1058">
        <v>9.7342000000000001E-3</v>
      </c>
      <c r="L1058">
        <v>2.75176E-2</v>
      </c>
      <c r="M1058">
        <v>5.3194100000000001E-2</v>
      </c>
      <c r="N1058">
        <v>3.3911900000000002E-2</v>
      </c>
      <c r="O1058">
        <v>357</v>
      </c>
      <c r="P1058">
        <v>3496</v>
      </c>
    </row>
    <row r="1059" spans="1:16">
      <c r="A1059" s="53" t="s">
        <v>52</v>
      </c>
      <c r="B1059" s="53">
        <v>40058</v>
      </c>
      <c r="C1059" s="57">
        <v>2</v>
      </c>
      <c r="D1059">
        <v>0.98221919999999996</v>
      </c>
      <c r="E1059">
        <v>0.94716420000000001</v>
      </c>
      <c r="F1059">
        <v>0.97514270000000003</v>
      </c>
      <c r="G1059">
        <v>3.5055000000000003E-2</v>
      </c>
      <c r="H1059">
        <v>79.5</v>
      </c>
      <c r="I1059">
        <v>-8.4048999999999999E-3</v>
      </c>
      <c r="J1059">
        <v>1.7271499999999999E-2</v>
      </c>
      <c r="K1059">
        <v>3.5055000000000003E-2</v>
      </c>
      <c r="L1059">
        <v>5.2838400000000001E-2</v>
      </c>
      <c r="M1059">
        <v>7.8514899999999999E-2</v>
      </c>
      <c r="N1059">
        <v>3.3911900000000002E-2</v>
      </c>
      <c r="O1059">
        <v>357</v>
      </c>
      <c r="P1059">
        <v>3496</v>
      </c>
    </row>
    <row r="1060" spans="1:16">
      <c r="A1060" s="53" t="s">
        <v>52</v>
      </c>
      <c r="B1060" s="53">
        <v>40058</v>
      </c>
      <c r="C1060" s="57">
        <v>3</v>
      </c>
      <c r="D1060">
        <v>0.83878989999999998</v>
      </c>
      <c r="E1060">
        <v>0.82194509999999998</v>
      </c>
      <c r="F1060">
        <v>0.85769510000000004</v>
      </c>
      <c r="G1060">
        <v>1.6844700000000001E-2</v>
      </c>
      <c r="H1060">
        <v>77</v>
      </c>
      <c r="I1060">
        <v>-2.6615199999999999E-2</v>
      </c>
      <c r="J1060">
        <v>-9.3869999999999999E-4</v>
      </c>
      <c r="K1060">
        <v>1.6844700000000001E-2</v>
      </c>
      <c r="L1060">
        <v>3.4628199999999998E-2</v>
      </c>
      <c r="M1060">
        <v>6.0304700000000003E-2</v>
      </c>
      <c r="N1060">
        <v>3.3911900000000002E-2</v>
      </c>
      <c r="O1060">
        <v>357</v>
      </c>
      <c r="P1060">
        <v>3496</v>
      </c>
    </row>
    <row r="1061" spans="1:16">
      <c r="A1061" s="53" t="s">
        <v>52</v>
      </c>
      <c r="B1061" s="53">
        <v>40058</v>
      </c>
      <c r="C1061" s="57">
        <v>4</v>
      </c>
      <c r="D1061">
        <v>0.73820759999999996</v>
      </c>
      <c r="E1061">
        <v>0.71948009999999996</v>
      </c>
      <c r="F1061">
        <v>0.74432120000000002</v>
      </c>
      <c r="G1061">
        <v>1.8727500000000001E-2</v>
      </c>
      <c r="H1061">
        <v>75</v>
      </c>
      <c r="I1061">
        <v>-2.4732400000000002E-2</v>
      </c>
      <c r="J1061">
        <v>9.4399999999999996E-4</v>
      </c>
      <c r="K1061">
        <v>1.8727500000000001E-2</v>
      </c>
      <c r="L1061">
        <v>3.6510899999999999E-2</v>
      </c>
      <c r="M1061">
        <v>6.2187399999999997E-2</v>
      </c>
      <c r="N1061">
        <v>3.3911900000000002E-2</v>
      </c>
      <c r="O1061">
        <v>357</v>
      </c>
      <c r="P1061">
        <v>3496</v>
      </c>
    </row>
    <row r="1062" spans="1:16">
      <c r="A1062" s="53" t="s">
        <v>52</v>
      </c>
      <c r="B1062" s="53">
        <v>40058</v>
      </c>
      <c r="C1062" s="57">
        <v>5</v>
      </c>
      <c r="D1062">
        <v>0.69491289999999994</v>
      </c>
      <c r="E1062">
        <v>0.68805629999999995</v>
      </c>
      <c r="F1062">
        <v>0.75072530000000004</v>
      </c>
      <c r="G1062">
        <v>6.8566E-3</v>
      </c>
      <c r="H1062">
        <v>73.5</v>
      </c>
      <c r="I1062">
        <v>-3.6603299999999998E-2</v>
      </c>
      <c r="J1062">
        <v>-1.09269E-2</v>
      </c>
      <c r="K1062">
        <v>6.8566E-3</v>
      </c>
      <c r="L1062">
        <v>2.4639999999999999E-2</v>
      </c>
      <c r="M1062">
        <v>5.03165E-2</v>
      </c>
      <c r="N1062">
        <v>3.3911900000000002E-2</v>
      </c>
      <c r="O1062">
        <v>357</v>
      </c>
      <c r="P1062">
        <v>3496</v>
      </c>
    </row>
    <row r="1063" spans="1:16">
      <c r="A1063" s="53" t="s">
        <v>52</v>
      </c>
      <c r="B1063" s="53">
        <v>40058</v>
      </c>
      <c r="C1063" s="57">
        <v>6</v>
      </c>
      <c r="D1063">
        <v>0.68740480000000004</v>
      </c>
      <c r="E1063">
        <v>0.69329379999999996</v>
      </c>
      <c r="F1063">
        <v>0.72897270000000003</v>
      </c>
      <c r="G1063">
        <v>-5.8888999999999999E-3</v>
      </c>
      <c r="H1063">
        <v>73.5</v>
      </c>
      <c r="I1063">
        <v>-4.9348799999999998E-2</v>
      </c>
      <c r="J1063">
        <v>-2.36724E-2</v>
      </c>
      <c r="K1063">
        <v>-5.8888999999999999E-3</v>
      </c>
      <c r="L1063">
        <v>1.1894500000000001E-2</v>
      </c>
      <c r="M1063">
        <v>3.7571E-2</v>
      </c>
      <c r="N1063">
        <v>3.3911900000000002E-2</v>
      </c>
      <c r="O1063">
        <v>357</v>
      </c>
      <c r="P1063">
        <v>3496</v>
      </c>
    </row>
    <row r="1064" spans="1:16">
      <c r="A1064" s="53" t="s">
        <v>52</v>
      </c>
      <c r="B1064" s="53">
        <v>40058</v>
      </c>
      <c r="C1064" s="57">
        <v>7</v>
      </c>
      <c r="D1064">
        <v>0.74623890000000004</v>
      </c>
      <c r="E1064">
        <v>0.76121479999999997</v>
      </c>
      <c r="F1064">
        <v>0.83686400000000005</v>
      </c>
      <c r="G1064">
        <v>-1.4975799999999999E-2</v>
      </c>
      <c r="H1064">
        <v>72</v>
      </c>
      <c r="I1064">
        <v>-5.8435800000000003E-2</v>
      </c>
      <c r="J1064">
        <v>-3.2759299999999998E-2</v>
      </c>
      <c r="K1064">
        <v>-1.4975799999999999E-2</v>
      </c>
      <c r="L1064">
        <v>2.8075999999999999E-3</v>
      </c>
      <c r="M1064">
        <v>2.8484099999999998E-2</v>
      </c>
      <c r="N1064">
        <v>3.3911900000000002E-2</v>
      </c>
      <c r="O1064">
        <v>357</v>
      </c>
      <c r="P1064">
        <v>3496</v>
      </c>
    </row>
    <row r="1065" spans="1:16">
      <c r="A1065" s="53" t="s">
        <v>52</v>
      </c>
      <c r="B1065" s="53">
        <v>40058</v>
      </c>
      <c r="C1065" s="57">
        <v>8</v>
      </c>
      <c r="D1065">
        <v>0.78627930000000001</v>
      </c>
      <c r="E1065">
        <v>0.80632689999999996</v>
      </c>
      <c r="F1065">
        <v>0.87223470000000003</v>
      </c>
      <c r="G1065">
        <v>-2.0047499999999999E-2</v>
      </c>
      <c r="H1065">
        <v>73.5</v>
      </c>
      <c r="I1065">
        <v>-6.3603599999999996E-2</v>
      </c>
      <c r="J1065">
        <v>-3.7870300000000003E-2</v>
      </c>
      <c r="K1065">
        <v>-2.0047499999999999E-2</v>
      </c>
      <c r="L1065">
        <v>-2.2247999999999999E-3</v>
      </c>
      <c r="M1065">
        <v>2.3508500000000002E-2</v>
      </c>
      <c r="N1065">
        <v>3.3987000000000003E-2</v>
      </c>
      <c r="O1065">
        <v>356</v>
      </c>
      <c r="P1065">
        <v>3496</v>
      </c>
    </row>
    <row r="1066" spans="1:16">
      <c r="A1066" s="53" t="s">
        <v>52</v>
      </c>
      <c r="B1066" s="53">
        <v>40058</v>
      </c>
      <c r="C1066" s="57">
        <v>9</v>
      </c>
      <c r="D1066">
        <v>0.84606400000000004</v>
      </c>
      <c r="E1066">
        <v>0.82755509999999999</v>
      </c>
      <c r="F1066">
        <v>0.86365979999999998</v>
      </c>
      <c r="G1066">
        <v>1.8509000000000001E-2</v>
      </c>
      <c r="H1066">
        <v>77</v>
      </c>
      <c r="I1066">
        <v>-2.4950900000000002E-2</v>
      </c>
      <c r="J1066">
        <v>7.2550000000000002E-4</v>
      </c>
      <c r="K1066">
        <v>1.8509000000000001E-2</v>
      </c>
      <c r="L1066">
        <v>3.6292400000000002E-2</v>
      </c>
      <c r="M1066">
        <v>6.19689E-2</v>
      </c>
      <c r="N1066">
        <v>3.3911900000000002E-2</v>
      </c>
      <c r="O1066">
        <v>357</v>
      </c>
      <c r="P1066">
        <v>3496</v>
      </c>
    </row>
    <row r="1067" spans="1:16">
      <c r="A1067" s="53" t="s">
        <v>52</v>
      </c>
      <c r="B1067" s="53">
        <v>40058</v>
      </c>
      <c r="C1067" s="57">
        <v>10</v>
      </c>
      <c r="D1067">
        <v>0.95075739999999997</v>
      </c>
      <c r="E1067">
        <v>0.8862641</v>
      </c>
      <c r="F1067">
        <v>0.89148559999999999</v>
      </c>
      <c r="G1067">
        <v>6.4493400000000006E-2</v>
      </c>
      <c r="H1067">
        <v>82</v>
      </c>
      <c r="I1067">
        <v>2.1033400000000001E-2</v>
      </c>
      <c r="J1067">
        <v>4.6709899999999999E-2</v>
      </c>
      <c r="K1067">
        <v>6.4493400000000006E-2</v>
      </c>
      <c r="L1067">
        <v>8.2276799999999997E-2</v>
      </c>
      <c r="M1067">
        <v>0.1079533</v>
      </c>
      <c r="N1067">
        <v>3.3911900000000002E-2</v>
      </c>
      <c r="O1067">
        <v>357</v>
      </c>
      <c r="P1067">
        <v>3496</v>
      </c>
    </row>
    <row r="1068" spans="1:16">
      <c r="A1068" s="53" t="s">
        <v>52</v>
      </c>
      <c r="B1068" s="53">
        <v>40058</v>
      </c>
      <c r="C1068" s="57">
        <v>11</v>
      </c>
      <c r="D1068">
        <v>1.059121</v>
      </c>
      <c r="E1068">
        <v>1.000624</v>
      </c>
      <c r="F1068">
        <v>1.021868</v>
      </c>
      <c r="G1068">
        <v>5.8497199999999999E-2</v>
      </c>
      <c r="H1068">
        <v>86</v>
      </c>
      <c r="I1068">
        <v>1.50373E-2</v>
      </c>
      <c r="J1068">
        <v>4.0713699999999999E-2</v>
      </c>
      <c r="K1068">
        <v>5.8497199999999999E-2</v>
      </c>
      <c r="L1068">
        <v>7.6280600000000004E-2</v>
      </c>
      <c r="M1068">
        <v>0.10195709999999999</v>
      </c>
      <c r="N1068">
        <v>3.3911900000000002E-2</v>
      </c>
      <c r="O1068">
        <v>357</v>
      </c>
      <c r="P1068">
        <v>3496</v>
      </c>
    </row>
    <row r="1069" spans="1:16">
      <c r="A1069" s="53" t="s">
        <v>52</v>
      </c>
      <c r="B1069" s="53">
        <v>40058</v>
      </c>
      <c r="C1069" s="57">
        <v>12</v>
      </c>
      <c r="D1069">
        <v>1.2230300000000001</v>
      </c>
      <c r="E1069">
        <v>1.17167</v>
      </c>
      <c r="F1069">
        <v>1.1891160000000001</v>
      </c>
      <c r="G1069">
        <v>5.13599E-2</v>
      </c>
      <c r="H1069">
        <v>89</v>
      </c>
      <c r="I1069">
        <v>7.1352000000000004E-3</v>
      </c>
      <c r="J1069">
        <v>3.3263500000000001E-2</v>
      </c>
      <c r="K1069">
        <v>5.13599E-2</v>
      </c>
      <c r="L1069">
        <v>6.9456299999999999E-2</v>
      </c>
      <c r="M1069">
        <v>9.5584600000000006E-2</v>
      </c>
      <c r="N1069">
        <v>3.4508700000000003E-2</v>
      </c>
      <c r="O1069">
        <v>348</v>
      </c>
      <c r="P1069">
        <v>3496</v>
      </c>
    </row>
    <row r="1070" spans="1:16">
      <c r="A1070" s="53" t="s">
        <v>52</v>
      </c>
      <c r="B1070" s="53">
        <v>40058</v>
      </c>
      <c r="C1070" s="57">
        <v>13</v>
      </c>
      <c r="D1070">
        <v>1.4215059999999999</v>
      </c>
      <c r="E1070">
        <v>1.3712709999999999</v>
      </c>
      <c r="F1070">
        <v>1.418364</v>
      </c>
      <c r="G1070">
        <v>5.0235000000000002E-2</v>
      </c>
      <c r="H1070">
        <v>92</v>
      </c>
      <c r="I1070">
        <v>6.7751E-3</v>
      </c>
      <c r="J1070">
        <v>3.2451599999999997E-2</v>
      </c>
      <c r="K1070">
        <v>5.0235000000000002E-2</v>
      </c>
      <c r="L1070">
        <v>6.8018499999999996E-2</v>
      </c>
      <c r="M1070">
        <v>9.3694899999999998E-2</v>
      </c>
      <c r="N1070">
        <v>3.3911900000000002E-2</v>
      </c>
      <c r="O1070">
        <v>357</v>
      </c>
      <c r="P1070">
        <v>3496</v>
      </c>
    </row>
    <row r="1071" spans="1:16">
      <c r="A1071" s="53" t="s">
        <v>52</v>
      </c>
      <c r="B1071" s="53">
        <v>40058</v>
      </c>
      <c r="C1071" s="57">
        <v>14</v>
      </c>
      <c r="D1071">
        <v>1.6804479999999999</v>
      </c>
      <c r="E1071">
        <v>1.604757</v>
      </c>
      <c r="F1071">
        <v>1.6775059999999999</v>
      </c>
      <c r="G1071">
        <v>7.5691300000000003E-2</v>
      </c>
      <c r="H1071">
        <v>96</v>
      </c>
      <c r="I1071">
        <v>3.22314E-2</v>
      </c>
      <c r="J1071">
        <v>5.7907899999999998E-2</v>
      </c>
      <c r="K1071">
        <v>7.5691300000000003E-2</v>
      </c>
      <c r="L1071">
        <v>9.3474799999999997E-2</v>
      </c>
      <c r="M1071">
        <v>0.1191512</v>
      </c>
      <c r="N1071">
        <v>3.3911900000000002E-2</v>
      </c>
      <c r="O1071">
        <v>357</v>
      </c>
      <c r="P1071">
        <v>3496</v>
      </c>
    </row>
    <row r="1072" spans="1:16">
      <c r="A1072" s="53" t="s">
        <v>52</v>
      </c>
      <c r="B1072" s="53">
        <v>40058</v>
      </c>
      <c r="C1072" s="57">
        <v>15</v>
      </c>
      <c r="D1072">
        <v>1.9278219999999999</v>
      </c>
      <c r="E1072">
        <v>1.652485</v>
      </c>
      <c r="F1072">
        <v>1.6919489999999999</v>
      </c>
      <c r="G1072">
        <v>0.27533730000000001</v>
      </c>
      <c r="H1072">
        <v>99</v>
      </c>
      <c r="I1072">
        <v>0.23187740000000001</v>
      </c>
      <c r="J1072">
        <v>0.2575539</v>
      </c>
      <c r="K1072">
        <v>0.27533730000000001</v>
      </c>
      <c r="L1072">
        <v>0.29312080000000001</v>
      </c>
      <c r="M1072">
        <v>0.31879730000000001</v>
      </c>
      <c r="N1072">
        <v>3.3911900000000002E-2</v>
      </c>
      <c r="O1072">
        <v>357</v>
      </c>
      <c r="P1072">
        <v>3496</v>
      </c>
    </row>
    <row r="1073" spans="1:16">
      <c r="A1073" s="53" t="s">
        <v>52</v>
      </c>
      <c r="B1073" s="53">
        <v>40058</v>
      </c>
      <c r="C1073" s="57">
        <v>16</v>
      </c>
      <c r="D1073">
        <v>2.2014900000000002</v>
      </c>
      <c r="E1073">
        <v>1.8975679999999999</v>
      </c>
      <c r="F1073">
        <v>1.9590890000000001</v>
      </c>
      <c r="G1073">
        <v>0.30392219999999998</v>
      </c>
      <c r="H1073">
        <v>101.5</v>
      </c>
      <c r="I1073">
        <v>0.26042690000000002</v>
      </c>
      <c r="J1073">
        <v>0.2861243</v>
      </c>
      <c r="K1073">
        <v>0.30392219999999998</v>
      </c>
      <c r="L1073">
        <v>0.32172010000000001</v>
      </c>
      <c r="M1073">
        <v>0.34741749999999999</v>
      </c>
      <c r="N1073">
        <v>3.39396E-2</v>
      </c>
      <c r="O1073">
        <v>356</v>
      </c>
      <c r="P1073">
        <v>3496</v>
      </c>
    </row>
    <row r="1074" spans="1:16">
      <c r="A1074" s="53" t="s">
        <v>52</v>
      </c>
      <c r="B1074" s="53">
        <v>40058</v>
      </c>
      <c r="C1074" s="57">
        <v>17</v>
      </c>
      <c r="D1074">
        <v>2.3627470000000002</v>
      </c>
      <c r="E1074">
        <v>2.0707819999999999</v>
      </c>
      <c r="F1074">
        <v>2.1141009999999998</v>
      </c>
      <c r="G1074">
        <v>0.29196499999999997</v>
      </c>
      <c r="H1074">
        <v>102</v>
      </c>
      <c r="I1074">
        <v>0.24845510000000001</v>
      </c>
      <c r="J1074">
        <v>0.27416109999999999</v>
      </c>
      <c r="K1074">
        <v>0.29196499999999997</v>
      </c>
      <c r="L1074">
        <v>0.30976890000000001</v>
      </c>
      <c r="M1074">
        <v>0.33547490000000002</v>
      </c>
      <c r="N1074">
        <v>3.3950899999999999E-2</v>
      </c>
      <c r="O1074">
        <v>355</v>
      </c>
      <c r="P1074">
        <v>3496</v>
      </c>
    </row>
    <row r="1075" spans="1:16">
      <c r="A1075" s="53" t="s">
        <v>52</v>
      </c>
      <c r="B1075" s="53">
        <v>40058</v>
      </c>
      <c r="C1075" s="57">
        <v>18</v>
      </c>
      <c r="D1075">
        <v>2.4423720000000002</v>
      </c>
      <c r="E1075">
        <v>2.1731210000000001</v>
      </c>
      <c r="F1075">
        <v>2.2521239999999998</v>
      </c>
      <c r="G1075">
        <v>0.26925130000000003</v>
      </c>
      <c r="H1075">
        <v>101</v>
      </c>
      <c r="I1075">
        <v>0.22575600000000001</v>
      </c>
      <c r="J1075">
        <v>0.25145339999999999</v>
      </c>
      <c r="K1075">
        <v>0.26925130000000003</v>
      </c>
      <c r="L1075">
        <v>0.28704930000000001</v>
      </c>
      <c r="M1075">
        <v>0.31274659999999999</v>
      </c>
      <c r="N1075">
        <v>3.39396E-2</v>
      </c>
      <c r="O1075">
        <v>356</v>
      </c>
      <c r="P1075">
        <v>3496</v>
      </c>
    </row>
    <row r="1076" spans="1:16">
      <c r="A1076" s="53" t="s">
        <v>52</v>
      </c>
      <c r="B1076" s="53">
        <v>40058</v>
      </c>
      <c r="C1076" s="57">
        <v>19</v>
      </c>
      <c r="D1076">
        <v>2.4345270000000001</v>
      </c>
      <c r="E1076">
        <v>2.1980879999999998</v>
      </c>
      <c r="F1076">
        <v>2.1612619999999998</v>
      </c>
      <c r="G1076">
        <v>0.2364385</v>
      </c>
      <c r="H1076">
        <v>99.5</v>
      </c>
      <c r="I1076">
        <v>0.19294320000000001</v>
      </c>
      <c r="J1076">
        <v>0.21864059999999999</v>
      </c>
      <c r="K1076">
        <v>0.2364385</v>
      </c>
      <c r="L1076">
        <v>0.25423639999999997</v>
      </c>
      <c r="M1076">
        <v>0.27993380000000001</v>
      </c>
      <c r="N1076">
        <v>3.39396E-2</v>
      </c>
      <c r="O1076">
        <v>356</v>
      </c>
      <c r="P1076">
        <v>3496</v>
      </c>
    </row>
    <row r="1077" spans="1:16">
      <c r="A1077" s="53" t="s">
        <v>52</v>
      </c>
      <c r="B1077" s="53">
        <v>40058</v>
      </c>
      <c r="C1077" s="57">
        <v>20</v>
      </c>
      <c r="D1077">
        <v>2.259852</v>
      </c>
      <c r="E1077">
        <v>2.2788369999999998</v>
      </c>
      <c r="F1077">
        <v>2.2669459999999999</v>
      </c>
      <c r="G1077">
        <v>-1.8984999999999998E-2</v>
      </c>
      <c r="H1077">
        <v>95.5</v>
      </c>
      <c r="I1077">
        <v>-6.2582299999999993E-2</v>
      </c>
      <c r="J1077">
        <v>-3.6824700000000002E-2</v>
      </c>
      <c r="K1077">
        <v>-1.8984999999999998E-2</v>
      </c>
      <c r="L1077">
        <v>-1.1454E-3</v>
      </c>
      <c r="M1077">
        <v>2.46123E-2</v>
      </c>
      <c r="N1077">
        <v>3.4019099999999997E-2</v>
      </c>
      <c r="O1077">
        <v>351</v>
      </c>
      <c r="P1077">
        <v>3496</v>
      </c>
    </row>
    <row r="1078" spans="1:16">
      <c r="A1078" s="53" t="s">
        <v>52</v>
      </c>
      <c r="B1078" s="53">
        <v>40058</v>
      </c>
      <c r="C1078" s="57">
        <v>21</v>
      </c>
      <c r="D1078">
        <v>2.096679</v>
      </c>
      <c r="E1078">
        <v>2.2622490000000002</v>
      </c>
      <c r="F1078">
        <v>2.3422990000000001</v>
      </c>
      <c r="G1078">
        <v>-0.16556979999999999</v>
      </c>
      <c r="H1078">
        <v>91.5</v>
      </c>
      <c r="I1078">
        <v>-0.20913080000000001</v>
      </c>
      <c r="J1078">
        <v>-0.18339459999999999</v>
      </c>
      <c r="K1078">
        <v>-0.16556979999999999</v>
      </c>
      <c r="L1078">
        <v>-0.14774499999999999</v>
      </c>
      <c r="M1078">
        <v>-0.1220087</v>
      </c>
      <c r="N1078">
        <v>3.3990899999999998E-2</v>
      </c>
      <c r="O1078">
        <v>356</v>
      </c>
      <c r="P1078">
        <v>3496</v>
      </c>
    </row>
    <row r="1079" spans="1:16">
      <c r="A1079" s="53" t="s">
        <v>52</v>
      </c>
      <c r="B1079" s="53">
        <v>40058</v>
      </c>
      <c r="C1079" s="57">
        <v>22</v>
      </c>
      <c r="D1079">
        <v>1.947155</v>
      </c>
      <c r="E1079">
        <v>2.026014</v>
      </c>
      <c r="F1079">
        <v>2.1902979999999999</v>
      </c>
      <c r="G1079">
        <v>-7.8858999999999999E-2</v>
      </c>
      <c r="H1079">
        <v>89</v>
      </c>
      <c r="I1079">
        <v>-0.12242</v>
      </c>
      <c r="J1079">
        <v>-9.66838E-2</v>
      </c>
      <c r="K1079">
        <v>-7.8858999999999999E-2</v>
      </c>
      <c r="L1079">
        <v>-6.1034100000000001E-2</v>
      </c>
      <c r="M1079">
        <v>-3.52979E-2</v>
      </c>
      <c r="N1079">
        <v>3.3990899999999998E-2</v>
      </c>
      <c r="O1079">
        <v>356</v>
      </c>
      <c r="P1079">
        <v>3496</v>
      </c>
    </row>
    <row r="1080" spans="1:16">
      <c r="A1080" s="53" t="s">
        <v>52</v>
      </c>
      <c r="B1080" s="53">
        <v>40058</v>
      </c>
      <c r="C1080" s="57">
        <v>23</v>
      </c>
      <c r="D1080">
        <v>1.6465529999999999</v>
      </c>
      <c r="E1080">
        <v>1.658596</v>
      </c>
      <c r="F1080">
        <v>1.76373</v>
      </c>
      <c r="G1080">
        <v>-1.2043399999999999E-2</v>
      </c>
      <c r="H1080">
        <v>85.5</v>
      </c>
      <c r="I1080">
        <v>-5.5559999999999998E-2</v>
      </c>
      <c r="J1080">
        <v>-2.9850000000000002E-2</v>
      </c>
      <c r="K1080">
        <v>-1.2043399999999999E-2</v>
      </c>
      <c r="L1080">
        <v>5.7632999999999998E-3</v>
      </c>
      <c r="M1080">
        <v>3.1473300000000003E-2</v>
      </c>
      <c r="N1080">
        <v>3.3956199999999999E-2</v>
      </c>
      <c r="O1080">
        <v>356</v>
      </c>
      <c r="P1080">
        <v>3496</v>
      </c>
    </row>
    <row r="1081" spans="1:16">
      <c r="A1081" s="53" t="s">
        <v>52</v>
      </c>
      <c r="B1081" s="53">
        <v>40058</v>
      </c>
      <c r="C1081" s="57">
        <v>24</v>
      </c>
      <c r="D1081">
        <v>1.3706560000000001</v>
      </c>
      <c r="E1081">
        <v>1.3893599999999999</v>
      </c>
      <c r="F1081">
        <v>1.492902</v>
      </c>
      <c r="G1081">
        <v>-1.8703500000000001E-2</v>
      </c>
      <c r="H1081">
        <v>83</v>
      </c>
      <c r="I1081">
        <v>-6.21682E-2</v>
      </c>
      <c r="J1081">
        <v>-3.6488899999999998E-2</v>
      </c>
      <c r="K1081">
        <v>-1.8703500000000001E-2</v>
      </c>
      <c r="L1081">
        <v>-9.1799999999999998E-4</v>
      </c>
      <c r="M1081">
        <v>2.47613E-2</v>
      </c>
      <c r="N1081">
        <v>3.39157E-2</v>
      </c>
      <c r="O1081">
        <v>356</v>
      </c>
      <c r="P1081">
        <v>3496</v>
      </c>
    </row>
    <row r="1082" spans="1:16">
      <c r="A1082" s="53" t="s">
        <v>52</v>
      </c>
      <c r="B1082" s="53">
        <v>40066</v>
      </c>
      <c r="C1082" s="57">
        <v>1</v>
      </c>
      <c r="D1082">
        <v>0.99115629999999999</v>
      </c>
      <c r="E1082">
        <v>0.98019389999999995</v>
      </c>
      <c r="F1082">
        <v>0.90197930000000004</v>
      </c>
      <c r="G1082">
        <v>1.0962400000000001E-2</v>
      </c>
      <c r="H1082">
        <v>77</v>
      </c>
      <c r="I1082">
        <v>-3.2064500000000003E-2</v>
      </c>
      <c r="J1082">
        <v>-6.6439000000000003E-3</v>
      </c>
      <c r="K1082">
        <v>1.0962400000000001E-2</v>
      </c>
      <c r="L1082">
        <v>2.8568699999999999E-2</v>
      </c>
      <c r="M1082">
        <v>5.39894E-2</v>
      </c>
      <c r="N1082">
        <v>3.3574100000000003E-2</v>
      </c>
      <c r="O1082">
        <v>366</v>
      </c>
      <c r="P1082">
        <v>3546</v>
      </c>
    </row>
    <row r="1083" spans="1:16">
      <c r="A1083" s="53" t="s">
        <v>52</v>
      </c>
      <c r="B1083" s="53">
        <v>40066</v>
      </c>
      <c r="C1083" s="57">
        <v>2</v>
      </c>
      <c r="D1083">
        <v>0.86675849999999999</v>
      </c>
      <c r="E1083">
        <v>0.84163200000000005</v>
      </c>
      <c r="F1083">
        <v>0.80073510000000003</v>
      </c>
      <c r="G1083">
        <v>2.51265E-2</v>
      </c>
      <c r="H1083">
        <v>76.5</v>
      </c>
      <c r="I1083">
        <v>-1.79005E-2</v>
      </c>
      <c r="J1083">
        <v>7.5202000000000003E-3</v>
      </c>
      <c r="K1083">
        <v>2.51265E-2</v>
      </c>
      <c r="L1083">
        <v>4.2732699999999998E-2</v>
      </c>
      <c r="M1083">
        <v>6.8153400000000003E-2</v>
      </c>
      <c r="N1083">
        <v>3.3574100000000003E-2</v>
      </c>
      <c r="O1083">
        <v>366</v>
      </c>
      <c r="P1083">
        <v>3546</v>
      </c>
    </row>
    <row r="1084" spans="1:16">
      <c r="A1084" s="53" t="s">
        <v>52</v>
      </c>
      <c r="B1084" s="53">
        <v>40066</v>
      </c>
      <c r="C1084" s="57">
        <v>3</v>
      </c>
      <c r="D1084">
        <v>0.72197370000000005</v>
      </c>
      <c r="E1084">
        <v>0.69322709999999998</v>
      </c>
      <c r="F1084">
        <v>0.67983059999999995</v>
      </c>
      <c r="G1084">
        <v>2.87467E-2</v>
      </c>
      <c r="H1084">
        <v>73.5</v>
      </c>
      <c r="I1084">
        <v>-1.4295E-2</v>
      </c>
      <c r="J1084">
        <v>1.1134399999999999E-2</v>
      </c>
      <c r="K1084">
        <v>2.87467E-2</v>
      </c>
      <c r="L1084">
        <v>4.6358900000000001E-2</v>
      </c>
      <c r="M1084">
        <v>7.1788299999999999E-2</v>
      </c>
      <c r="N1084">
        <v>3.35856E-2</v>
      </c>
      <c r="O1084">
        <v>365</v>
      </c>
      <c r="P1084">
        <v>3546</v>
      </c>
    </row>
    <row r="1085" spans="1:16">
      <c r="A1085" s="53" t="s">
        <v>52</v>
      </c>
      <c r="B1085" s="53">
        <v>40066</v>
      </c>
      <c r="C1085" s="57">
        <v>4</v>
      </c>
      <c r="D1085">
        <v>0.65614349999999999</v>
      </c>
      <c r="E1085">
        <v>0.64204779999999995</v>
      </c>
      <c r="F1085">
        <v>0.64881080000000002</v>
      </c>
      <c r="G1085">
        <v>1.4095699999999999E-2</v>
      </c>
      <c r="H1085">
        <v>72</v>
      </c>
      <c r="I1085">
        <v>-2.8931200000000001E-2</v>
      </c>
      <c r="J1085">
        <v>-3.5106E-3</v>
      </c>
      <c r="K1085">
        <v>1.4095699999999999E-2</v>
      </c>
      <c r="L1085">
        <v>3.1702000000000001E-2</v>
      </c>
      <c r="M1085">
        <v>5.7122699999999998E-2</v>
      </c>
      <c r="N1085">
        <v>3.3574100000000003E-2</v>
      </c>
      <c r="O1085">
        <v>366</v>
      </c>
      <c r="P1085">
        <v>3546</v>
      </c>
    </row>
    <row r="1086" spans="1:16">
      <c r="A1086" s="53" t="s">
        <v>52</v>
      </c>
      <c r="B1086" s="53">
        <v>40066</v>
      </c>
      <c r="C1086" s="57">
        <v>5</v>
      </c>
      <c r="D1086">
        <v>0.62195800000000001</v>
      </c>
      <c r="E1086">
        <v>0.61970270000000005</v>
      </c>
      <c r="F1086">
        <v>0.62687939999999998</v>
      </c>
      <c r="G1086">
        <v>2.2553E-3</v>
      </c>
      <c r="H1086">
        <v>70.5</v>
      </c>
      <c r="I1086">
        <v>-4.0771599999999998E-2</v>
      </c>
      <c r="J1086">
        <v>-1.5351E-2</v>
      </c>
      <c r="K1086">
        <v>2.2553E-3</v>
      </c>
      <c r="L1086">
        <v>1.98616E-2</v>
      </c>
      <c r="M1086">
        <v>4.5282299999999998E-2</v>
      </c>
      <c r="N1086">
        <v>3.3574100000000003E-2</v>
      </c>
      <c r="O1086">
        <v>366</v>
      </c>
      <c r="P1086">
        <v>3546</v>
      </c>
    </row>
    <row r="1087" spans="1:16">
      <c r="A1087" s="53" t="s">
        <v>52</v>
      </c>
      <c r="B1087" s="53">
        <v>40066</v>
      </c>
      <c r="C1087" s="57">
        <v>6</v>
      </c>
      <c r="D1087">
        <v>0.62266529999999998</v>
      </c>
      <c r="E1087">
        <v>0.63620560000000004</v>
      </c>
      <c r="F1087">
        <v>0.63898759999999999</v>
      </c>
      <c r="G1087">
        <v>-1.35403E-2</v>
      </c>
      <c r="H1087">
        <v>69.5</v>
      </c>
      <c r="I1087">
        <v>-5.6567300000000001E-2</v>
      </c>
      <c r="J1087">
        <v>-3.11466E-2</v>
      </c>
      <c r="K1087">
        <v>-1.35403E-2</v>
      </c>
      <c r="L1087">
        <v>4.0660000000000002E-3</v>
      </c>
      <c r="M1087">
        <v>2.9486600000000002E-2</v>
      </c>
      <c r="N1087">
        <v>3.3574100000000003E-2</v>
      </c>
      <c r="O1087">
        <v>366</v>
      </c>
      <c r="P1087">
        <v>3546</v>
      </c>
    </row>
    <row r="1088" spans="1:16">
      <c r="A1088" s="53" t="s">
        <v>52</v>
      </c>
      <c r="B1088" s="53">
        <v>40066</v>
      </c>
      <c r="C1088" s="57">
        <v>7</v>
      </c>
      <c r="D1088">
        <v>0.69679270000000004</v>
      </c>
      <c r="E1088">
        <v>0.72097149999999999</v>
      </c>
      <c r="F1088">
        <v>0.7180434</v>
      </c>
      <c r="G1088">
        <v>-2.41788E-2</v>
      </c>
      <c r="H1088">
        <v>68.5</v>
      </c>
      <c r="I1088">
        <v>-6.7309300000000002E-2</v>
      </c>
      <c r="J1088">
        <v>-4.1827499999999997E-2</v>
      </c>
      <c r="K1088">
        <v>-2.41788E-2</v>
      </c>
      <c r="L1088">
        <v>-6.5300999999999996E-3</v>
      </c>
      <c r="M1088">
        <v>1.8951699999999998E-2</v>
      </c>
      <c r="N1088">
        <v>3.3654900000000001E-2</v>
      </c>
      <c r="O1088">
        <v>365</v>
      </c>
      <c r="P1088">
        <v>3546</v>
      </c>
    </row>
    <row r="1089" spans="1:16">
      <c r="A1089" s="53" t="s">
        <v>52</v>
      </c>
      <c r="B1089" s="53">
        <v>40066</v>
      </c>
      <c r="C1089" s="57">
        <v>8</v>
      </c>
      <c r="D1089">
        <v>0.72567459999999995</v>
      </c>
      <c r="E1089">
        <v>0.77015330000000004</v>
      </c>
      <c r="F1089">
        <v>0.77826700000000004</v>
      </c>
      <c r="G1089">
        <v>-4.4478700000000003E-2</v>
      </c>
      <c r="H1089">
        <v>69</v>
      </c>
      <c r="I1089">
        <v>-8.7609199999999998E-2</v>
      </c>
      <c r="J1089">
        <v>-6.2127300000000003E-2</v>
      </c>
      <c r="K1089">
        <v>-4.4478700000000003E-2</v>
      </c>
      <c r="L1089">
        <v>-2.683E-2</v>
      </c>
      <c r="M1089">
        <v>-1.3481000000000001E-3</v>
      </c>
      <c r="N1089">
        <v>3.3654900000000001E-2</v>
      </c>
      <c r="O1089">
        <v>365</v>
      </c>
      <c r="P1089">
        <v>3546</v>
      </c>
    </row>
    <row r="1090" spans="1:16">
      <c r="A1090" s="53" t="s">
        <v>52</v>
      </c>
      <c r="B1090" s="53">
        <v>40066</v>
      </c>
      <c r="C1090" s="57">
        <v>9</v>
      </c>
      <c r="D1090">
        <v>0.76517520000000006</v>
      </c>
      <c r="E1090">
        <v>0.74975619999999998</v>
      </c>
      <c r="F1090">
        <v>0.76772050000000003</v>
      </c>
      <c r="G1090">
        <v>1.54191E-2</v>
      </c>
      <c r="H1090">
        <v>71.5</v>
      </c>
      <c r="I1090">
        <v>-2.77115E-2</v>
      </c>
      <c r="J1090">
        <v>-2.2296E-3</v>
      </c>
      <c r="K1090">
        <v>1.54191E-2</v>
      </c>
      <c r="L1090">
        <v>3.3067699999999998E-2</v>
      </c>
      <c r="M1090">
        <v>5.85496E-2</v>
      </c>
      <c r="N1090">
        <v>3.3654900000000001E-2</v>
      </c>
      <c r="O1090">
        <v>365</v>
      </c>
      <c r="P1090">
        <v>3546</v>
      </c>
    </row>
    <row r="1091" spans="1:16">
      <c r="A1091" s="53" t="s">
        <v>52</v>
      </c>
      <c r="B1091" s="53">
        <v>40066</v>
      </c>
      <c r="C1091" s="57">
        <v>10</v>
      </c>
      <c r="D1091">
        <v>0.83751240000000005</v>
      </c>
      <c r="E1091">
        <v>0.77667209999999998</v>
      </c>
      <c r="F1091">
        <v>0.79207499999999997</v>
      </c>
      <c r="G1091">
        <v>6.08403E-2</v>
      </c>
      <c r="H1091">
        <v>76</v>
      </c>
      <c r="I1091">
        <v>1.78134E-2</v>
      </c>
      <c r="J1091">
        <v>4.3234000000000002E-2</v>
      </c>
      <c r="K1091">
        <v>6.08403E-2</v>
      </c>
      <c r="L1091">
        <v>7.8446600000000005E-2</v>
      </c>
      <c r="M1091">
        <v>0.1038673</v>
      </c>
      <c r="N1091">
        <v>3.3574100000000003E-2</v>
      </c>
      <c r="O1091">
        <v>366</v>
      </c>
      <c r="P1091">
        <v>3546</v>
      </c>
    </row>
    <row r="1092" spans="1:16">
      <c r="A1092" s="53" t="s">
        <v>52</v>
      </c>
      <c r="B1092" s="53">
        <v>40066</v>
      </c>
      <c r="C1092" s="57">
        <v>11</v>
      </c>
      <c r="D1092">
        <v>0.91871449999999999</v>
      </c>
      <c r="E1092">
        <v>0.83812880000000001</v>
      </c>
      <c r="F1092">
        <v>0.82240179999999996</v>
      </c>
      <c r="G1092">
        <v>8.0585699999999996E-2</v>
      </c>
      <c r="H1092">
        <v>81.5</v>
      </c>
      <c r="I1092">
        <v>3.75587E-2</v>
      </c>
      <c r="J1092">
        <v>6.2979400000000005E-2</v>
      </c>
      <c r="K1092">
        <v>8.0585699999999996E-2</v>
      </c>
      <c r="L1092">
        <v>9.8191899999999999E-2</v>
      </c>
      <c r="M1092">
        <v>0.1236126</v>
      </c>
      <c r="N1092">
        <v>3.3574100000000003E-2</v>
      </c>
      <c r="O1092">
        <v>366</v>
      </c>
      <c r="P1092">
        <v>3546</v>
      </c>
    </row>
    <row r="1093" spans="1:16">
      <c r="A1093" s="53" t="s">
        <v>52</v>
      </c>
      <c r="B1093" s="53">
        <v>40066</v>
      </c>
      <c r="C1093" s="57">
        <v>12</v>
      </c>
      <c r="D1093">
        <v>1.0520039999999999</v>
      </c>
      <c r="E1093">
        <v>0.94592730000000003</v>
      </c>
      <c r="F1093">
        <v>0.94159630000000005</v>
      </c>
      <c r="G1093">
        <v>0.1060768</v>
      </c>
      <c r="H1093">
        <v>86</v>
      </c>
      <c r="I1093">
        <v>6.3049900000000006E-2</v>
      </c>
      <c r="J1093">
        <v>8.8470599999999996E-2</v>
      </c>
      <c r="K1093">
        <v>0.1060768</v>
      </c>
      <c r="L1093">
        <v>0.1236831</v>
      </c>
      <c r="M1093">
        <v>0.14910380000000001</v>
      </c>
      <c r="N1093">
        <v>3.3574100000000003E-2</v>
      </c>
      <c r="O1093">
        <v>366</v>
      </c>
      <c r="P1093">
        <v>3546</v>
      </c>
    </row>
    <row r="1094" spans="1:16">
      <c r="A1094" s="53" t="s">
        <v>52</v>
      </c>
      <c r="B1094" s="53">
        <v>40066</v>
      </c>
      <c r="C1094" s="57">
        <v>13</v>
      </c>
      <c r="D1094">
        <v>1.238596</v>
      </c>
      <c r="E1094">
        <v>1.0858969999999999</v>
      </c>
      <c r="F1094">
        <v>1.039615</v>
      </c>
      <c r="G1094">
        <v>0.152699</v>
      </c>
      <c r="H1094">
        <v>89.5</v>
      </c>
      <c r="I1094">
        <v>0.10967200000000001</v>
      </c>
      <c r="J1094">
        <v>0.13509270000000001</v>
      </c>
      <c r="K1094">
        <v>0.152699</v>
      </c>
      <c r="L1094">
        <v>0.17030529999999999</v>
      </c>
      <c r="M1094">
        <v>0.19572590000000001</v>
      </c>
      <c r="N1094">
        <v>3.3574100000000003E-2</v>
      </c>
      <c r="O1094">
        <v>366</v>
      </c>
      <c r="P1094">
        <v>3546</v>
      </c>
    </row>
    <row r="1095" spans="1:16">
      <c r="A1095" s="53" t="s">
        <v>52</v>
      </c>
      <c r="B1095" s="53">
        <v>40066</v>
      </c>
      <c r="C1095" s="57">
        <v>14</v>
      </c>
      <c r="D1095">
        <v>1.4335960000000001</v>
      </c>
      <c r="E1095">
        <v>1.34178</v>
      </c>
      <c r="F1095">
        <v>1.2788139999999999</v>
      </c>
      <c r="G1095">
        <v>9.1815800000000003E-2</v>
      </c>
      <c r="H1095">
        <v>92.5</v>
      </c>
      <c r="I1095">
        <v>4.8788900000000003E-2</v>
      </c>
      <c r="J1095">
        <v>7.4209499999999998E-2</v>
      </c>
      <c r="K1095">
        <v>9.1815800000000003E-2</v>
      </c>
      <c r="L1095">
        <v>0.10942209999999999</v>
      </c>
      <c r="M1095">
        <v>0.13484280000000001</v>
      </c>
      <c r="N1095">
        <v>3.3574100000000003E-2</v>
      </c>
      <c r="O1095">
        <v>366</v>
      </c>
      <c r="P1095">
        <v>3546</v>
      </c>
    </row>
    <row r="1096" spans="1:16">
      <c r="A1096" s="53" t="s">
        <v>52</v>
      </c>
      <c r="B1096" s="53">
        <v>40066</v>
      </c>
      <c r="C1096" s="57">
        <v>15</v>
      </c>
      <c r="D1096">
        <v>1.624514</v>
      </c>
      <c r="E1096">
        <v>1.3743890000000001</v>
      </c>
      <c r="F1096">
        <v>1.325806</v>
      </c>
      <c r="G1096">
        <v>0.2501255</v>
      </c>
      <c r="H1096">
        <v>95</v>
      </c>
      <c r="I1096">
        <v>0.20708389999999999</v>
      </c>
      <c r="J1096">
        <v>0.2325132</v>
      </c>
      <c r="K1096">
        <v>0.2501255</v>
      </c>
      <c r="L1096">
        <v>0.26773780000000003</v>
      </c>
      <c r="M1096">
        <v>0.29316710000000001</v>
      </c>
      <c r="N1096">
        <v>3.35856E-2</v>
      </c>
      <c r="O1096">
        <v>365</v>
      </c>
      <c r="P1096">
        <v>3546</v>
      </c>
    </row>
    <row r="1097" spans="1:16">
      <c r="A1097" s="53" t="s">
        <v>52</v>
      </c>
      <c r="B1097" s="53">
        <v>40066</v>
      </c>
      <c r="C1097" s="57">
        <v>16</v>
      </c>
      <c r="D1097">
        <v>1.886968</v>
      </c>
      <c r="E1097">
        <v>1.5507439999999999</v>
      </c>
      <c r="F1097">
        <v>1.4679040000000001</v>
      </c>
      <c r="G1097">
        <v>0.33622439999999998</v>
      </c>
      <c r="H1097">
        <v>97.5</v>
      </c>
      <c r="I1097">
        <v>0.2931975</v>
      </c>
      <c r="J1097">
        <v>0.31861810000000002</v>
      </c>
      <c r="K1097">
        <v>0.33622439999999998</v>
      </c>
      <c r="L1097">
        <v>0.3538307</v>
      </c>
      <c r="M1097">
        <v>0.37925140000000002</v>
      </c>
      <c r="N1097">
        <v>3.3574100000000003E-2</v>
      </c>
      <c r="O1097">
        <v>366</v>
      </c>
      <c r="P1097">
        <v>3546</v>
      </c>
    </row>
    <row r="1098" spans="1:16">
      <c r="A1098" s="53" t="s">
        <v>52</v>
      </c>
      <c r="B1098" s="53">
        <v>40066</v>
      </c>
      <c r="C1098" s="57">
        <v>17</v>
      </c>
      <c r="D1098">
        <v>2.0824210000000001</v>
      </c>
      <c r="E1098">
        <v>1.746202</v>
      </c>
      <c r="F1098">
        <v>1.6873480000000001</v>
      </c>
      <c r="G1098">
        <v>0.33621859999999998</v>
      </c>
      <c r="H1098">
        <v>99</v>
      </c>
      <c r="I1098">
        <v>0.2931916</v>
      </c>
      <c r="J1098">
        <v>0.31861230000000001</v>
      </c>
      <c r="K1098">
        <v>0.33621859999999998</v>
      </c>
      <c r="L1098">
        <v>0.3538249</v>
      </c>
      <c r="M1098">
        <v>0.37924550000000001</v>
      </c>
      <c r="N1098">
        <v>3.3574100000000003E-2</v>
      </c>
      <c r="O1098">
        <v>366</v>
      </c>
      <c r="P1098">
        <v>3546</v>
      </c>
    </row>
    <row r="1099" spans="1:16">
      <c r="A1099" s="53" t="s">
        <v>52</v>
      </c>
      <c r="B1099" s="53">
        <v>40066</v>
      </c>
      <c r="C1099" s="57">
        <v>18</v>
      </c>
      <c r="D1099">
        <v>2.1952660000000002</v>
      </c>
      <c r="E1099">
        <v>1.8886689999999999</v>
      </c>
      <c r="F1099">
        <v>1.8461380000000001</v>
      </c>
      <c r="G1099">
        <v>0.30659649999999999</v>
      </c>
      <c r="H1099">
        <v>99</v>
      </c>
      <c r="I1099">
        <v>0.26356960000000001</v>
      </c>
      <c r="J1099">
        <v>0.28899019999999997</v>
      </c>
      <c r="K1099">
        <v>0.30659649999999999</v>
      </c>
      <c r="L1099">
        <v>0.32420280000000001</v>
      </c>
      <c r="M1099">
        <v>0.34962349999999998</v>
      </c>
      <c r="N1099">
        <v>3.3574100000000003E-2</v>
      </c>
      <c r="O1099">
        <v>366</v>
      </c>
      <c r="P1099">
        <v>3546</v>
      </c>
    </row>
    <row r="1100" spans="1:16">
      <c r="A1100" s="53" t="s">
        <v>52</v>
      </c>
      <c r="B1100" s="53">
        <v>40066</v>
      </c>
      <c r="C1100" s="57">
        <v>19</v>
      </c>
      <c r="D1100">
        <v>2.155135</v>
      </c>
      <c r="E1100">
        <v>1.8452569999999999</v>
      </c>
      <c r="F1100">
        <v>1.8260000000000001</v>
      </c>
      <c r="G1100">
        <v>0.3098785</v>
      </c>
      <c r="H1100">
        <v>96.5</v>
      </c>
      <c r="I1100">
        <v>0.26685150000000002</v>
      </c>
      <c r="J1100">
        <v>0.29227219999999998</v>
      </c>
      <c r="K1100">
        <v>0.3098785</v>
      </c>
      <c r="L1100">
        <v>0.32748480000000002</v>
      </c>
      <c r="M1100">
        <v>0.35290539999999998</v>
      </c>
      <c r="N1100">
        <v>3.3574100000000003E-2</v>
      </c>
      <c r="O1100">
        <v>366</v>
      </c>
      <c r="P1100">
        <v>3546</v>
      </c>
    </row>
    <row r="1101" spans="1:16">
      <c r="A1101" s="53" t="s">
        <v>52</v>
      </c>
      <c r="B1101" s="53">
        <v>40066</v>
      </c>
      <c r="C1101" s="57">
        <v>20</v>
      </c>
      <c r="D1101">
        <v>2.0839490000000001</v>
      </c>
      <c r="E1101">
        <v>2.1214040000000001</v>
      </c>
      <c r="F1101">
        <v>2.2000700000000002</v>
      </c>
      <c r="G1101">
        <v>-3.7455099999999998E-2</v>
      </c>
      <c r="H1101">
        <v>94.5</v>
      </c>
      <c r="I1101">
        <v>-8.0481999999999998E-2</v>
      </c>
      <c r="J1101">
        <v>-5.5061400000000003E-2</v>
      </c>
      <c r="K1101">
        <v>-3.7455099999999998E-2</v>
      </c>
      <c r="L1101">
        <v>-1.98488E-2</v>
      </c>
      <c r="M1101">
        <v>5.5719000000000003E-3</v>
      </c>
      <c r="N1101">
        <v>3.3574100000000003E-2</v>
      </c>
      <c r="O1101">
        <v>366</v>
      </c>
      <c r="P1101">
        <v>3546</v>
      </c>
    </row>
    <row r="1102" spans="1:16">
      <c r="A1102" s="53" t="s">
        <v>52</v>
      </c>
      <c r="B1102" s="53">
        <v>40066</v>
      </c>
      <c r="C1102" s="57">
        <v>21</v>
      </c>
      <c r="D1102">
        <v>1.9453180000000001</v>
      </c>
      <c r="E1102">
        <v>2.1453899999999999</v>
      </c>
      <c r="F1102">
        <v>2.2332480000000001</v>
      </c>
      <c r="G1102">
        <v>-0.20007150000000001</v>
      </c>
      <c r="H1102">
        <v>90.5</v>
      </c>
      <c r="I1102">
        <v>-0.243202</v>
      </c>
      <c r="J1102">
        <v>-0.2177201</v>
      </c>
      <c r="K1102">
        <v>-0.20007150000000001</v>
      </c>
      <c r="L1102">
        <v>-0.1824228</v>
      </c>
      <c r="M1102">
        <v>-0.15694089999999999</v>
      </c>
      <c r="N1102">
        <v>3.3654900000000001E-2</v>
      </c>
      <c r="O1102">
        <v>365</v>
      </c>
      <c r="P1102">
        <v>3546</v>
      </c>
    </row>
    <row r="1103" spans="1:16">
      <c r="A1103" s="53" t="s">
        <v>52</v>
      </c>
      <c r="B1103" s="53">
        <v>40066</v>
      </c>
      <c r="C1103" s="57">
        <v>22</v>
      </c>
      <c r="D1103">
        <v>1.7956479999999999</v>
      </c>
      <c r="E1103">
        <v>1.8368119999999999</v>
      </c>
      <c r="F1103">
        <v>1.9344330000000001</v>
      </c>
      <c r="G1103">
        <v>-4.1163400000000003E-2</v>
      </c>
      <c r="H1103">
        <v>87.5</v>
      </c>
      <c r="I1103">
        <v>-8.4293999999999994E-2</v>
      </c>
      <c r="J1103">
        <v>-5.8812099999999999E-2</v>
      </c>
      <c r="K1103">
        <v>-4.1163400000000003E-2</v>
      </c>
      <c r="L1103">
        <v>-2.3514799999999999E-2</v>
      </c>
      <c r="M1103">
        <v>1.9670999999999998E-3</v>
      </c>
      <c r="N1103">
        <v>3.3654900000000001E-2</v>
      </c>
      <c r="O1103">
        <v>365</v>
      </c>
      <c r="P1103">
        <v>3546</v>
      </c>
    </row>
    <row r="1104" spans="1:16">
      <c r="A1104" s="53" t="s">
        <v>52</v>
      </c>
      <c r="B1104" s="53">
        <v>40066</v>
      </c>
      <c r="C1104" s="57">
        <v>23</v>
      </c>
      <c r="D1104">
        <v>1.5354920000000001</v>
      </c>
      <c r="E1104">
        <v>1.5623530000000001</v>
      </c>
      <c r="F1104">
        <v>1.5727549999999999</v>
      </c>
      <c r="G1104">
        <v>-2.6861300000000001E-2</v>
      </c>
      <c r="H1104">
        <v>84.5</v>
      </c>
      <c r="I1104">
        <v>-7.0006799999999994E-2</v>
      </c>
      <c r="J1104">
        <v>-4.4516100000000003E-2</v>
      </c>
      <c r="K1104">
        <v>-2.6861300000000001E-2</v>
      </c>
      <c r="L1104">
        <v>-9.2064999999999994E-3</v>
      </c>
      <c r="M1104">
        <v>1.6284199999999999E-2</v>
      </c>
      <c r="N1104">
        <v>3.3666599999999998E-2</v>
      </c>
      <c r="O1104">
        <v>364</v>
      </c>
      <c r="P1104">
        <v>3546</v>
      </c>
    </row>
    <row r="1105" spans="1:16">
      <c r="A1105" s="53" t="s">
        <v>52</v>
      </c>
      <c r="B1105" s="53">
        <v>40066</v>
      </c>
      <c r="C1105" s="57">
        <v>24</v>
      </c>
      <c r="D1105">
        <v>1.2761370000000001</v>
      </c>
      <c r="E1105">
        <v>1.3129139999999999</v>
      </c>
      <c r="F1105">
        <v>1.2769630000000001</v>
      </c>
      <c r="G1105">
        <v>-3.6776799999999998E-2</v>
      </c>
      <c r="H1105">
        <v>82</v>
      </c>
      <c r="I1105">
        <v>-7.99898E-2</v>
      </c>
      <c r="J1105">
        <v>-5.4459199999999999E-2</v>
      </c>
      <c r="K1105">
        <v>-3.6776799999999998E-2</v>
      </c>
      <c r="L1105">
        <v>-1.9094400000000001E-2</v>
      </c>
      <c r="M1105">
        <v>6.4362000000000004E-3</v>
      </c>
      <c r="N1105">
        <v>3.3719300000000001E-2</v>
      </c>
      <c r="O1105">
        <v>364</v>
      </c>
      <c r="P1105">
        <v>3546</v>
      </c>
    </row>
    <row r="1106" spans="1:16">
      <c r="A1106" s="53" t="s">
        <v>52</v>
      </c>
      <c r="B1106" s="53">
        <v>40067</v>
      </c>
      <c r="C1106" s="57">
        <v>1</v>
      </c>
      <c r="D1106">
        <v>1.079259</v>
      </c>
      <c r="E1106">
        <v>1.0675190000000001</v>
      </c>
      <c r="F1106">
        <v>1.0571330000000001</v>
      </c>
      <c r="G1106">
        <v>1.17401E-2</v>
      </c>
      <c r="H1106">
        <v>79.5</v>
      </c>
      <c r="I1106">
        <v>-3.1502799999999997E-2</v>
      </c>
      <c r="J1106">
        <v>-5.9544999999999997E-3</v>
      </c>
      <c r="K1106">
        <v>1.17401E-2</v>
      </c>
      <c r="L1106">
        <v>2.9434700000000001E-2</v>
      </c>
      <c r="M1106">
        <v>5.4982999999999997E-2</v>
      </c>
      <c r="N1106">
        <v>3.3742599999999998E-2</v>
      </c>
      <c r="O1106">
        <v>364</v>
      </c>
      <c r="P1106">
        <v>3552</v>
      </c>
    </row>
    <row r="1107" spans="1:16">
      <c r="A1107" s="53" t="s">
        <v>52</v>
      </c>
      <c r="B1107" s="53">
        <v>40067</v>
      </c>
      <c r="C1107" s="57">
        <v>2</v>
      </c>
      <c r="D1107">
        <v>0.9105337</v>
      </c>
      <c r="E1107">
        <v>0.89841260000000001</v>
      </c>
      <c r="F1107">
        <v>0.89097459999999995</v>
      </c>
      <c r="G1107">
        <v>1.2121E-2</v>
      </c>
      <c r="H1107">
        <v>77.5</v>
      </c>
      <c r="I1107">
        <v>-3.1121900000000001E-2</v>
      </c>
      <c r="J1107">
        <v>-5.5735999999999997E-3</v>
      </c>
      <c r="K1107">
        <v>1.2121E-2</v>
      </c>
      <c r="L1107">
        <v>2.9815700000000001E-2</v>
      </c>
      <c r="M1107">
        <v>5.5363900000000001E-2</v>
      </c>
      <c r="N1107">
        <v>3.3742599999999998E-2</v>
      </c>
      <c r="O1107">
        <v>364</v>
      </c>
      <c r="P1107">
        <v>3552</v>
      </c>
    </row>
    <row r="1108" spans="1:16">
      <c r="A1108" s="53" t="s">
        <v>52</v>
      </c>
      <c r="B1108" s="53">
        <v>40067</v>
      </c>
      <c r="C1108" s="57">
        <v>3</v>
      </c>
      <c r="D1108">
        <v>0.79421010000000003</v>
      </c>
      <c r="E1108">
        <v>0.77181599999999995</v>
      </c>
      <c r="F1108">
        <v>0.80215099999999995</v>
      </c>
      <c r="G1108">
        <v>2.23941E-2</v>
      </c>
      <c r="H1108">
        <v>76</v>
      </c>
      <c r="I1108">
        <v>-2.0848800000000001E-2</v>
      </c>
      <c r="J1108">
        <v>4.6994999999999997E-3</v>
      </c>
      <c r="K1108">
        <v>2.23941E-2</v>
      </c>
      <c r="L1108">
        <v>4.0088800000000001E-2</v>
      </c>
      <c r="M1108">
        <v>6.5637000000000001E-2</v>
      </c>
      <c r="N1108">
        <v>3.3742599999999998E-2</v>
      </c>
      <c r="O1108">
        <v>364</v>
      </c>
      <c r="P1108">
        <v>3552</v>
      </c>
    </row>
    <row r="1109" spans="1:16">
      <c r="A1109" s="53" t="s">
        <v>52</v>
      </c>
      <c r="B1109" s="53">
        <v>40067</v>
      </c>
      <c r="C1109" s="57">
        <v>4</v>
      </c>
      <c r="D1109">
        <v>0.71475630000000001</v>
      </c>
      <c r="E1109">
        <v>0.69285699999999995</v>
      </c>
      <c r="F1109">
        <v>0.70894080000000004</v>
      </c>
      <c r="G1109">
        <v>2.18993E-2</v>
      </c>
      <c r="H1109">
        <v>75</v>
      </c>
      <c r="I1109">
        <v>-2.1343600000000001E-2</v>
      </c>
      <c r="J1109">
        <v>4.2046000000000002E-3</v>
      </c>
      <c r="K1109">
        <v>2.18993E-2</v>
      </c>
      <c r="L1109">
        <v>3.9593900000000001E-2</v>
      </c>
      <c r="M1109">
        <v>6.5142199999999997E-2</v>
      </c>
      <c r="N1109">
        <v>3.3742599999999998E-2</v>
      </c>
      <c r="O1109">
        <v>364</v>
      </c>
      <c r="P1109">
        <v>3552</v>
      </c>
    </row>
    <row r="1110" spans="1:16">
      <c r="A1110" s="53" t="s">
        <v>52</v>
      </c>
      <c r="B1110" s="53">
        <v>40067</v>
      </c>
      <c r="C1110" s="57">
        <v>5</v>
      </c>
      <c r="D1110">
        <v>0.67386699999999999</v>
      </c>
      <c r="E1110">
        <v>0.67453180000000001</v>
      </c>
      <c r="F1110">
        <v>0.67782600000000004</v>
      </c>
      <c r="G1110">
        <v>-6.648E-4</v>
      </c>
      <c r="H1110">
        <v>73.5</v>
      </c>
      <c r="I1110">
        <v>-4.3907700000000001E-2</v>
      </c>
      <c r="J1110">
        <v>-1.8359400000000001E-2</v>
      </c>
      <c r="K1110">
        <v>-6.648E-4</v>
      </c>
      <c r="L1110">
        <v>1.7029900000000001E-2</v>
      </c>
      <c r="M1110">
        <v>4.2578100000000001E-2</v>
      </c>
      <c r="N1110">
        <v>3.3742599999999998E-2</v>
      </c>
      <c r="O1110">
        <v>364</v>
      </c>
      <c r="P1110">
        <v>3552</v>
      </c>
    </row>
    <row r="1111" spans="1:16">
      <c r="A1111" s="53" t="s">
        <v>52</v>
      </c>
      <c r="B1111" s="53">
        <v>40067</v>
      </c>
      <c r="C1111" s="57">
        <v>6</v>
      </c>
      <c r="D1111">
        <v>0.64579949999999997</v>
      </c>
      <c r="E1111">
        <v>0.66264769999999995</v>
      </c>
      <c r="F1111">
        <v>0.70081669999999996</v>
      </c>
      <c r="G1111">
        <v>-1.6848200000000001E-2</v>
      </c>
      <c r="H1111">
        <v>71.5</v>
      </c>
      <c r="I1111">
        <v>-6.0106399999999997E-2</v>
      </c>
      <c r="J1111">
        <v>-3.4549099999999999E-2</v>
      </c>
      <c r="K1111">
        <v>-1.6848200000000001E-2</v>
      </c>
      <c r="L1111">
        <v>8.5269999999999996E-4</v>
      </c>
      <c r="M1111">
        <v>2.6409999999999999E-2</v>
      </c>
      <c r="N1111">
        <v>3.37545E-2</v>
      </c>
      <c r="O1111">
        <v>363</v>
      </c>
      <c r="P1111">
        <v>3552</v>
      </c>
    </row>
    <row r="1112" spans="1:16">
      <c r="A1112" s="53" t="s">
        <v>52</v>
      </c>
      <c r="B1112" s="53">
        <v>40067</v>
      </c>
      <c r="C1112" s="57">
        <v>7</v>
      </c>
      <c r="D1112">
        <v>0.72287449999999998</v>
      </c>
      <c r="E1112">
        <v>0.7461544</v>
      </c>
      <c r="F1112">
        <v>0.74360839999999995</v>
      </c>
      <c r="G1112">
        <v>-2.3279999999999999E-2</v>
      </c>
      <c r="H1112">
        <v>70.5</v>
      </c>
      <c r="I1112">
        <v>-6.6538100000000003E-2</v>
      </c>
      <c r="J1112">
        <v>-4.0980900000000001E-2</v>
      </c>
      <c r="K1112">
        <v>-2.3279999999999999E-2</v>
      </c>
      <c r="L1112">
        <v>-5.5791E-3</v>
      </c>
      <c r="M1112">
        <v>1.9978200000000002E-2</v>
      </c>
      <c r="N1112">
        <v>3.37545E-2</v>
      </c>
      <c r="O1112">
        <v>363</v>
      </c>
      <c r="P1112">
        <v>3552</v>
      </c>
    </row>
    <row r="1113" spans="1:16">
      <c r="A1113" s="53" t="s">
        <v>52</v>
      </c>
      <c r="B1113" s="53">
        <v>40067</v>
      </c>
      <c r="C1113" s="57">
        <v>8</v>
      </c>
      <c r="D1113">
        <v>0.74397899999999995</v>
      </c>
      <c r="E1113">
        <v>0.76811070000000004</v>
      </c>
      <c r="F1113">
        <v>0.79301860000000002</v>
      </c>
      <c r="G1113">
        <v>-2.4131699999999999E-2</v>
      </c>
      <c r="H1113">
        <v>71</v>
      </c>
      <c r="I1113">
        <v>-6.7454600000000003E-2</v>
      </c>
      <c r="J1113">
        <v>-4.1859100000000003E-2</v>
      </c>
      <c r="K1113">
        <v>-2.4131699999999999E-2</v>
      </c>
      <c r="L1113">
        <v>-6.4042999999999999E-3</v>
      </c>
      <c r="M1113">
        <v>1.9191199999999999E-2</v>
      </c>
      <c r="N1113">
        <v>3.3805099999999998E-2</v>
      </c>
      <c r="O1113">
        <v>362</v>
      </c>
      <c r="P1113">
        <v>3552</v>
      </c>
    </row>
    <row r="1114" spans="1:16">
      <c r="A1114" s="53" t="s">
        <v>52</v>
      </c>
      <c r="B1114" s="53">
        <v>40067</v>
      </c>
      <c r="C1114" s="57">
        <v>9</v>
      </c>
      <c r="D1114">
        <v>0.78978740000000003</v>
      </c>
      <c r="E1114">
        <v>0.7932458</v>
      </c>
      <c r="F1114">
        <v>0.83846869999999996</v>
      </c>
      <c r="G1114">
        <v>-3.4583999999999999E-3</v>
      </c>
      <c r="H1114">
        <v>73.5</v>
      </c>
      <c r="I1114">
        <v>-4.6800899999999999E-2</v>
      </c>
      <c r="J1114">
        <v>-2.1193799999999999E-2</v>
      </c>
      <c r="K1114">
        <v>-3.4583999999999999E-3</v>
      </c>
      <c r="L1114">
        <v>1.4277E-2</v>
      </c>
      <c r="M1114">
        <v>3.9884099999999999E-2</v>
      </c>
      <c r="N1114">
        <v>3.3820299999999998E-2</v>
      </c>
      <c r="O1114">
        <v>362</v>
      </c>
      <c r="P1114">
        <v>3552</v>
      </c>
    </row>
    <row r="1115" spans="1:16">
      <c r="A1115" s="53" t="s">
        <v>52</v>
      </c>
      <c r="B1115" s="53">
        <v>40067</v>
      </c>
      <c r="C1115" s="57">
        <v>10</v>
      </c>
      <c r="D1115">
        <v>0.89373049999999998</v>
      </c>
      <c r="E1115">
        <v>0.8363988</v>
      </c>
      <c r="F1115">
        <v>0.85024350000000004</v>
      </c>
      <c r="G1115">
        <v>5.7331699999999999E-2</v>
      </c>
      <c r="H1115">
        <v>80</v>
      </c>
      <c r="I1115">
        <v>1.39892E-2</v>
      </c>
      <c r="J1115">
        <v>3.9596300000000001E-2</v>
      </c>
      <c r="K1115">
        <v>5.7331699999999999E-2</v>
      </c>
      <c r="L1115">
        <v>7.5067099999999998E-2</v>
      </c>
      <c r="M1115">
        <v>0.10067420000000001</v>
      </c>
      <c r="N1115">
        <v>3.3820299999999998E-2</v>
      </c>
      <c r="O1115">
        <v>362</v>
      </c>
      <c r="P1115">
        <v>3552</v>
      </c>
    </row>
    <row r="1116" spans="1:16">
      <c r="A1116" s="53" t="s">
        <v>52</v>
      </c>
      <c r="B1116" s="53">
        <v>40067</v>
      </c>
      <c r="C1116" s="57">
        <v>11</v>
      </c>
      <c r="D1116">
        <v>1.0001009999999999</v>
      </c>
      <c r="E1116">
        <v>0.92918330000000005</v>
      </c>
      <c r="F1116">
        <v>0.92947780000000002</v>
      </c>
      <c r="G1116">
        <v>7.0917800000000003E-2</v>
      </c>
      <c r="H1116">
        <v>85.5</v>
      </c>
      <c r="I1116">
        <v>2.7575300000000001E-2</v>
      </c>
      <c r="J1116">
        <v>5.3182399999999998E-2</v>
      </c>
      <c r="K1116">
        <v>7.0917800000000003E-2</v>
      </c>
      <c r="L1116">
        <v>8.8653200000000001E-2</v>
      </c>
      <c r="M1116">
        <v>0.1142603</v>
      </c>
      <c r="N1116">
        <v>3.3820299999999998E-2</v>
      </c>
      <c r="O1116">
        <v>362</v>
      </c>
      <c r="P1116">
        <v>3552</v>
      </c>
    </row>
    <row r="1117" spans="1:16">
      <c r="A1117" s="53" t="s">
        <v>52</v>
      </c>
      <c r="B1117" s="53">
        <v>40067</v>
      </c>
      <c r="C1117" s="57">
        <v>12</v>
      </c>
      <c r="D1117">
        <v>1.1533739999999999</v>
      </c>
      <c r="E1117">
        <v>1.1107119999999999</v>
      </c>
      <c r="F1117">
        <v>1.158172</v>
      </c>
      <c r="G1117">
        <v>4.2661900000000003E-2</v>
      </c>
      <c r="H1117">
        <v>89</v>
      </c>
      <c r="I1117">
        <v>-6.8059999999999996E-4</v>
      </c>
      <c r="J1117">
        <v>2.4926500000000001E-2</v>
      </c>
      <c r="K1117">
        <v>4.2661900000000003E-2</v>
      </c>
      <c r="L1117">
        <v>6.0397300000000001E-2</v>
      </c>
      <c r="M1117">
        <v>8.6004399999999995E-2</v>
      </c>
      <c r="N1117">
        <v>3.3820299999999998E-2</v>
      </c>
      <c r="O1117">
        <v>362</v>
      </c>
      <c r="P1117">
        <v>3552</v>
      </c>
    </row>
    <row r="1118" spans="1:16">
      <c r="A1118" s="53" t="s">
        <v>52</v>
      </c>
      <c r="B1118" s="53">
        <v>40067</v>
      </c>
      <c r="C1118" s="57">
        <v>13</v>
      </c>
      <c r="D1118">
        <v>1.337901</v>
      </c>
      <c r="E1118">
        <v>1.2870079999999999</v>
      </c>
      <c r="F1118">
        <v>1.3447480000000001</v>
      </c>
      <c r="G1118">
        <v>5.0892800000000002E-2</v>
      </c>
      <c r="H1118">
        <v>91.5</v>
      </c>
      <c r="I1118">
        <v>7.6347000000000003E-3</v>
      </c>
      <c r="J1118">
        <v>3.3191900000000003E-2</v>
      </c>
      <c r="K1118">
        <v>5.0892800000000002E-2</v>
      </c>
      <c r="L1118">
        <v>6.8593699999999994E-2</v>
      </c>
      <c r="M1118">
        <v>9.4150999999999999E-2</v>
      </c>
      <c r="N1118">
        <v>3.37545E-2</v>
      </c>
      <c r="O1118">
        <v>363</v>
      </c>
      <c r="P1118">
        <v>3552</v>
      </c>
    </row>
    <row r="1119" spans="1:16">
      <c r="A1119" s="53" t="s">
        <v>52</v>
      </c>
      <c r="B1119" s="53">
        <v>40067</v>
      </c>
      <c r="C1119" s="57">
        <v>14</v>
      </c>
      <c r="D1119">
        <v>1.5201610000000001</v>
      </c>
      <c r="E1119">
        <v>1.4437089999999999</v>
      </c>
      <c r="F1119">
        <v>1.4284319999999999</v>
      </c>
      <c r="G1119">
        <v>7.6451900000000003E-2</v>
      </c>
      <c r="H1119">
        <v>93.5</v>
      </c>
      <c r="I1119">
        <v>3.3109399999999997E-2</v>
      </c>
      <c r="J1119">
        <v>5.8716499999999998E-2</v>
      </c>
      <c r="K1119">
        <v>7.6451900000000003E-2</v>
      </c>
      <c r="L1119">
        <v>9.4187300000000002E-2</v>
      </c>
      <c r="M1119">
        <v>0.1197944</v>
      </c>
      <c r="N1119">
        <v>3.3820299999999998E-2</v>
      </c>
      <c r="O1119">
        <v>362</v>
      </c>
      <c r="P1119">
        <v>3552</v>
      </c>
    </row>
    <row r="1120" spans="1:16">
      <c r="A1120" s="53" t="s">
        <v>52</v>
      </c>
      <c r="B1120" s="53">
        <v>40067</v>
      </c>
      <c r="C1120" s="57">
        <v>15</v>
      </c>
      <c r="D1120">
        <v>1.735714</v>
      </c>
      <c r="E1120">
        <v>1.4971909999999999</v>
      </c>
      <c r="F1120">
        <v>1.449346</v>
      </c>
      <c r="G1120">
        <v>0.23852319999999999</v>
      </c>
      <c r="H1120">
        <v>96</v>
      </c>
      <c r="I1120">
        <v>0.19528039999999999</v>
      </c>
      <c r="J1120">
        <v>0.22082860000000001</v>
      </c>
      <c r="K1120">
        <v>0.23852319999999999</v>
      </c>
      <c r="L1120">
        <v>0.2562179</v>
      </c>
      <c r="M1120">
        <v>0.28176610000000002</v>
      </c>
      <c r="N1120">
        <v>3.3742599999999998E-2</v>
      </c>
      <c r="O1120">
        <v>364</v>
      </c>
      <c r="P1120">
        <v>3552</v>
      </c>
    </row>
    <row r="1121" spans="1:16">
      <c r="A1121" s="53" t="s">
        <v>52</v>
      </c>
      <c r="B1121" s="53">
        <v>40067</v>
      </c>
      <c r="C1121" s="57">
        <v>16</v>
      </c>
      <c r="D1121">
        <v>1.928423</v>
      </c>
      <c r="E1121">
        <v>1.628539</v>
      </c>
      <c r="F1121">
        <v>1.6388849999999999</v>
      </c>
      <c r="G1121">
        <v>0.29988369999999998</v>
      </c>
      <c r="H1121">
        <v>96.5</v>
      </c>
      <c r="I1121">
        <v>0.25664090000000001</v>
      </c>
      <c r="J1121">
        <v>0.28218910000000003</v>
      </c>
      <c r="K1121">
        <v>0.29988369999999998</v>
      </c>
      <c r="L1121">
        <v>0.31757839999999998</v>
      </c>
      <c r="M1121">
        <v>0.3431266</v>
      </c>
      <c r="N1121">
        <v>3.3742599999999998E-2</v>
      </c>
      <c r="O1121">
        <v>364</v>
      </c>
      <c r="P1121">
        <v>3552</v>
      </c>
    </row>
    <row r="1122" spans="1:16">
      <c r="A1122" s="53" t="s">
        <v>52</v>
      </c>
      <c r="B1122" s="53">
        <v>40067</v>
      </c>
      <c r="C1122" s="57">
        <v>17</v>
      </c>
      <c r="D1122">
        <v>2.0906210000000001</v>
      </c>
      <c r="E1122">
        <v>1.7388030000000001</v>
      </c>
      <c r="F1122">
        <v>1.6895720000000001</v>
      </c>
      <c r="G1122">
        <v>0.35181810000000002</v>
      </c>
      <c r="H1122">
        <v>97</v>
      </c>
      <c r="I1122">
        <v>0.30849110000000002</v>
      </c>
      <c r="J1122">
        <v>0.33408900000000002</v>
      </c>
      <c r="K1122">
        <v>0.35181810000000002</v>
      </c>
      <c r="L1122">
        <v>0.36954720000000002</v>
      </c>
      <c r="M1122">
        <v>0.39514510000000003</v>
      </c>
      <c r="N1122">
        <v>3.3808299999999999E-2</v>
      </c>
      <c r="O1122">
        <v>363</v>
      </c>
      <c r="P1122">
        <v>3552</v>
      </c>
    </row>
    <row r="1123" spans="1:16">
      <c r="A1123" s="53" t="s">
        <v>52</v>
      </c>
      <c r="B1123" s="53">
        <v>40067</v>
      </c>
      <c r="C1123" s="57">
        <v>18</v>
      </c>
      <c r="D1123">
        <v>2.1837070000000001</v>
      </c>
      <c r="E1123">
        <v>1.771525</v>
      </c>
      <c r="F1123">
        <v>1.707109</v>
      </c>
      <c r="G1123">
        <v>0.41218139999999998</v>
      </c>
      <c r="H1123">
        <v>96.5</v>
      </c>
      <c r="I1123">
        <v>0.36885430000000002</v>
      </c>
      <c r="J1123">
        <v>0.39445229999999998</v>
      </c>
      <c r="K1123">
        <v>0.41218139999999998</v>
      </c>
      <c r="L1123">
        <v>0.42991049999999997</v>
      </c>
      <c r="M1123">
        <v>0.45550839999999998</v>
      </c>
      <c r="N1123">
        <v>3.3808299999999999E-2</v>
      </c>
      <c r="O1123">
        <v>363</v>
      </c>
      <c r="P1123">
        <v>3552</v>
      </c>
    </row>
    <row r="1124" spans="1:16">
      <c r="A1124" s="53" t="s">
        <v>52</v>
      </c>
      <c r="B1124" s="53">
        <v>40067</v>
      </c>
      <c r="C1124" s="57">
        <v>19</v>
      </c>
      <c r="D1124">
        <v>2.1464759999999998</v>
      </c>
      <c r="E1124">
        <v>1.7601899999999999</v>
      </c>
      <c r="F1124">
        <v>1.6757139999999999</v>
      </c>
      <c r="G1124">
        <v>0.38628630000000003</v>
      </c>
      <c r="H1124">
        <v>94.5</v>
      </c>
      <c r="I1124">
        <v>0.3430434</v>
      </c>
      <c r="J1124">
        <v>0.36859160000000002</v>
      </c>
      <c r="K1124">
        <v>0.38628630000000003</v>
      </c>
      <c r="L1124">
        <v>0.40398089999999998</v>
      </c>
      <c r="M1124">
        <v>0.4295291</v>
      </c>
      <c r="N1124">
        <v>3.3742599999999998E-2</v>
      </c>
      <c r="O1124">
        <v>364</v>
      </c>
      <c r="P1124">
        <v>3552</v>
      </c>
    </row>
    <row r="1125" spans="1:16">
      <c r="A1125" s="53" t="s">
        <v>52</v>
      </c>
      <c r="B1125" s="53">
        <v>40067</v>
      </c>
      <c r="C1125" s="57">
        <v>20</v>
      </c>
      <c r="D1125">
        <v>2.0696539999999999</v>
      </c>
      <c r="E1125">
        <v>2.0525540000000002</v>
      </c>
      <c r="F1125">
        <v>1.9685839999999999</v>
      </c>
      <c r="G1125">
        <v>1.7100600000000001E-2</v>
      </c>
      <c r="H1125">
        <v>92.5</v>
      </c>
      <c r="I1125">
        <v>-2.62265E-2</v>
      </c>
      <c r="J1125">
        <v>-6.2850000000000004E-4</v>
      </c>
      <c r="K1125">
        <v>1.7100600000000001E-2</v>
      </c>
      <c r="L1125">
        <v>3.4829600000000002E-2</v>
      </c>
      <c r="M1125">
        <v>6.0427599999999998E-2</v>
      </c>
      <c r="N1125">
        <v>3.3808299999999999E-2</v>
      </c>
      <c r="O1125">
        <v>363</v>
      </c>
      <c r="P1125">
        <v>3552</v>
      </c>
    </row>
    <row r="1126" spans="1:16">
      <c r="A1126" s="53" t="s">
        <v>52</v>
      </c>
      <c r="B1126" s="53">
        <v>40067</v>
      </c>
      <c r="C1126" s="57">
        <v>21</v>
      </c>
      <c r="D1126">
        <v>1.9802280000000001</v>
      </c>
      <c r="E1126">
        <v>2.1283859999999999</v>
      </c>
      <c r="F1126">
        <v>2.0499830000000001</v>
      </c>
      <c r="G1126">
        <v>-0.14815809999999999</v>
      </c>
      <c r="H1126">
        <v>90</v>
      </c>
      <c r="I1126">
        <v>-0.19140099999999999</v>
      </c>
      <c r="J1126">
        <v>-0.16585269999999999</v>
      </c>
      <c r="K1126">
        <v>-0.14815809999999999</v>
      </c>
      <c r="L1126">
        <v>-0.13046340000000001</v>
      </c>
      <c r="M1126">
        <v>-0.1049152</v>
      </c>
      <c r="N1126">
        <v>3.3742599999999998E-2</v>
      </c>
      <c r="O1126">
        <v>364</v>
      </c>
      <c r="P1126">
        <v>3552</v>
      </c>
    </row>
    <row r="1127" spans="1:16">
      <c r="A1127" s="53" t="s">
        <v>52</v>
      </c>
      <c r="B1127" s="53">
        <v>40067</v>
      </c>
      <c r="C1127" s="57">
        <v>22</v>
      </c>
      <c r="D1127">
        <v>1.8817489999999999</v>
      </c>
      <c r="E1127">
        <v>1.9622759999999999</v>
      </c>
      <c r="F1127">
        <v>1.8529690000000001</v>
      </c>
      <c r="G1127">
        <v>-8.0526799999999996E-2</v>
      </c>
      <c r="H1127">
        <v>88.5</v>
      </c>
      <c r="I1127">
        <v>-0.1238539</v>
      </c>
      <c r="J1127">
        <v>-9.8255899999999993E-2</v>
      </c>
      <c r="K1127">
        <v>-8.0526799999999996E-2</v>
      </c>
      <c r="L1127">
        <v>-6.2797800000000001E-2</v>
      </c>
      <c r="M1127">
        <v>-3.7199799999999998E-2</v>
      </c>
      <c r="N1127">
        <v>3.3808299999999999E-2</v>
      </c>
      <c r="O1127">
        <v>363</v>
      </c>
      <c r="P1127">
        <v>3552</v>
      </c>
    </row>
    <row r="1128" spans="1:16">
      <c r="A1128" s="53" t="s">
        <v>52</v>
      </c>
      <c r="B1128" s="53">
        <v>40067</v>
      </c>
      <c r="C1128" s="57">
        <v>23</v>
      </c>
      <c r="D1128">
        <v>1.6430169999999999</v>
      </c>
      <c r="E1128">
        <v>1.6686510000000001</v>
      </c>
      <c r="F1128">
        <v>1.5665739999999999</v>
      </c>
      <c r="G1128">
        <v>-2.5634299999999999E-2</v>
      </c>
      <c r="H1128">
        <v>86.5</v>
      </c>
      <c r="I1128">
        <v>-6.88772E-2</v>
      </c>
      <c r="J1128">
        <v>-4.3328899999999997E-2</v>
      </c>
      <c r="K1128">
        <v>-2.5634299999999999E-2</v>
      </c>
      <c r="L1128">
        <v>-7.9396999999999992E-3</v>
      </c>
      <c r="M1128">
        <v>1.7608599999999999E-2</v>
      </c>
      <c r="N1128">
        <v>3.3742599999999998E-2</v>
      </c>
      <c r="O1128">
        <v>364</v>
      </c>
      <c r="P1128">
        <v>3552</v>
      </c>
    </row>
    <row r="1129" spans="1:16">
      <c r="A1129" s="53" t="s">
        <v>52</v>
      </c>
      <c r="B1129" s="53">
        <v>40067</v>
      </c>
      <c r="C1129" s="57">
        <v>24</v>
      </c>
      <c r="D1129">
        <v>1.360581</v>
      </c>
      <c r="E1129">
        <v>1.352835</v>
      </c>
      <c r="F1129">
        <v>1.316441</v>
      </c>
      <c r="G1129">
        <v>7.7466000000000002E-3</v>
      </c>
      <c r="H1129">
        <v>84</v>
      </c>
      <c r="I1129">
        <v>-3.5496300000000001E-2</v>
      </c>
      <c r="J1129">
        <v>-9.9480999999999997E-3</v>
      </c>
      <c r="K1129">
        <v>7.7466000000000002E-3</v>
      </c>
      <c r="L1129">
        <v>2.5441200000000001E-2</v>
      </c>
      <c r="M1129">
        <v>5.09895E-2</v>
      </c>
      <c r="N1129">
        <v>3.3742599999999998E-2</v>
      </c>
      <c r="O1129">
        <v>364</v>
      </c>
      <c r="P1129">
        <v>3552</v>
      </c>
    </row>
    <row r="1130" spans="1:16">
      <c r="A1130" s="53" t="s">
        <v>52</v>
      </c>
      <c r="B1130" s="54" t="s">
        <v>50</v>
      </c>
      <c r="C1130" s="57">
        <v>1</v>
      </c>
      <c r="D1130">
        <v>1.202623</v>
      </c>
      <c r="E1130">
        <v>1.1916979999999999</v>
      </c>
      <c r="F1130">
        <v>1.1952640000000001</v>
      </c>
      <c r="G1130">
        <v>1.0925799999999999E-2</v>
      </c>
      <c r="H1130">
        <v>80.494299999999996</v>
      </c>
      <c r="I1130">
        <v>-3.3668999999999999E-3</v>
      </c>
      <c r="J1130">
        <v>5.0772999999999999E-3</v>
      </c>
      <c r="K1130">
        <v>1.0925799999999999E-2</v>
      </c>
      <c r="L1130">
        <v>1.67742E-2</v>
      </c>
      <c r="M1130">
        <v>2.5218500000000001E-2</v>
      </c>
      <c r="N1130">
        <v>1.11526E-2</v>
      </c>
      <c r="O1130">
        <v>3345</v>
      </c>
      <c r="P1130">
        <v>2123.8670000000002</v>
      </c>
    </row>
    <row r="1131" spans="1:16">
      <c r="A1131" s="53" t="s">
        <v>52</v>
      </c>
      <c r="B1131" s="54" t="s">
        <v>50</v>
      </c>
      <c r="C1131" s="57">
        <v>2</v>
      </c>
      <c r="D1131">
        <v>1.031417</v>
      </c>
      <c r="E1131">
        <v>1.0068239999999999</v>
      </c>
      <c r="F1131">
        <v>1.0110889999999999</v>
      </c>
      <c r="G1131">
        <v>2.45931E-2</v>
      </c>
      <c r="H1131">
        <v>78.571299999999994</v>
      </c>
      <c r="I1131">
        <v>1.0301599999999999E-2</v>
      </c>
      <c r="J1131">
        <v>1.87452E-2</v>
      </c>
      <c r="K1131">
        <v>2.45931E-2</v>
      </c>
      <c r="L1131">
        <v>3.0441099999999999E-2</v>
      </c>
      <c r="M1131">
        <v>3.8884599999999998E-2</v>
      </c>
      <c r="N1131">
        <v>1.1151700000000001E-2</v>
      </c>
      <c r="O1131">
        <v>3346</v>
      </c>
      <c r="P1131">
        <v>2123.8670000000002</v>
      </c>
    </row>
    <row r="1132" spans="1:16">
      <c r="A1132" s="53" t="s">
        <v>52</v>
      </c>
      <c r="B1132" s="54" t="s">
        <v>50</v>
      </c>
      <c r="C1132" s="57">
        <v>3</v>
      </c>
      <c r="D1132">
        <v>0.89106050000000003</v>
      </c>
      <c r="E1132">
        <v>0.86640470000000003</v>
      </c>
      <c r="F1132">
        <v>0.87046089999999998</v>
      </c>
      <c r="G1132">
        <v>2.4655799999999999E-2</v>
      </c>
      <c r="H1132">
        <v>76.612300000000005</v>
      </c>
      <c r="I1132">
        <v>1.0363799999999999E-2</v>
      </c>
      <c r="J1132">
        <v>1.8807600000000001E-2</v>
      </c>
      <c r="K1132">
        <v>2.4655799999999999E-2</v>
      </c>
      <c r="L1132">
        <v>3.05039E-2</v>
      </c>
      <c r="M1132">
        <v>3.8947700000000002E-2</v>
      </c>
      <c r="N1132">
        <v>1.11521E-2</v>
      </c>
      <c r="O1132">
        <v>3345</v>
      </c>
      <c r="P1132">
        <v>2123.8670000000002</v>
      </c>
    </row>
    <row r="1133" spans="1:16">
      <c r="A1133" s="53" t="s">
        <v>52</v>
      </c>
      <c r="B1133" s="54" t="s">
        <v>50</v>
      </c>
      <c r="C1133" s="57">
        <v>4</v>
      </c>
      <c r="D1133">
        <v>0.78855940000000002</v>
      </c>
      <c r="E1133">
        <v>0.77085619999999999</v>
      </c>
      <c r="F1133">
        <v>0.76758309999999996</v>
      </c>
      <c r="G1133">
        <v>1.7703199999999999E-2</v>
      </c>
      <c r="H1133">
        <v>74.761700000000005</v>
      </c>
      <c r="I1133">
        <v>3.4174000000000001E-3</v>
      </c>
      <c r="J1133">
        <v>1.1857599999999999E-2</v>
      </c>
      <c r="K1133">
        <v>1.7703199999999999E-2</v>
      </c>
      <c r="L1133">
        <v>2.3548900000000001E-2</v>
      </c>
      <c r="M1133">
        <v>3.1989099999999999E-2</v>
      </c>
      <c r="N1133">
        <v>1.1147300000000001E-2</v>
      </c>
      <c r="O1133">
        <v>3345</v>
      </c>
      <c r="P1133">
        <v>2123.8670000000002</v>
      </c>
    </row>
    <row r="1134" spans="1:16">
      <c r="A1134" s="53" t="s">
        <v>52</v>
      </c>
      <c r="B1134" s="54" t="s">
        <v>50</v>
      </c>
      <c r="C1134" s="57">
        <v>5</v>
      </c>
      <c r="D1134">
        <v>0.73606130000000003</v>
      </c>
      <c r="E1134">
        <v>0.73263650000000002</v>
      </c>
      <c r="F1134">
        <v>0.73857519999999999</v>
      </c>
      <c r="G1134">
        <v>3.4248E-3</v>
      </c>
      <c r="H1134">
        <v>72.943799999999996</v>
      </c>
      <c r="I1134">
        <v>-1.08621E-2</v>
      </c>
      <c r="J1134">
        <v>-2.4212999999999999E-3</v>
      </c>
      <c r="K1134">
        <v>3.4248E-3</v>
      </c>
      <c r="L1134">
        <v>9.2709000000000003E-3</v>
      </c>
      <c r="M1134">
        <v>1.77117E-2</v>
      </c>
      <c r="N1134">
        <v>1.1148099999999999E-2</v>
      </c>
      <c r="O1134">
        <v>3343</v>
      </c>
      <c r="P1134">
        <v>2123.8670000000002</v>
      </c>
    </row>
    <row r="1135" spans="1:16">
      <c r="A1135" s="53" t="s">
        <v>52</v>
      </c>
      <c r="B1135" s="54" t="s">
        <v>50</v>
      </c>
      <c r="C1135" s="57">
        <v>6</v>
      </c>
      <c r="D1135">
        <v>0.72145649999999995</v>
      </c>
      <c r="E1135">
        <v>0.72585449999999996</v>
      </c>
      <c r="F1135">
        <v>0.72939750000000003</v>
      </c>
      <c r="G1135">
        <v>-4.398E-3</v>
      </c>
      <c r="H1135">
        <v>71.718100000000007</v>
      </c>
      <c r="I1135">
        <v>-1.8677200000000001E-2</v>
      </c>
      <c r="J1135">
        <v>-1.0240900000000001E-2</v>
      </c>
      <c r="K1135">
        <v>-4.398E-3</v>
      </c>
      <c r="L1135">
        <v>1.4450000000000001E-3</v>
      </c>
      <c r="M1135">
        <v>9.8813000000000008E-3</v>
      </c>
      <c r="N1135">
        <v>1.11422E-2</v>
      </c>
      <c r="O1135">
        <v>3345</v>
      </c>
      <c r="P1135">
        <v>2123.8670000000002</v>
      </c>
    </row>
    <row r="1136" spans="1:16">
      <c r="A1136" s="53" t="s">
        <v>52</v>
      </c>
      <c r="B1136" s="54" t="s">
        <v>50</v>
      </c>
      <c r="C1136" s="57">
        <v>7</v>
      </c>
      <c r="D1136">
        <v>0.7760726</v>
      </c>
      <c r="E1136">
        <v>0.8014308</v>
      </c>
      <c r="F1136">
        <v>0.8093998</v>
      </c>
      <c r="G1136">
        <v>-2.5358200000000001E-2</v>
      </c>
      <c r="H1136">
        <v>70.654899999999998</v>
      </c>
      <c r="I1136">
        <v>-3.9648999999999997E-2</v>
      </c>
      <c r="J1136">
        <v>-3.1205900000000002E-2</v>
      </c>
      <c r="K1136">
        <v>-2.5358200000000001E-2</v>
      </c>
      <c r="L1136">
        <v>-1.95105E-2</v>
      </c>
      <c r="M1136">
        <v>-1.10674E-2</v>
      </c>
      <c r="N1136">
        <v>1.1151100000000001E-2</v>
      </c>
      <c r="O1136">
        <v>3337</v>
      </c>
      <c r="P1136">
        <v>2123.8670000000002</v>
      </c>
    </row>
    <row r="1137" spans="1:16">
      <c r="A1137" s="53" t="s">
        <v>52</v>
      </c>
      <c r="B1137" s="54" t="s">
        <v>50</v>
      </c>
      <c r="C1137" s="57">
        <v>8</v>
      </c>
      <c r="D1137">
        <v>0.82259320000000002</v>
      </c>
      <c r="E1137">
        <v>0.84633139999999996</v>
      </c>
      <c r="F1137">
        <v>0.85685860000000003</v>
      </c>
      <c r="G1137">
        <v>-2.3738200000000001E-2</v>
      </c>
      <c r="H1137">
        <v>72.151799999999994</v>
      </c>
      <c r="I1137">
        <v>-3.80611E-2</v>
      </c>
      <c r="J1137">
        <v>-2.9599E-2</v>
      </c>
      <c r="K1137">
        <v>-2.3738200000000001E-2</v>
      </c>
      <c r="L1137">
        <v>-1.7877400000000002E-2</v>
      </c>
      <c r="M1137">
        <v>-9.4152999999999997E-3</v>
      </c>
      <c r="N1137">
        <v>1.1176200000000001E-2</v>
      </c>
      <c r="O1137">
        <v>3329</v>
      </c>
      <c r="P1137">
        <v>2123.8670000000002</v>
      </c>
    </row>
    <row r="1138" spans="1:16">
      <c r="A1138" s="53" t="s">
        <v>52</v>
      </c>
      <c r="B1138" s="54" t="s">
        <v>50</v>
      </c>
      <c r="C1138" s="57">
        <v>9</v>
      </c>
      <c r="D1138">
        <v>0.88271750000000004</v>
      </c>
      <c r="E1138">
        <v>0.87007820000000002</v>
      </c>
      <c r="F1138">
        <v>0.8729692</v>
      </c>
      <c r="G1138">
        <v>1.2639299999999999E-2</v>
      </c>
      <c r="H1138">
        <v>75.436999999999998</v>
      </c>
      <c r="I1138">
        <v>-1.6494999999999999E-3</v>
      </c>
      <c r="J1138">
        <v>6.7924999999999999E-3</v>
      </c>
      <c r="K1138">
        <v>1.2639299999999999E-2</v>
      </c>
      <c r="L1138">
        <v>1.8486200000000001E-2</v>
      </c>
      <c r="M1138">
        <v>2.6928199999999999E-2</v>
      </c>
      <c r="N1138">
        <v>1.1149600000000001E-2</v>
      </c>
      <c r="O1138">
        <v>3335</v>
      </c>
      <c r="P1138">
        <v>2123.8670000000002</v>
      </c>
    </row>
    <row r="1139" spans="1:16">
      <c r="A1139" s="53" t="s">
        <v>52</v>
      </c>
      <c r="B1139" s="54" t="s">
        <v>50</v>
      </c>
      <c r="C1139" s="57">
        <v>10</v>
      </c>
      <c r="D1139">
        <v>0.98320220000000003</v>
      </c>
      <c r="E1139">
        <v>0.92612119999999998</v>
      </c>
      <c r="F1139">
        <v>0.92486769999999996</v>
      </c>
      <c r="G1139">
        <v>5.7080899999999997E-2</v>
      </c>
      <c r="H1139">
        <v>80.304900000000004</v>
      </c>
      <c r="I1139">
        <v>4.2798099999999999E-2</v>
      </c>
      <c r="J1139">
        <v>5.1236499999999997E-2</v>
      </c>
      <c r="K1139">
        <v>5.7080899999999997E-2</v>
      </c>
      <c r="L1139">
        <v>6.2925300000000003E-2</v>
      </c>
      <c r="M1139">
        <v>7.1363700000000002E-2</v>
      </c>
      <c r="N1139">
        <v>1.1144899999999999E-2</v>
      </c>
      <c r="O1139">
        <v>3340</v>
      </c>
      <c r="P1139">
        <v>2123.8670000000002</v>
      </c>
    </row>
    <row r="1140" spans="1:16">
      <c r="A1140" s="53" t="s">
        <v>52</v>
      </c>
      <c r="B1140" s="54" t="s">
        <v>50</v>
      </c>
      <c r="C1140" s="57">
        <v>11</v>
      </c>
      <c r="D1140">
        <v>1.086676</v>
      </c>
      <c r="E1140">
        <v>1.0321070000000001</v>
      </c>
      <c r="F1140">
        <v>1.0202990000000001</v>
      </c>
      <c r="G1140">
        <v>5.45695E-2</v>
      </c>
      <c r="H1140">
        <v>85.1</v>
      </c>
      <c r="I1140">
        <v>4.0289100000000001E-2</v>
      </c>
      <c r="J1140">
        <v>4.8725999999999998E-2</v>
      </c>
      <c r="K1140">
        <v>5.45695E-2</v>
      </c>
      <c r="L1140">
        <v>6.0412899999999999E-2</v>
      </c>
      <c r="M1140">
        <v>6.8849900000000006E-2</v>
      </c>
      <c r="N1140">
        <v>1.11431E-2</v>
      </c>
      <c r="O1140">
        <v>3340</v>
      </c>
      <c r="P1140">
        <v>2123.8670000000002</v>
      </c>
    </row>
    <row r="1141" spans="1:16">
      <c r="A1141" s="53" t="s">
        <v>52</v>
      </c>
      <c r="B1141" s="54" t="s">
        <v>50</v>
      </c>
      <c r="C1141" s="57">
        <v>12</v>
      </c>
      <c r="D1141">
        <v>1.2493069999999999</v>
      </c>
      <c r="E1141">
        <v>1.2014530000000001</v>
      </c>
      <c r="F1141">
        <v>1.1815960000000001</v>
      </c>
      <c r="G1141">
        <v>4.7853699999999999E-2</v>
      </c>
      <c r="H1141">
        <v>89.098500000000001</v>
      </c>
      <c r="I1141">
        <v>3.3534399999999999E-2</v>
      </c>
      <c r="J1141">
        <v>4.1994400000000001E-2</v>
      </c>
      <c r="K1141">
        <v>4.7853699999999999E-2</v>
      </c>
      <c r="L1141">
        <v>5.3712999999999997E-2</v>
      </c>
      <c r="M1141">
        <v>6.2172999999999999E-2</v>
      </c>
      <c r="N1141">
        <v>1.11734E-2</v>
      </c>
      <c r="O1141">
        <v>3326</v>
      </c>
      <c r="P1141">
        <v>2123.8670000000002</v>
      </c>
    </row>
    <row r="1142" spans="1:16">
      <c r="A1142" s="53" t="s">
        <v>52</v>
      </c>
      <c r="B1142" s="54" t="s">
        <v>50</v>
      </c>
      <c r="C1142" s="57">
        <v>13</v>
      </c>
      <c r="D1142">
        <v>1.458566</v>
      </c>
      <c r="E1142">
        <v>1.3945860000000001</v>
      </c>
      <c r="F1142">
        <v>1.376911</v>
      </c>
      <c r="G1142">
        <v>6.39797E-2</v>
      </c>
      <c r="H1142">
        <v>92.635000000000005</v>
      </c>
      <c r="I1142">
        <v>4.9698300000000001E-2</v>
      </c>
      <c r="J1142">
        <v>5.8135899999999997E-2</v>
      </c>
      <c r="K1142">
        <v>6.39797E-2</v>
      </c>
      <c r="L1142">
        <v>6.98236E-2</v>
      </c>
      <c r="M1142">
        <v>7.8261200000000003E-2</v>
      </c>
      <c r="N1142">
        <v>1.1143800000000001E-2</v>
      </c>
      <c r="O1142">
        <v>3340</v>
      </c>
      <c r="P1142">
        <v>2123.8670000000002</v>
      </c>
    </row>
    <row r="1143" spans="1:16">
      <c r="A1143" s="53" t="s">
        <v>52</v>
      </c>
      <c r="B1143" s="54" t="s">
        <v>50</v>
      </c>
      <c r="C1143" s="57">
        <v>14</v>
      </c>
      <c r="D1143">
        <v>1.687311</v>
      </c>
      <c r="E1143">
        <v>1.5946499999999999</v>
      </c>
      <c r="F1143">
        <v>1.5567569999999999</v>
      </c>
      <c r="G1143">
        <v>9.2661499999999994E-2</v>
      </c>
      <c r="H1143">
        <v>95.635099999999994</v>
      </c>
      <c r="I1143">
        <v>7.8368199999999999E-2</v>
      </c>
      <c r="J1143">
        <v>8.6812799999999996E-2</v>
      </c>
      <c r="K1143">
        <v>9.2661499999999994E-2</v>
      </c>
      <c r="L1143">
        <v>9.8510200000000006E-2</v>
      </c>
      <c r="M1143">
        <v>0.1069548</v>
      </c>
      <c r="N1143">
        <v>1.1153100000000001E-2</v>
      </c>
      <c r="O1143">
        <v>3338</v>
      </c>
      <c r="P1143">
        <v>2123.8670000000002</v>
      </c>
    </row>
    <row r="1144" spans="1:16">
      <c r="A1144" s="53" t="s">
        <v>52</v>
      </c>
      <c r="B1144" s="54" t="s">
        <v>50</v>
      </c>
      <c r="C1144" s="57">
        <v>15</v>
      </c>
      <c r="D1144">
        <v>1.908588</v>
      </c>
      <c r="E1144">
        <v>1.6416139999999999</v>
      </c>
      <c r="F1144">
        <v>1.6065050000000001</v>
      </c>
      <c r="G1144">
        <v>0.26697399999999999</v>
      </c>
      <c r="H1144">
        <v>98.210999999999999</v>
      </c>
      <c r="I1144">
        <v>0.25269059999999999</v>
      </c>
      <c r="J1144">
        <v>0.26112930000000001</v>
      </c>
      <c r="K1144">
        <v>0.26697399999999999</v>
      </c>
      <c r="L1144">
        <v>0.27281860000000002</v>
      </c>
      <c r="M1144">
        <v>0.28125739999999999</v>
      </c>
      <c r="N1144">
        <v>1.11454E-2</v>
      </c>
      <c r="O1144">
        <v>3343</v>
      </c>
      <c r="P1144">
        <v>2123.8670000000002</v>
      </c>
    </row>
    <row r="1145" spans="1:16">
      <c r="A1145" s="53" t="s">
        <v>52</v>
      </c>
      <c r="B1145" s="54" t="s">
        <v>50</v>
      </c>
      <c r="C1145" s="57">
        <v>16</v>
      </c>
      <c r="D1145">
        <v>2.144161</v>
      </c>
      <c r="E1145">
        <v>1.828711</v>
      </c>
      <c r="F1145">
        <v>1.808254</v>
      </c>
      <c r="G1145">
        <v>0.31545069999999997</v>
      </c>
      <c r="H1145">
        <v>99.833699999999993</v>
      </c>
      <c r="I1145">
        <v>0.30116419999999999</v>
      </c>
      <c r="J1145">
        <v>0.30960480000000001</v>
      </c>
      <c r="K1145">
        <v>0.31545069999999997</v>
      </c>
      <c r="L1145">
        <v>0.32129659999999999</v>
      </c>
      <c r="M1145">
        <v>0.32973710000000001</v>
      </c>
      <c r="N1145">
        <v>1.1147799999999999E-2</v>
      </c>
      <c r="O1145">
        <v>3337</v>
      </c>
      <c r="P1145">
        <v>2123.8670000000002</v>
      </c>
    </row>
    <row r="1146" spans="1:16">
      <c r="A1146" s="53" t="s">
        <v>52</v>
      </c>
      <c r="B1146" s="54" t="s">
        <v>50</v>
      </c>
      <c r="C1146" s="57">
        <v>17</v>
      </c>
      <c r="D1146">
        <v>2.3288829999999998</v>
      </c>
      <c r="E1146">
        <v>2.0128279999999998</v>
      </c>
      <c r="F1146">
        <v>1.9862919999999999</v>
      </c>
      <c r="G1146">
        <v>0.31605529999999998</v>
      </c>
      <c r="H1146">
        <v>100.667</v>
      </c>
      <c r="I1146">
        <v>0.30174030000000002</v>
      </c>
      <c r="J1146">
        <v>0.31019770000000002</v>
      </c>
      <c r="K1146">
        <v>0.31605529999999998</v>
      </c>
      <c r="L1146">
        <v>0.3219129</v>
      </c>
      <c r="M1146">
        <v>0.3303702</v>
      </c>
      <c r="N1146">
        <v>1.1169999999999999E-2</v>
      </c>
      <c r="O1146">
        <v>3333</v>
      </c>
      <c r="P1146">
        <v>2123.8670000000002</v>
      </c>
    </row>
    <row r="1147" spans="1:16">
      <c r="A1147" s="53" t="s">
        <v>52</v>
      </c>
      <c r="B1147" s="54" t="s">
        <v>50</v>
      </c>
      <c r="C1147" s="57">
        <v>18</v>
      </c>
      <c r="D1147">
        <v>2.4231370000000001</v>
      </c>
      <c r="E1147">
        <v>2.1094710000000001</v>
      </c>
      <c r="F1147">
        <v>2.0743279999999999</v>
      </c>
      <c r="G1147">
        <v>0.31366539999999998</v>
      </c>
      <c r="H1147">
        <v>100.27800000000001</v>
      </c>
      <c r="I1147">
        <v>0.29937170000000002</v>
      </c>
      <c r="J1147">
        <v>0.30781649999999999</v>
      </c>
      <c r="K1147">
        <v>0.31366539999999998</v>
      </c>
      <c r="L1147">
        <v>0.31951420000000003</v>
      </c>
      <c r="M1147">
        <v>0.327959</v>
      </c>
      <c r="N1147">
        <v>1.1153400000000001E-2</v>
      </c>
      <c r="O1147">
        <v>3340</v>
      </c>
      <c r="P1147">
        <v>2123.8670000000002</v>
      </c>
    </row>
    <row r="1148" spans="1:16">
      <c r="A1148" s="53" t="s">
        <v>52</v>
      </c>
      <c r="B1148" s="54" t="s">
        <v>50</v>
      </c>
      <c r="C1148" s="57">
        <v>19</v>
      </c>
      <c r="D1148">
        <v>2.4230019999999999</v>
      </c>
      <c r="E1148">
        <v>2.1266060000000002</v>
      </c>
      <c r="F1148">
        <v>2.1066009999999999</v>
      </c>
      <c r="G1148">
        <v>0.29639579999999999</v>
      </c>
      <c r="H1148">
        <v>98.781099999999995</v>
      </c>
      <c r="I1148">
        <v>0.28209689999999998</v>
      </c>
      <c r="J1148">
        <v>0.29054479999999999</v>
      </c>
      <c r="K1148">
        <v>0.29639579999999999</v>
      </c>
      <c r="L1148">
        <v>0.30224669999999998</v>
      </c>
      <c r="M1148">
        <v>0.31069459999999999</v>
      </c>
      <c r="N1148">
        <v>1.1157500000000001E-2</v>
      </c>
      <c r="O1148">
        <v>3340</v>
      </c>
      <c r="P1148">
        <v>2123.8670000000002</v>
      </c>
    </row>
    <row r="1149" spans="1:16">
      <c r="A1149" s="53" t="s">
        <v>52</v>
      </c>
      <c r="B1149" s="54" t="s">
        <v>50</v>
      </c>
      <c r="C1149" s="57">
        <v>20</v>
      </c>
      <c r="D1149">
        <v>2.3177859999999999</v>
      </c>
      <c r="E1149">
        <v>2.2981050000000001</v>
      </c>
      <c r="F1149">
        <v>2.2933599999999998</v>
      </c>
      <c r="G1149">
        <v>1.9681500000000001E-2</v>
      </c>
      <c r="H1149">
        <v>96.49</v>
      </c>
      <c r="I1149">
        <v>5.3867999999999997E-3</v>
      </c>
      <c r="J1149">
        <v>1.3832199999999999E-2</v>
      </c>
      <c r="K1149">
        <v>1.9681500000000001E-2</v>
      </c>
      <c r="L1149">
        <v>2.55307E-2</v>
      </c>
      <c r="M1149">
        <v>3.3976100000000002E-2</v>
      </c>
      <c r="N1149">
        <v>1.11541E-2</v>
      </c>
      <c r="O1149">
        <v>3337</v>
      </c>
      <c r="P1149">
        <v>2123.8670000000002</v>
      </c>
    </row>
    <row r="1150" spans="1:16">
      <c r="A1150" s="53" t="s">
        <v>52</v>
      </c>
      <c r="B1150" s="54" t="s">
        <v>50</v>
      </c>
      <c r="C1150" s="57">
        <v>21</v>
      </c>
      <c r="D1150">
        <v>2.1613709999999999</v>
      </c>
      <c r="E1150">
        <v>2.300872</v>
      </c>
      <c r="F1150">
        <v>2.3099280000000002</v>
      </c>
      <c r="G1150">
        <v>-0.13950009999999999</v>
      </c>
      <c r="H1150">
        <v>92.740200000000002</v>
      </c>
      <c r="I1150">
        <v>-0.15378990000000001</v>
      </c>
      <c r="J1150">
        <v>-0.14534739999999999</v>
      </c>
      <c r="K1150">
        <v>-0.13950009999999999</v>
      </c>
      <c r="L1150">
        <v>-0.13365289999999999</v>
      </c>
      <c r="M1150">
        <v>-0.1252104</v>
      </c>
      <c r="N1150">
        <v>1.11504E-2</v>
      </c>
      <c r="O1150">
        <v>3343</v>
      </c>
      <c r="P1150">
        <v>2123.8670000000002</v>
      </c>
    </row>
    <row r="1151" spans="1:16">
      <c r="A1151" s="53" t="s">
        <v>52</v>
      </c>
      <c r="B1151" s="54" t="s">
        <v>50</v>
      </c>
      <c r="C1151" s="57">
        <v>22</v>
      </c>
      <c r="D1151">
        <v>2.0137909999999999</v>
      </c>
      <c r="E1151">
        <v>2.0863149999999999</v>
      </c>
      <c r="F1151">
        <v>2.1022319999999999</v>
      </c>
      <c r="G1151">
        <v>-7.25243E-2</v>
      </c>
      <c r="H1151">
        <v>89.768699999999995</v>
      </c>
      <c r="I1151">
        <v>-8.6820700000000001E-2</v>
      </c>
      <c r="J1151">
        <v>-7.8374299999999994E-2</v>
      </c>
      <c r="K1151">
        <v>-7.25243E-2</v>
      </c>
      <c r="L1151">
        <v>-6.6674300000000006E-2</v>
      </c>
      <c r="M1151">
        <v>-5.8227899999999999E-2</v>
      </c>
      <c r="N1151">
        <v>1.11555E-2</v>
      </c>
      <c r="O1151">
        <v>3342</v>
      </c>
      <c r="P1151">
        <v>2123.8670000000002</v>
      </c>
    </row>
    <row r="1152" spans="1:16">
      <c r="A1152" s="53" t="s">
        <v>52</v>
      </c>
      <c r="B1152" s="54" t="s">
        <v>50</v>
      </c>
      <c r="C1152" s="57">
        <v>23</v>
      </c>
      <c r="D1152">
        <v>1.754848</v>
      </c>
      <c r="E1152">
        <v>1.7815289999999999</v>
      </c>
      <c r="F1152">
        <v>1.798853</v>
      </c>
      <c r="G1152">
        <v>-2.6681099999999999E-2</v>
      </c>
      <c r="H1152">
        <v>86.930499999999995</v>
      </c>
      <c r="I1152">
        <v>-4.0971E-2</v>
      </c>
      <c r="J1152">
        <v>-3.2528399999999999E-2</v>
      </c>
      <c r="K1152">
        <v>-2.6681099999999999E-2</v>
      </c>
      <c r="L1152">
        <v>-2.08337E-2</v>
      </c>
      <c r="M1152">
        <v>-1.23911E-2</v>
      </c>
      <c r="N1152">
        <v>1.1150500000000001E-2</v>
      </c>
      <c r="O1152">
        <v>3344</v>
      </c>
      <c r="P1152">
        <v>2123.8670000000002</v>
      </c>
    </row>
    <row r="1153" spans="1:16">
      <c r="A1153" s="53" t="s">
        <v>52</v>
      </c>
      <c r="B1153" s="54" t="s">
        <v>50</v>
      </c>
      <c r="C1153" s="57">
        <v>24</v>
      </c>
      <c r="D1153">
        <v>1.4523239999999999</v>
      </c>
      <c r="E1153">
        <v>1.476256</v>
      </c>
      <c r="F1153">
        <v>1.4925580000000001</v>
      </c>
      <c r="G1153">
        <v>-2.3931899999999999E-2</v>
      </c>
      <c r="H1153">
        <v>83.912300000000002</v>
      </c>
      <c r="I1153">
        <v>-3.8227700000000003E-2</v>
      </c>
      <c r="J1153">
        <v>-2.9781599999999998E-2</v>
      </c>
      <c r="K1153">
        <v>-2.3931899999999999E-2</v>
      </c>
      <c r="L1153">
        <v>-1.80821E-2</v>
      </c>
      <c r="M1153">
        <v>-9.6360000000000005E-3</v>
      </c>
      <c r="N1153">
        <v>1.1155099999999999E-2</v>
      </c>
      <c r="O1153">
        <v>3341</v>
      </c>
      <c r="P1153">
        <v>2123.8670000000002</v>
      </c>
    </row>
    <row r="1154" spans="1:16">
      <c r="A1154" s="53" t="s">
        <v>53</v>
      </c>
      <c r="B1154" s="53">
        <v>39993</v>
      </c>
      <c r="C1154" s="57">
        <v>1</v>
      </c>
      <c r="D1154">
        <v>1.5096750000000001</v>
      </c>
      <c r="E1154">
        <v>1.530295</v>
      </c>
      <c r="F1154">
        <v>1.519641</v>
      </c>
      <c r="G1154">
        <v>-2.0619800000000001E-2</v>
      </c>
      <c r="H1154">
        <v>88</v>
      </c>
      <c r="I1154">
        <v>-4.9348799999999998E-2</v>
      </c>
      <c r="J1154">
        <v>-3.2375399999999999E-2</v>
      </c>
      <c r="K1154">
        <v>-2.0619800000000001E-2</v>
      </c>
      <c r="L1154">
        <v>-8.8640999999999998E-3</v>
      </c>
      <c r="M1154">
        <v>8.1092999999999998E-3</v>
      </c>
      <c r="N1154">
        <v>2.2417400000000001E-2</v>
      </c>
      <c r="O1154">
        <v>721</v>
      </c>
      <c r="P1154">
        <v>7195</v>
      </c>
    </row>
    <row r="1155" spans="1:16">
      <c r="A1155" s="53" t="s">
        <v>53</v>
      </c>
      <c r="B1155" s="53">
        <v>39993</v>
      </c>
      <c r="C1155" s="57">
        <v>2</v>
      </c>
      <c r="D1155">
        <v>1.258921</v>
      </c>
      <c r="E1155">
        <v>1.2706869999999999</v>
      </c>
      <c r="F1155">
        <v>1.317253</v>
      </c>
      <c r="G1155">
        <v>-1.1766E-2</v>
      </c>
      <c r="H1155">
        <v>85</v>
      </c>
      <c r="I1155">
        <v>-4.0495000000000003E-2</v>
      </c>
      <c r="J1155">
        <v>-2.35216E-2</v>
      </c>
      <c r="K1155">
        <v>-1.1766E-2</v>
      </c>
      <c r="L1155">
        <v>-1.03E-5</v>
      </c>
      <c r="M1155">
        <v>1.6963099999999998E-2</v>
      </c>
      <c r="N1155">
        <v>2.2417400000000001E-2</v>
      </c>
      <c r="O1155">
        <v>721</v>
      </c>
      <c r="P1155">
        <v>7195</v>
      </c>
    </row>
    <row r="1156" spans="1:16">
      <c r="A1156" s="53" t="s">
        <v>53</v>
      </c>
      <c r="B1156" s="53">
        <v>39993</v>
      </c>
      <c r="C1156" s="57">
        <v>3</v>
      </c>
      <c r="D1156">
        <v>1.11528</v>
      </c>
      <c r="E1156">
        <v>1.132498</v>
      </c>
      <c r="F1156">
        <v>1.138479</v>
      </c>
      <c r="G1156">
        <v>-1.72176E-2</v>
      </c>
      <c r="H1156">
        <v>84</v>
      </c>
      <c r="I1156">
        <v>-4.59467E-2</v>
      </c>
      <c r="J1156">
        <v>-2.89733E-2</v>
      </c>
      <c r="K1156">
        <v>-1.72176E-2</v>
      </c>
      <c r="L1156">
        <v>-5.4619999999999998E-3</v>
      </c>
      <c r="M1156">
        <v>1.15114E-2</v>
      </c>
      <c r="N1156">
        <v>2.2417400000000001E-2</v>
      </c>
      <c r="O1156">
        <v>721</v>
      </c>
      <c r="P1156">
        <v>7195</v>
      </c>
    </row>
    <row r="1157" spans="1:16">
      <c r="A1157" s="53" t="s">
        <v>53</v>
      </c>
      <c r="B1157" s="53">
        <v>39993</v>
      </c>
      <c r="C1157" s="57">
        <v>4</v>
      </c>
      <c r="D1157">
        <v>1.005029</v>
      </c>
      <c r="E1157">
        <v>1.017809</v>
      </c>
      <c r="F1157">
        <v>1.0074369999999999</v>
      </c>
      <c r="G1157">
        <v>-1.2780100000000001E-2</v>
      </c>
      <c r="H1157">
        <v>83</v>
      </c>
      <c r="I1157">
        <v>-4.1535799999999998E-2</v>
      </c>
      <c r="J1157">
        <v>-2.4546700000000001E-2</v>
      </c>
      <c r="K1157">
        <v>-1.2780100000000001E-2</v>
      </c>
      <c r="L1157">
        <v>-1.0135000000000001E-3</v>
      </c>
      <c r="M1157">
        <v>1.59756E-2</v>
      </c>
      <c r="N1157">
        <v>2.2438199999999998E-2</v>
      </c>
      <c r="O1157">
        <v>720</v>
      </c>
      <c r="P1157">
        <v>7195</v>
      </c>
    </row>
    <row r="1158" spans="1:16">
      <c r="A1158" s="53" t="s">
        <v>53</v>
      </c>
      <c r="B1158" s="53">
        <v>39993</v>
      </c>
      <c r="C1158" s="57">
        <v>5</v>
      </c>
      <c r="D1158">
        <v>0.91609110000000005</v>
      </c>
      <c r="E1158">
        <v>0.93928330000000004</v>
      </c>
      <c r="F1158">
        <v>0.96830309999999997</v>
      </c>
      <c r="G1158">
        <v>-2.31921E-2</v>
      </c>
      <c r="H1158">
        <v>80.5</v>
      </c>
      <c r="I1158">
        <v>-5.1921099999999998E-2</v>
      </c>
      <c r="J1158">
        <v>-3.4947800000000001E-2</v>
      </c>
      <c r="K1158">
        <v>-2.31921E-2</v>
      </c>
      <c r="L1158">
        <v>-1.1436399999999999E-2</v>
      </c>
      <c r="M1158">
        <v>5.5369E-3</v>
      </c>
      <c r="N1158">
        <v>2.2417400000000001E-2</v>
      </c>
      <c r="O1158">
        <v>721</v>
      </c>
      <c r="P1158">
        <v>7195</v>
      </c>
    </row>
    <row r="1159" spans="1:16">
      <c r="A1159" s="53" t="s">
        <v>53</v>
      </c>
      <c r="B1159" s="53">
        <v>39993</v>
      </c>
      <c r="C1159" s="57">
        <v>6</v>
      </c>
      <c r="D1159">
        <v>0.85663630000000002</v>
      </c>
      <c r="E1159">
        <v>0.87439869999999997</v>
      </c>
      <c r="F1159">
        <v>0.91191420000000001</v>
      </c>
      <c r="G1159">
        <v>-1.7762400000000001E-2</v>
      </c>
      <c r="H1159">
        <v>78.5</v>
      </c>
      <c r="I1159">
        <v>-4.6491400000000002E-2</v>
      </c>
      <c r="J1159">
        <v>-2.9517999999999999E-2</v>
      </c>
      <c r="K1159">
        <v>-1.7762400000000001E-2</v>
      </c>
      <c r="L1159">
        <v>-6.0067000000000002E-3</v>
      </c>
      <c r="M1159">
        <v>1.0966699999999999E-2</v>
      </c>
      <c r="N1159">
        <v>2.2417400000000001E-2</v>
      </c>
      <c r="O1159">
        <v>721</v>
      </c>
      <c r="P1159">
        <v>7195</v>
      </c>
    </row>
    <row r="1160" spans="1:16">
      <c r="A1160" s="53" t="s">
        <v>53</v>
      </c>
      <c r="B1160" s="53">
        <v>39993</v>
      </c>
      <c r="C1160" s="57">
        <v>7</v>
      </c>
      <c r="D1160">
        <v>0.89064469999999996</v>
      </c>
      <c r="E1160">
        <v>0.93962409999999996</v>
      </c>
      <c r="F1160">
        <v>0.93506400000000001</v>
      </c>
      <c r="G1160">
        <v>-4.8979500000000002E-2</v>
      </c>
      <c r="H1160">
        <v>80.5</v>
      </c>
      <c r="I1160">
        <v>-7.77085E-2</v>
      </c>
      <c r="J1160">
        <v>-6.07351E-2</v>
      </c>
      <c r="K1160">
        <v>-4.8979500000000002E-2</v>
      </c>
      <c r="L1160">
        <v>-3.7223800000000001E-2</v>
      </c>
      <c r="M1160">
        <v>-2.0250400000000002E-2</v>
      </c>
      <c r="N1160">
        <v>2.2417400000000001E-2</v>
      </c>
      <c r="O1160">
        <v>721</v>
      </c>
      <c r="P1160">
        <v>7195</v>
      </c>
    </row>
    <row r="1161" spans="1:16">
      <c r="A1161" s="53" t="s">
        <v>53</v>
      </c>
      <c r="B1161" s="53">
        <v>39993</v>
      </c>
      <c r="C1161" s="57">
        <v>8</v>
      </c>
      <c r="D1161">
        <v>0.95990660000000005</v>
      </c>
      <c r="E1161">
        <v>0.99224319999999999</v>
      </c>
      <c r="F1161">
        <v>1.024912</v>
      </c>
      <c r="G1161">
        <v>-3.23366E-2</v>
      </c>
      <c r="H1161">
        <v>85</v>
      </c>
      <c r="I1161">
        <v>-6.1103400000000002E-2</v>
      </c>
      <c r="J1161">
        <v>-4.41077E-2</v>
      </c>
      <c r="K1161">
        <v>-3.23366E-2</v>
      </c>
      <c r="L1161">
        <v>-2.05655E-2</v>
      </c>
      <c r="M1161">
        <v>-3.5698000000000001E-3</v>
      </c>
      <c r="N1161">
        <v>2.2446899999999999E-2</v>
      </c>
      <c r="O1161">
        <v>720</v>
      </c>
      <c r="P1161">
        <v>7195</v>
      </c>
    </row>
    <row r="1162" spans="1:16">
      <c r="A1162" s="53" t="s">
        <v>53</v>
      </c>
      <c r="B1162" s="53">
        <v>39993</v>
      </c>
      <c r="C1162" s="57">
        <v>9</v>
      </c>
      <c r="D1162">
        <v>1.088997</v>
      </c>
      <c r="E1162">
        <v>1.1421289999999999</v>
      </c>
      <c r="F1162">
        <v>1.157718</v>
      </c>
      <c r="G1162">
        <v>-5.31318E-2</v>
      </c>
      <c r="H1162">
        <v>90</v>
      </c>
      <c r="I1162">
        <v>-8.1819000000000003E-2</v>
      </c>
      <c r="J1162">
        <v>-6.4870399999999995E-2</v>
      </c>
      <c r="K1162">
        <v>-5.31318E-2</v>
      </c>
      <c r="L1162">
        <v>-4.1393300000000001E-2</v>
      </c>
      <c r="M1162">
        <v>-2.44447E-2</v>
      </c>
      <c r="N1162">
        <v>2.23847E-2</v>
      </c>
      <c r="O1162">
        <v>722</v>
      </c>
      <c r="P1162">
        <v>7195</v>
      </c>
    </row>
    <row r="1163" spans="1:16">
      <c r="A1163" s="53" t="s">
        <v>53</v>
      </c>
      <c r="B1163" s="53">
        <v>39993</v>
      </c>
      <c r="C1163" s="57">
        <v>10</v>
      </c>
      <c r="D1163">
        <v>1.3221149999999999</v>
      </c>
      <c r="E1163">
        <v>1.3757379999999999</v>
      </c>
      <c r="F1163">
        <v>1.396746</v>
      </c>
      <c r="G1163">
        <v>-5.3623200000000003E-2</v>
      </c>
      <c r="H1163">
        <v>96</v>
      </c>
      <c r="I1163">
        <v>-8.2276000000000002E-2</v>
      </c>
      <c r="J1163">
        <v>-6.5347699999999995E-2</v>
      </c>
      <c r="K1163">
        <v>-5.3623200000000003E-2</v>
      </c>
      <c r="L1163">
        <v>-4.1898699999999997E-2</v>
      </c>
      <c r="M1163">
        <v>-2.49704E-2</v>
      </c>
      <c r="N1163">
        <v>2.23579E-2</v>
      </c>
      <c r="O1163">
        <v>723</v>
      </c>
      <c r="P1163">
        <v>7195</v>
      </c>
    </row>
    <row r="1164" spans="1:16">
      <c r="A1164" s="53" t="s">
        <v>53</v>
      </c>
      <c r="B1164" s="53">
        <v>39993</v>
      </c>
      <c r="C1164" s="57">
        <v>11</v>
      </c>
      <c r="D1164">
        <v>1.585291</v>
      </c>
      <c r="E1164">
        <v>1.625203</v>
      </c>
      <c r="F1164">
        <v>1.6150409999999999</v>
      </c>
      <c r="G1164">
        <v>-3.9912200000000002E-2</v>
      </c>
      <c r="H1164">
        <v>99.5</v>
      </c>
      <c r="I1164">
        <v>-6.8635000000000002E-2</v>
      </c>
      <c r="J1164">
        <v>-5.1665299999999997E-2</v>
      </c>
      <c r="K1164">
        <v>-3.9912200000000002E-2</v>
      </c>
      <c r="L1164">
        <v>-2.8159099999999999E-2</v>
      </c>
      <c r="M1164">
        <v>-1.11895E-2</v>
      </c>
      <c r="N1164">
        <v>2.2412499999999998E-2</v>
      </c>
      <c r="O1164">
        <v>720</v>
      </c>
      <c r="P1164">
        <v>7195</v>
      </c>
    </row>
    <row r="1165" spans="1:16">
      <c r="A1165" s="53" t="s">
        <v>53</v>
      </c>
      <c r="B1165" s="53">
        <v>39993</v>
      </c>
      <c r="C1165" s="57">
        <v>12</v>
      </c>
      <c r="D1165">
        <v>1.911116</v>
      </c>
      <c r="E1165">
        <v>1.9316880000000001</v>
      </c>
      <c r="F1165">
        <v>1.8936329999999999</v>
      </c>
      <c r="G1165">
        <v>-2.0571699999999998E-2</v>
      </c>
      <c r="H1165">
        <v>102.5</v>
      </c>
      <c r="I1165">
        <v>-4.9294499999999998E-2</v>
      </c>
      <c r="J1165">
        <v>-3.2324800000000001E-2</v>
      </c>
      <c r="K1165">
        <v>-2.0571699999999998E-2</v>
      </c>
      <c r="L1165">
        <v>-8.8185999999999994E-3</v>
      </c>
      <c r="M1165">
        <v>8.1510000000000003E-3</v>
      </c>
      <c r="N1165">
        <v>2.2412499999999998E-2</v>
      </c>
      <c r="O1165">
        <v>720</v>
      </c>
      <c r="P1165">
        <v>7195</v>
      </c>
    </row>
    <row r="1166" spans="1:16">
      <c r="A1166" s="53" t="s">
        <v>53</v>
      </c>
      <c r="B1166" s="53">
        <v>39993</v>
      </c>
      <c r="C1166" s="57">
        <v>13</v>
      </c>
      <c r="D1166">
        <v>2.223573</v>
      </c>
      <c r="E1166">
        <v>2.2246790000000001</v>
      </c>
      <c r="F1166">
        <v>2.233438</v>
      </c>
      <c r="G1166">
        <v>-1.106E-3</v>
      </c>
      <c r="H1166">
        <v>104.5</v>
      </c>
      <c r="I1166">
        <v>-2.9758799999999998E-2</v>
      </c>
      <c r="J1166">
        <v>-1.28305E-2</v>
      </c>
      <c r="K1166">
        <v>-1.106E-3</v>
      </c>
      <c r="L1166">
        <v>1.0618499999999999E-2</v>
      </c>
      <c r="M1166">
        <v>2.75468E-2</v>
      </c>
      <c r="N1166">
        <v>2.23579E-2</v>
      </c>
      <c r="O1166">
        <v>723</v>
      </c>
      <c r="P1166">
        <v>7195</v>
      </c>
    </row>
    <row r="1167" spans="1:16">
      <c r="A1167" s="53" t="s">
        <v>53</v>
      </c>
      <c r="B1167" s="53">
        <v>39993</v>
      </c>
      <c r="C1167" s="57">
        <v>14</v>
      </c>
      <c r="D1167">
        <v>2.4714109999999998</v>
      </c>
      <c r="E1167">
        <v>2.3892139999999999</v>
      </c>
      <c r="F1167">
        <v>2.4267460000000001</v>
      </c>
      <c r="G1167">
        <v>8.2197699999999999E-2</v>
      </c>
      <c r="H1167">
        <v>105.5</v>
      </c>
      <c r="I1167">
        <v>5.3413700000000001E-2</v>
      </c>
      <c r="J1167">
        <v>7.0419499999999996E-2</v>
      </c>
      <c r="K1167">
        <v>8.2197699999999999E-2</v>
      </c>
      <c r="L1167">
        <v>9.3975799999999998E-2</v>
      </c>
      <c r="M1167">
        <v>0.1109816</v>
      </c>
      <c r="N1167">
        <v>2.24602E-2</v>
      </c>
      <c r="O1167">
        <v>717</v>
      </c>
      <c r="P1167">
        <v>7195</v>
      </c>
    </row>
    <row r="1168" spans="1:16">
      <c r="A1168" s="53" t="s">
        <v>53</v>
      </c>
      <c r="B1168" s="53">
        <v>39993</v>
      </c>
      <c r="C1168" s="57">
        <v>15</v>
      </c>
      <c r="D1168">
        <v>2.7007119999999998</v>
      </c>
      <c r="E1168">
        <v>2.2486220000000001</v>
      </c>
      <c r="F1168">
        <v>2.2771330000000001</v>
      </c>
      <c r="G1168">
        <v>0.4520903</v>
      </c>
      <c r="H1168">
        <v>107</v>
      </c>
      <c r="I1168">
        <v>0.42330630000000002</v>
      </c>
      <c r="J1168">
        <v>0.44031209999999998</v>
      </c>
      <c r="K1168">
        <v>0.4520903</v>
      </c>
      <c r="L1168">
        <v>0.46386840000000001</v>
      </c>
      <c r="M1168">
        <v>0.48087419999999997</v>
      </c>
      <c r="N1168">
        <v>2.24602E-2</v>
      </c>
      <c r="O1168">
        <v>717</v>
      </c>
      <c r="P1168">
        <v>7195</v>
      </c>
    </row>
    <row r="1169" spans="1:16">
      <c r="A1169" s="53" t="s">
        <v>53</v>
      </c>
      <c r="B1169" s="53">
        <v>39993</v>
      </c>
      <c r="C1169" s="57">
        <v>16</v>
      </c>
      <c r="D1169">
        <v>2.8908</v>
      </c>
      <c r="E1169">
        <v>2.3784109999999998</v>
      </c>
      <c r="F1169">
        <v>2.397691</v>
      </c>
      <c r="G1169">
        <v>0.51238890000000004</v>
      </c>
      <c r="H1169">
        <v>107</v>
      </c>
      <c r="I1169">
        <v>0.48369240000000002</v>
      </c>
      <c r="J1169">
        <v>0.50064649999999999</v>
      </c>
      <c r="K1169">
        <v>0.51238890000000004</v>
      </c>
      <c r="L1169">
        <v>0.52413140000000003</v>
      </c>
      <c r="M1169">
        <v>0.5410855</v>
      </c>
      <c r="N1169">
        <v>2.2392100000000002E-2</v>
      </c>
      <c r="O1169">
        <v>721</v>
      </c>
      <c r="P1169">
        <v>7195</v>
      </c>
    </row>
    <row r="1170" spans="1:16">
      <c r="A1170" s="53" t="s">
        <v>53</v>
      </c>
      <c r="B1170" s="53">
        <v>39993</v>
      </c>
      <c r="C1170" s="57">
        <v>17</v>
      </c>
      <c r="D1170">
        <v>3.042789</v>
      </c>
      <c r="E1170">
        <v>2.5334159999999999</v>
      </c>
      <c r="F1170">
        <v>2.5271379999999999</v>
      </c>
      <c r="G1170">
        <v>0.50937290000000002</v>
      </c>
      <c r="H1170">
        <v>107.5</v>
      </c>
      <c r="I1170">
        <v>0.48046339999999998</v>
      </c>
      <c r="J1170">
        <v>0.49754340000000002</v>
      </c>
      <c r="K1170">
        <v>0.50937290000000002</v>
      </c>
      <c r="L1170">
        <v>0.52120250000000001</v>
      </c>
      <c r="M1170">
        <v>0.5382825</v>
      </c>
      <c r="N1170">
        <v>2.25582E-2</v>
      </c>
      <c r="O1170">
        <v>709</v>
      </c>
      <c r="P1170">
        <v>7195</v>
      </c>
    </row>
    <row r="1171" spans="1:16">
      <c r="A1171" s="53" t="s">
        <v>53</v>
      </c>
      <c r="B1171" s="53">
        <v>39993</v>
      </c>
      <c r="C1171" s="57">
        <v>18</v>
      </c>
      <c r="D1171">
        <v>3.1387839999999998</v>
      </c>
      <c r="E1171">
        <v>2.6680419999999998</v>
      </c>
      <c r="F1171">
        <v>2.7007699999999999</v>
      </c>
      <c r="G1171">
        <v>0.4707422</v>
      </c>
      <c r="H1171">
        <v>108</v>
      </c>
      <c r="I1171">
        <v>0.4420714</v>
      </c>
      <c r="J1171">
        <v>0.45901039999999999</v>
      </c>
      <c r="K1171">
        <v>0.4707422</v>
      </c>
      <c r="L1171">
        <v>0.48247410000000002</v>
      </c>
      <c r="M1171">
        <v>0.4994131</v>
      </c>
      <c r="N1171">
        <v>2.2372E-2</v>
      </c>
      <c r="O1171">
        <v>722</v>
      </c>
      <c r="P1171">
        <v>7195</v>
      </c>
    </row>
    <row r="1172" spans="1:16">
      <c r="A1172" s="53" t="s">
        <v>53</v>
      </c>
      <c r="B1172" s="53">
        <v>39993</v>
      </c>
      <c r="C1172" s="57">
        <v>19</v>
      </c>
      <c r="D1172">
        <v>3.050656</v>
      </c>
      <c r="E1172">
        <v>2.6224889999999998</v>
      </c>
      <c r="F1172">
        <v>2.6807470000000002</v>
      </c>
      <c r="G1172">
        <v>0.4281664</v>
      </c>
      <c r="H1172">
        <v>105.5</v>
      </c>
      <c r="I1172">
        <v>0.39946169999999998</v>
      </c>
      <c r="J1172">
        <v>0.41642059999999997</v>
      </c>
      <c r="K1172">
        <v>0.4281664</v>
      </c>
      <c r="L1172">
        <v>0.43991209999999997</v>
      </c>
      <c r="M1172">
        <v>0.45687109999999997</v>
      </c>
      <c r="N1172">
        <v>2.2398399999999999E-2</v>
      </c>
      <c r="O1172">
        <v>720</v>
      </c>
      <c r="P1172">
        <v>7195</v>
      </c>
    </row>
    <row r="1173" spans="1:16">
      <c r="A1173" s="53" t="s">
        <v>53</v>
      </c>
      <c r="B1173" s="53">
        <v>39993</v>
      </c>
      <c r="C1173" s="57">
        <v>20</v>
      </c>
      <c r="D1173">
        <v>2.8024170000000002</v>
      </c>
      <c r="E1173">
        <v>2.8538019999999999</v>
      </c>
      <c r="F1173">
        <v>2.9694400000000001</v>
      </c>
      <c r="G1173">
        <v>-5.1384399999999997E-2</v>
      </c>
      <c r="H1173">
        <v>101</v>
      </c>
      <c r="I1173">
        <v>-8.0054399999999998E-2</v>
      </c>
      <c r="J1173">
        <v>-6.3116000000000005E-2</v>
      </c>
      <c r="K1173">
        <v>-5.1384399999999997E-2</v>
      </c>
      <c r="L1173">
        <v>-3.9652899999999998E-2</v>
      </c>
      <c r="M1173">
        <v>-2.2714499999999999E-2</v>
      </c>
      <c r="N1173">
        <v>2.23713E-2</v>
      </c>
      <c r="O1173">
        <v>721</v>
      </c>
      <c r="P1173">
        <v>7195</v>
      </c>
    </row>
    <row r="1174" spans="1:16">
      <c r="A1174" s="53" t="s">
        <v>53</v>
      </c>
      <c r="B1174" s="53">
        <v>39993</v>
      </c>
      <c r="C1174" s="57">
        <v>21</v>
      </c>
      <c r="D1174">
        <v>2.5472299999999999</v>
      </c>
      <c r="E1174">
        <v>2.693057</v>
      </c>
      <c r="F1174">
        <v>2.872131</v>
      </c>
      <c r="G1174">
        <v>-0.14582680000000001</v>
      </c>
      <c r="H1174">
        <v>96</v>
      </c>
      <c r="I1174">
        <v>-0.17449770000000001</v>
      </c>
      <c r="J1174">
        <v>-0.1575587</v>
      </c>
      <c r="K1174">
        <v>-0.14582680000000001</v>
      </c>
      <c r="L1174">
        <v>-0.13409489999999999</v>
      </c>
      <c r="M1174">
        <v>-0.117156</v>
      </c>
      <c r="N1174">
        <v>2.2372E-2</v>
      </c>
      <c r="O1174">
        <v>722</v>
      </c>
      <c r="P1174">
        <v>7195</v>
      </c>
    </row>
    <row r="1175" spans="1:16">
      <c r="A1175" s="53" t="s">
        <v>53</v>
      </c>
      <c r="B1175" s="53">
        <v>39993</v>
      </c>
      <c r="C1175" s="57">
        <v>22</v>
      </c>
      <c r="D1175">
        <v>2.4208759999999998</v>
      </c>
      <c r="E1175">
        <v>2.5426099999999998</v>
      </c>
      <c r="F1175">
        <v>2.6058889999999999</v>
      </c>
      <c r="G1175">
        <v>-0.1217337</v>
      </c>
      <c r="H1175">
        <v>93.5</v>
      </c>
      <c r="I1175">
        <v>-0.1504045</v>
      </c>
      <c r="J1175">
        <v>-0.13346549999999999</v>
      </c>
      <c r="K1175">
        <v>-0.1217337</v>
      </c>
      <c r="L1175">
        <v>-0.1100018</v>
      </c>
      <c r="M1175">
        <v>-9.3062800000000001E-2</v>
      </c>
      <c r="N1175">
        <v>2.2372E-2</v>
      </c>
      <c r="O1175">
        <v>722</v>
      </c>
      <c r="P1175">
        <v>7195</v>
      </c>
    </row>
    <row r="1176" spans="1:16">
      <c r="A1176" s="53" t="s">
        <v>53</v>
      </c>
      <c r="B1176" s="53">
        <v>39993</v>
      </c>
      <c r="C1176" s="57">
        <v>23</v>
      </c>
      <c r="D1176">
        <v>2.1044499999999999</v>
      </c>
      <c r="E1176">
        <v>2.193705</v>
      </c>
      <c r="F1176">
        <v>2.2164009999999998</v>
      </c>
      <c r="G1176">
        <v>-8.9254600000000003E-2</v>
      </c>
      <c r="H1176">
        <v>91.5</v>
      </c>
      <c r="I1176">
        <v>-0.1180233</v>
      </c>
      <c r="J1176">
        <v>-0.10102650000000001</v>
      </c>
      <c r="K1176">
        <v>-8.9254600000000003E-2</v>
      </c>
      <c r="L1176">
        <v>-7.7482700000000002E-2</v>
      </c>
      <c r="M1176">
        <v>-6.0485900000000002E-2</v>
      </c>
      <c r="N1176">
        <v>2.2448300000000001E-2</v>
      </c>
      <c r="O1176">
        <v>719</v>
      </c>
      <c r="P1176">
        <v>7195</v>
      </c>
    </row>
    <row r="1177" spans="1:16">
      <c r="A1177" s="53" t="s">
        <v>53</v>
      </c>
      <c r="B1177" s="53">
        <v>39993</v>
      </c>
      <c r="C1177" s="57">
        <v>24</v>
      </c>
      <c r="D1177">
        <v>1.7608010000000001</v>
      </c>
      <c r="E1177">
        <v>1.7700070000000001</v>
      </c>
      <c r="F1177">
        <v>1.844595</v>
      </c>
      <c r="G1177">
        <v>-9.2063000000000006E-3</v>
      </c>
      <c r="H1177">
        <v>89</v>
      </c>
      <c r="I1177">
        <v>-3.7907999999999997E-2</v>
      </c>
      <c r="J1177">
        <v>-2.0950799999999999E-2</v>
      </c>
      <c r="K1177">
        <v>-9.2063000000000006E-3</v>
      </c>
      <c r="L1177">
        <v>2.5382E-3</v>
      </c>
      <c r="M1177">
        <v>1.94954E-2</v>
      </c>
      <c r="N1177">
        <v>2.2395999999999999E-2</v>
      </c>
      <c r="O1177">
        <v>721</v>
      </c>
      <c r="P1177">
        <v>7195</v>
      </c>
    </row>
    <row r="1178" spans="1:16">
      <c r="A1178" s="53" t="s">
        <v>53</v>
      </c>
      <c r="B1178" s="53">
        <v>39994</v>
      </c>
      <c r="C1178" s="57">
        <v>1</v>
      </c>
      <c r="D1178">
        <v>1.4065129999999999</v>
      </c>
      <c r="E1178">
        <v>1.419824</v>
      </c>
      <c r="F1178">
        <v>1.5189900000000001</v>
      </c>
      <c r="G1178">
        <v>-1.33107E-2</v>
      </c>
      <c r="H1178">
        <v>87</v>
      </c>
      <c r="I1178">
        <v>-4.1848099999999999E-2</v>
      </c>
      <c r="J1178">
        <v>-2.49879E-2</v>
      </c>
      <c r="K1178">
        <v>-1.33107E-2</v>
      </c>
      <c r="L1178">
        <v>-1.6333999999999999E-3</v>
      </c>
      <c r="M1178">
        <v>1.5226699999999999E-2</v>
      </c>
      <c r="N1178">
        <v>2.2267800000000001E-2</v>
      </c>
      <c r="O1178">
        <v>718</v>
      </c>
      <c r="P1178">
        <v>7197</v>
      </c>
    </row>
    <row r="1179" spans="1:16">
      <c r="A1179" s="53" t="s">
        <v>53</v>
      </c>
      <c r="B1179" s="53">
        <v>39994</v>
      </c>
      <c r="C1179" s="57">
        <v>2</v>
      </c>
      <c r="D1179">
        <v>1.205454</v>
      </c>
      <c r="E1179">
        <v>1.232947</v>
      </c>
      <c r="F1179">
        <v>1.2956529999999999</v>
      </c>
      <c r="G1179">
        <v>-2.7493199999999999E-2</v>
      </c>
      <c r="H1179">
        <v>85.5</v>
      </c>
      <c r="I1179">
        <v>-5.61153E-2</v>
      </c>
      <c r="J1179">
        <v>-3.92051E-2</v>
      </c>
      <c r="K1179">
        <v>-2.7493199999999999E-2</v>
      </c>
      <c r="L1179">
        <v>-1.5781300000000002E-2</v>
      </c>
      <c r="M1179">
        <v>1.1287999999999999E-3</v>
      </c>
      <c r="N1179">
        <v>2.23339E-2</v>
      </c>
      <c r="O1179">
        <v>720</v>
      </c>
      <c r="P1179">
        <v>7197</v>
      </c>
    </row>
    <row r="1180" spans="1:16">
      <c r="A1180" s="53" t="s">
        <v>53</v>
      </c>
      <c r="B1180" s="53">
        <v>39994</v>
      </c>
      <c r="C1180" s="57">
        <v>3</v>
      </c>
      <c r="D1180">
        <v>1.0729059999999999</v>
      </c>
      <c r="E1180">
        <v>1.110061</v>
      </c>
      <c r="F1180">
        <v>1.1672899999999999</v>
      </c>
      <c r="G1180">
        <v>-3.7154800000000002E-2</v>
      </c>
      <c r="H1180">
        <v>85</v>
      </c>
      <c r="I1180">
        <v>-6.5818399999999999E-2</v>
      </c>
      <c r="J1180">
        <v>-4.8883700000000002E-2</v>
      </c>
      <c r="K1180">
        <v>-3.7154800000000002E-2</v>
      </c>
      <c r="L1180">
        <v>-2.5425900000000001E-2</v>
      </c>
      <c r="M1180">
        <v>-8.4912000000000008E-3</v>
      </c>
      <c r="N1180">
        <v>2.2366400000000002E-2</v>
      </c>
      <c r="O1180">
        <v>718</v>
      </c>
      <c r="P1180">
        <v>7197</v>
      </c>
    </row>
    <row r="1181" spans="1:16">
      <c r="A1181" s="53" t="s">
        <v>53</v>
      </c>
      <c r="B1181" s="53">
        <v>39994</v>
      </c>
      <c r="C1181" s="57">
        <v>4</v>
      </c>
      <c r="D1181">
        <v>0.95895379999999997</v>
      </c>
      <c r="E1181">
        <v>0.9822999</v>
      </c>
      <c r="F1181">
        <v>1.0438810000000001</v>
      </c>
      <c r="G1181">
        <v>-2.3346100000000002E-2</v>
      </c>
      <c r="H1181">
        <v>83.5</v>
      </c>
      <c r="I1181">
        <v>-5.1993900000000003E-2</v>
      </c>
      <c r="J1181">
        <v>-3.5068599999999998E-2</v>
      </c>
      <c r="K1181">
        <v>-2.3346100000000002E-2</v>
      </c>
      <c r="L1181">
        <v>-1.1623700000000001E-2</v>
      </c>
      <c r="M1181">
        <v>5.3017000000000003E-3</v>
      </c>
      <c r="N1181">
        <v>2.2353999999999999E-2</v>
      </c>
      <c r="O1181">
        <v>718</v>
      </c>
      <c r="P1181">
        <v>7197</v>
      </c>
    </row>
    <row r="1182" spans="1:16">
      <c r="A1182" s="53" t="s">
        <v>53</v>
      </c>
      <c r="B1182" s="53">
        <v>39994</v>
      </c>
      <c r="C1182" s="57">
        <v>5</v>
      </c>
      <c r="D1182">
        <v>0.89967779999999997</v>
      </c>
      <c r="E1182">
        <v>0.97665139999999995</v>
      </c>
      <c r="F1182">
        <v>1.043104</v>
      </c>
      <c r="G1182">
        <v>-7.6973600000000003E-2</v>
      </c>
      <c r="H1182">
        <v>83.5</v>
      </c>
      <c r="I1182">
        <v>-0.1056116</v>
      </c>
      <c r="J1182">
        <v>-8.8692099999999996E-2</v>
      </c>
      <c r="K1182">
        <v>-7.6973600000000003E-2</v>
      </c>
      <c r="L1182">
        <v>-6.5255199999999999E-2</v>
      </c>
      <c r="M1182">
        <v>-4.8335599999999999E-2</v>
      </c>
      <c r="N1182">
        <v>2.2346299999999999E-2</v>
      </c>
      <c r="O1182">
        <v>719</v>
      </c>
      <c r="P1182">
        <v>7197</v>
      </c>
    </row>
    <row r="1183" spans="1:16">
      <c r="A1183" s="53" t="s">
        <v>53</v>
      </c>
      <c r="B1183" s="53">
        <v>39994</v>
      </c>
      <c r="C1183" s="57">
        <v>6</v>
      </c>
      <c r="D1183">
        <v>0.84508629999999996</v>
      </c>
      <c r="E1183">
        <v>0.94009609999999999</v>
      </c>
      <c r="F1183">
        <v>1.008921</v>
      </c>
      <c r="G1183">
        <v>-9.5009899999999994E-2</v>
      </c>
      <c r="H1183">
        <v>82.5</v>
      </c>
      <c r="I1183">
        <v>-0.1236647</v>
      </c>
      <c r="J1183">
        <v>-0.1067352</v>
      </c>
      <c r="K1183">
        <v>-9.5009899999999994E-2</v>
      </c>
      <c r="L1183">
        <v>-8.3284499999999997E-2</v>
      </c>
      <c r="M1183">
        <v>-6.6354999999999997E-2</v>
      </c>
      <c r="N1183">
        <v>2.2359500000000001E-2</v>
      </c>
      <c r="O1183">
        <v>717</v>
      </c>
      <c r="P1183">
        <v>7197</v>
      </c>
    </row>
    <row r="1184" spans="1:16">
      <c r="A1184" s="53" t="s">
        <v>53</v>
      </c>
      <c r="B1184" s="53">
        <v>39994</v>
      </c>
      <c r="C1184" s="57">
        <v>7</v>
      </c>
      <c r="D1184">
        <v>0.85847229999999997</v>
      </c>
      <c r="E1184">
        <v>0.94501550000000001</v>
      </c>
      <c r="F1184">
        <v>1.038143</v>
      </c>
      <c r="G1184">
        <v>-8.6543300000000004E-2</v>
      </c>
      <c r="H1184">
        <v>82</v>
      </c>
      <c r="I1184">
        <v>-0.11521000000000001</v>
      </c>
      <c r="J1184">
        <v>-9.82735E-2</v>
      </c>
      <c r="K1184">
        <v>-8.6543300000000004E-2</v>
      </c>
      <c r="L1184">
        <v>-7.4813099999999993E-2</v>
      </c>
      <c r="M1184">
        <v>-5.7876499999999997E-2</v>
      </c>
      <c r="N1184">
        <v>2.2368800000000001E-2</v>
      </c>
      <c r="O1184">
        <v>718</v>
      </c>
      <c r="P1184">
        <v>7197</v>
      </c>
    </row>
    <row r="1185" spans="1:16">
      <c r="A1185" s="53" t="s">
        <v>53</v>
      </c>
      <c r="B1185" s="53">
        <v>39994</v>
      </c>
      <c r="C1185" s="57">
        <v>8</v>
      </c>
      <c r="D1185">
        <v>0.89345940000000001</v>
      </c>
      <c r="E1185">
        <v>0.91637360000000001</v>
      </c>
      <c r="F1185">
        <v>0.99433269999999996</v>
      </c>
      <c r="G1185">
        <v>-2.2914199999999999E-2</v>
      </c>
      <c r="H1185">
        <v>83</v>
      </c>
      <c r="I1185">
        <v>-5.1574500000000002E-2</v>
      </c>
      <c r="J1185">
        <v>-3.46418E-2</v>
      </c>
      <c r="K1185">
        <v>-2.2914199999999999E-2</v>
      </c>
      <c r="L1185">
        <v>-1.1186700000000001E-2</v>
      </c>
      <c r="M1185">
        <v>5.7460999999999996E-3</v>
      </c>
      <c r="N1185">
        <v>2.23638E-2</v>
      </c>
      <c r="O1185">
        <v>719</v>
      </c>
      <c r="P1185">
        <v>7197</v>
      </c>
    </row>
    <row r="1186" spans="1:16">
      <c r="A1186" s="53" t="s">
        <v>53</v>
      </c>
      <c r="B1186" s="53">
        <v>39994</v>
      </c>
      <c r="C1186" s="57">
        <v>9</v>
      </c>
      <c r="D1186">
        <v>0.97868069999999996</v>
      </c>
      <c r="E1186">
        <v>0.99221939999999997</v>
      </c>
      <c r="F1186">
        <v>1.096489</v>
      </c>
      <c r="G1186">
        <v>-1.3538700000000001E-2</v>
      </c>
      <c r="H1186">
        <v>85</v>
      </c>
      <c r="I1186">
        <v>-4.2114800000000001E-2</v>
      </c>
      <c r="J1186">
        <v>-2.5231799999999999E-2</v>
      </c>
      <c r="K1186">
        <v>-1.3538700000000001E-2</v>
      </c>
      <c r="L1186">
        <v>-1.8456E-3</v>
      </c>
      <c r="M1186">
        <v>1.5037399999999999E-2</v>
      </c>
      <c r="N1186">
        <v>2.2297999999999998E-2</v>
      </c>
      <c r="O1186">
        <v>718</v>
      </c>
      <c r="P1186">
        <v>7197</v>
      </c>
    </row>
    <row r="1187" spans="1:16">
      <c r="A1187" s="53" t="s">
        <v>53</v>
      </c>
      <c r="B1187" s="53">
        <v>39994</v>
      </c>
      <c r="C1187" s="57">
        <v>10</v>
      </c>
      <c r="D1187">
        <v>1.1252599999999999</v>
      </c>
      <c r="E1187">
        <v>1.1102749999999999</v>
      </c>
      <c r="F1187">
        <v>1.2233419999999999</v>
      </c>
      <c r="G1187">
        <v>1.4985200000000001E-2</v>
      </c>
      <c r="H1187">
        <v>87.5</v>
      </c>
      <c r="I1187">
        <v>-1.35668E-2</v>
      </c>
      <c r="J1187">
        <v>3.3019999999999998E-3</v>
      </c>
      <c r="K1187">
        <v>1.4985200000000001E-2</v>
      </c>
      <c r="L1187">
        <v>2.6668500000000001E-2</v>
      </c>
      <c r="M1187">
        <v>4.3537199999999998E-2</v>
      </c>
      <c r="N1187">
        <v>2.2279199999999999E-2</v>
      </c>
      <c r="O1187">
        <v>720</v>
      </c>
      <c r="P1187">
        <v>7197</v>
      </c>
    </row>
    <row r="1188" spans="1:16">
      <c r="A1188" s="53" t="s">
        <v>53</v>
      </c>
      <c r="B1188" s="53">
        <v>39994</v>
      </c>
      <c r="C1188" s="57">
        <v>11</v>
      </c>
      <c r="D1188">
        <v>1.322031</v>
      </c>
      <c r="E1188">
        <v>1.3190459999999999</v>
      </c>
      <c r="F1188">
        <v>1.4128149999999999</v>
      </c>
      <c r="G1188">
        <v>2.9851999999999999E-3</v>
      </c>
      <c r="H1188">
        <v>90.5</v>
      </c>
      <c r="I1188">
        <v>-2.55903E-2</v>
      </c>
      <c r="J1188">
        <v>-8.7075999999999994E-3</v>
      </c>
      <c r="K1188">
        <v>2.9851999999999999E-3</v>
      </c>
      <c r="L1188">
        <v>1.4678099999999999E-2</v>
      </c>
      <c r="M1188">
        <v>3.15608E-2</v>
      </c>
      <c r="N1188">
        <v>2.2297600000000001E-2</v>
      </c>
      <c r="O1188">
        <v>719</v>
      </c>
      <c r="P1188">
        <v>7197</v>
      </c>
    </row>
    <row r="1189" spans="1:16">
      <c r="A1189" s="53" t="s">
        <v>53</v>
      </c>
      <c r="B1189" s="53">
        <v>39994</v>
      </c>
      <c r="C1189" s="57">
        <v>12</v>
      </c>
      <c r="D1189">
        <v>1.5722750000000001</v>
      </c>
      <c r="E1189">
        <v>1.576568</v>
      </c>
      <c r="F1189">
        <v>1.6103639999999999</v>
      </c>
      <c r="G1189">
        <v>-4.2937000000000001E-3</v>
      </c>
      <c r="H1189">
        <v>94</v>
      </c>
      <c r="I1189">
        <v>-3.28793E-2</v>
      </c>
      <c r="J1189">
        <v>-1.59907E-2</v>
      </c>
      <c r="K1189">
        <v>-4.2937000000000001E-3</v>
      </c>
      <c r="L1189">
        <v>7.4032999999999998E-3</v>
      </c>
      <c r="M1189">
        <v>2.4291900000000002E-2</v>
      </c>
      <c r="N1189">
        <v>2.2305499999999999E-2</v>
      </c>
      <c r="O1189">
        <v>721</v>
      </c>
      <c r="P1189">
        <v>7197</v>
      </c>
    </row>
    <row r="1190" spans="1:16">
      <c r="A1190" s="53" t="s">
        <v>53</v>
      </c>
      <c r="B1190" s="53">
        <v>39994</v>
      </c>
      <c r="C1190" s="57">
        <v>13</v>
      </c>
      <c r="D1190">
        <v>1.839105</v>
      </c>
      <c r="E1190">
        <v>1.81976</v>
      </c>
      <c r="F1190">
        <v>1.909119</v>
      </c>
      <c r="G1190">
        <v>1.9344900000000002E-2</v>
      </c>
      <c r="H1190">
        <v>96.5</v>
      </c>
      <c r="I1190">
        <v>-9.2406999999999993E-3</v>
      </c>
      <c r="J1190">
        <v>7.6479E-3</v>
      </c>
      <c r="K1190">
        <v>1.9344900000000002E-2</v>
      </c>
      <c r="L1190">
        <v>3.1041900000000001E-2</v>
      </c>
      <c r="M1190">
        <v>4.7930500000000001E-2</v>
      </c>
      <c r="N1190">
        <v>2.2305499999999999E-2</v>
      </c>
      <c r="O1190">
        <v>721</v>
      </c>
      <c r="P1190">
        <v>7197</v>
      </c>
    </row>
    <row r="1191" spans="1:16">
      <c r="A1191" s="53" t="s">
        <v>53</v>
      </c>
      <c r="B1191" s="53">
        <v>39994</v>
      </c>
      <c r="C1191" s="57">
        <v>14</v>
      </c>
      <c r="D1191">
        <v>2.1091739999999999</v>
      </c>
      <c r="E1191">
        <v>2.0526650000000002</v>
      </c>
      <c r="F1191">
        <v>2.1071</v>
      </c>
      <c r="G1191">
        <v>5.6508799999999998E-2</v>
      </c>
      <c r="H1191">
        <v>99</v>
      </c>
      <c r="I1191">
        <v>2.7888E-2</v>
      </c>
      <c r="J1191">
        <v>4.4797400000000001E-2</v>
      </c>
      <c r="K1191">
        <v>5.6508799999999998E-2</v>
      </c>
      <c r="L1191">
        <v>6.8220199999999995E-2</v>
      </c>
      <c r="M1191">
        <v>8.51296E-2</v>
      </c>
      <c r="N1191">
        <v>2.2332899999999999E-2</v>
      </c>
      <c r="O1191">
        <v>720</v>
      </c>
      <c r="P1191">
        <v>7197</v>
      </c>
    </row>
    <row r="1192" spans="1:16">
      <c r="A1192" s="53" t="s">
        <v>53</v>
      </c>
      <c r="B1192" s="53">
        <v>39994</v>
      </c>
      <c r="C1192" s="57">
        <v>15</v>
      </c>
      <c r="D1192">
        <v>2.3418610000000002</v>
      </c>
      <c r="E1192">
        <v>2.0248569999999999</v>
      </c>
      <c r="F1192">
        <v>1.996882</v>
      </c>
      <c r="G1192">
        <v>0.31700349999999999</v>
      </c>
      <c r="H1192">
        <v>101</v>
      </c>
      <c r="I1192">
        <v>0.2884179</v>
      </c>
      <c r="J1192">
        <v>0.30530649999999998</v>
      </c>
      <c r="K1192">
        <v>0.31700349999999999</v>
      </c>
      <c r="L1192">
        <v>0.32870050000000001</v>
      </c>
      <c r="M1192">
        <v>0.34558909999999998</v>
      </c>
      <c r="N1192">
        <v>2.2305499999999999E-2</v>
      </c>
      <c r="O1192">
        <v>721</v>
      </c>
      <c r="P1192">
        <v>7197</v>
      </c>
    </row>
    <row r="1193" spans="1:16">
      <c r="A1193" s="53" t="s">
        <v>53</v>
      </c>
      <c r="B1193" s="53">
        <v>39994</v>
      </c>
      <c r="C1193" s="57">
        <v>16</v>
      </c>
      <c r="D1193">
        <v>2.5637560000000001</v>
      </c>
      <c r="E1193">
        <v>2.1876250000000002</v>
      </c>
      <c r="F1193">
        <v>2.1612290000000001</v>
      </c>
      <c r="G1193">
        <v>0.3761311</v>
      </c>
      <c r="H1193">
        <v>102</v>
      </c>
      <c r="I1193">
        <v>0.3475454</v>
      </c>
      <c r="J1193">
        <v>0.36443409999999998</v>
      </c>
      <c r="K1193">
        <v>0.3761311</v>
      </c>
      <c r="L1193">
        <v>0.38782810000000001</v>
      </c>
      <c r="M1193">
        <v>0.40471669999999998</v>
      </c>
      <c r="N1193">
        <v>2.2305499999999999E-2</v>
      </c>
      <c r="O1193">
        <v>721</v>
      </c>
      <c r="P1193">
        <v>7197</v>
      </c>
    </row>
    <row r="1194" spans="1:16">
      <c r="A1194" s="53" t="s">
        <v>53</v>
      </c>
      <c r="B1194" s="53">
        <v>39994</v>
      </c>
      <c r="C1194" s="57">
        <v>17</v>
      </c>
      <c r="D1194">
        <v>2.7591760000000001</v>
      </c>
      <c r="E1194">
        <v>2.3701729999999999</v>
      </c>
      <c r="F1194">
        <v>2.3512949999999999</v>
      </c>
      <c r="G1194">
        <v>0.38900259999999998</v>
      </c>
      <c r="H1194">
        <v>103.5</v>
      </c>
      <c r="I1194">
        <v>0.36041689999999998</v>
      </c>
      <c r="J1194">
        <v>0.37730560000000002</v>
      </c>
      <c r="K1194">
        <v>0.38900259999999998</v>
      </c>
      <c r="L1194">
        <v>0.40069959999999999</v>
      </c>
      <c r="M1194">
        <v>0.41758820000000002</v>
      </c>
      <c r="N1194">
        <v>2.2305499999999999E-2</v>
      </c>
      <c r="O1194">
        <v>721</v>
      </c>
      <c r="P1194">
        <v>7197</v>
      </c>
    </row>
    <row r="1195" spans="1:16">
      <c r="A1195" s="53" t="s">
        <v>53</v>
      </c>
      <c r="B1195" s="53">
        <v>39994</v>
      </c>
      <c r="C1195" s="57">
        <v>18</v>
      </c>
      <c r="D1195">
        <v>2.825205</v>
      </c>
      <c r="E1195">
        <v>2.44068</v>
      </c>
      <c r="F1195">
        <v>2.4486050000000001</v>
      </c>
      <c r="G1195">
        <v>0.38452510000000001</v>
      </c>
      <c r="H1195">
        <v>103</v>
      </c>
      <c r="I1195">
        <v>0.35593940000000002</v>
      </c>
      <c r="J1195">
        <v>0.3728281</v>
      </c>
      <c r="K1195">
        <v>0.38452510000000001</v>
      </c>
      <c r="L1195">
        <v>0.39622210000000002</v>
      </c>
      <c r="M1195">
        <v>0.4131107</v>
      </c>
      <c r="N1195">
        <v>2.2305499999999999E-2</v>
      </c>
      <c r="O1195">
        <v>721</v>
      </c>
      <c r="P1195">
        <v>7197</v>
      </c>
    </row>
    <row r="1196" spans="1:16">
      <c r="A1196" s="53" t="s">
        <v>53</v>
      </c>
      <c r="B1196" s="53">
        <v>39994</v>
      </c>
      <c r="C1196" s="57">
        <v>19</v>
      </c>
      <c r="D1196">
        <v>2.8047369999999998</v>
      </c>
      <c r="E1196">
        <v>2.440931</v>
      </c>
      <c r="F1196">
        <v>2.4321619999999999</v>
      </c>
      <c r="G1196">
        <v>0.36380580000000001</v>
      </c>
      <c r="H1196">
        <v>102.5</v>
      </c>
      <c r="I1196">
        <v>0.33522020000000002</v>
      </c>
      <c r="J1196">
        <v>0.3521088</v>
      </c>
      <c r="K1196">
        <v>0.36380580000000001</v>
      </c>
      <c r="L1196">
        <v>0.37550280000000003</v>
      </c>
      <c r="M1196">
        <v>0.3923914</v>
      </c>
      <c r="N1196">
        <v>2.2305499999999999E-2</v>
      </c>
      <c r="O1196">
        <v>721</v>
      </c>
      <c r="P1196">
        <v>7197</v>
      </c>
    </row>
    <row r="1197" spans="1:16">
      <c r="A1197" s="53" t="s">
        <v>53</v>
      </c>
      <c r="B1197" s="53">
        <v>39994</v>
      </c>
      <c r="C1197" s="57">
        <v>20</v>
      </c>
      <c r="D1197">
        <v>2.6585390000000002</v>
      </c>
      <c r="E1197">
        <v>2.6917589999999998</v>
      </c>
      <c r="F1197">
        <v>2.7021600000000001</v>
      </c>
      <c r="G1197">
        <v>-3.3220100000000002E-2</v>
      </c>
      <c r="H1197">
        <v>100.5</v>
      </c>
      <c r="I1197">
        <v>-6.1805699999999998E-2</v>
      </c>
      <c r="J1197">
        <v>-4.4916999999999999E-2</v>
      </c>
      <c r="K1197">
        <v>-3.3220100000000002E-2</v>
      </c>
      <c r="L1197">
        <v>-2.15231E-2</v>
      </c>
      <c r="M1197">
        <v>-4.6344999999999997E-3</v>
      </c>
      <c r="N1197">
        <v>2.2305499999999999E-2</v>
      </c>
      <c r="O1197">
        <v>721</v>
      </c>
      <c r="P1197">
        <v>7197</v>
      </c>
    </row>
    <row r="1198" spans="1:16">
      <c r="A1198" s="53" t="s">
        <v>53</v>
      </c>
      <c r="B1198" s="53">
        <v>39994</v>
      </c>
      <c r="C1198" s="57">
        <v>21</v>
      </c>
      <c r="D1198">
        <v>2.496518</v>
      </c>
      <c r="E1198">
        <v>2.6155210000000002</v>
      </c>
      <c r="F1198">
        <v>2.65781</v>
      </c>
      <c r="G1198">
        <v>-0.11900280000000001</v>
      </c>
      <c r="H1198">
        <v>97.5</v>
      </c>
      <c r="I1198">
        <v>-0.14758840000000001</v>
      </c>
      <c r="J1198">
        <v>-0.1306998</v>
      </c>
      <c r="K1198">
        <v>-0.11900280000000001</v>
      </c>
      <c r="L1198">
        <v>-0.10730580000000001</v>
      </c>
      <c r="M1198">
        <v>-9.0417200000000003E-2</v>
      </c>
      <c r="N1198">
        <v>2.2305499999999999E-2</v>
      </c>
      <c r="O1198">
        <v>721</v>
      </c>
      <c r="P1198">
        <v>7197</v>
      </c>
    </row>
    <row r="1199" spans="1:16">
      <c r="A1199" s="53" t="s">
        <v>53</v>
      </c>
      <c r="B1199" s="53">
        <v>39994</v>
      </c>
      <c r="C1199" s="57">
        <v>22</v>
      </c>
      <c r="D1199">
        <v>2.304583</v>
      </c>
      <c r="E1199">
        <v>2.4137010000000001</v>
      </c>
      <c r="F1199">
        <v>2.472486</v>
      </c>
      <c r="G1199">
        <v>-0.1091177</v>
      </c>
      <c r="H1199">
        <v>93</v>
      </c>
      <c r="I1199">
        <v>-0.13772110000000001</v>
      </c>
      <c r="J1199">
        <v>-0.120822</v>
      </c>
      <c r="K1199">
        <v>-0.1091177</v>
      </c>
      <c r="L1199">
        <v>-9.74135E-2</v>
      </c>
      <c r="M1199">
        <v>-8.05144E-2</v>
      </c>
      <c r="N1199">
        <v>2.23193E-2</v>
      </c>
      <c r="O1199">
        <v>720</v>
      </c>
      <c r="P1199">
        <v>7197</v>
      </c>
    </row>
    <row r="1200" spans="1:16">
      <c r="A1200" s="53" t="s">
        <v>53</v>
      </c>
      <c r="B1200" s="53">
        <v>39994</v>
      </c>
      <c r="C1200" s="57">
        <v>23</v>
      </c>
      <c r="D1200">
        <v>1.886009</v>
      </c>
      <c r="E1200">
        <v>1.979039</v>
      </c>
      <c r="F1200">
        <v>2.0715340000000002</v>
      </c>
      <c r="G1200">
        <v>-9.3029899999999999E-2</v>
      </c>
      <c r="H1200">
        <v>88</v>
      </c>
      <c r="I1200">
        <v>-0.1216332</v>
      </c>
      <c r="J1200">
        <v>-0.1047341</v>
      </c>
      <c r="K1200">
        <v>-9.3029899999999999E-2</v>
      </c>
      <c r="L1200">
        <v>-8.1325599999999998E-2</v>
      </c>
      <c r="M1200">
        <v>-6.4426499999999998E-2</v>
      </c>
      <c r="N1200">
        <v>2.23193E-2</v>
      </c>
      <c r="O1200">
        <v>720</v>
      </c>
      <c r="P1200">
        <v>7197</v>
      </c>
    </row>
    <row r="1201" spans="1:16">
      <c r="A1201" s="53" t="s">
        <v>53</v>
      </c>
      <c r="B1201" s="53">
        <v>39994</v>
      </c>
      <c r="C1201" s="57">
        <v>24</v>
      </c>
      <c r="D1201">
        <v>1.5826</v>
      </c>
      <c r="E1201">
        <v>1.6054569999999999</v>
      </c>
      <c r="F1201">
        <v>1.5869150000000001</v>
      </c>
      <c r="G1201">
        <v>-2.28568E-2</v>
      </c>
      <c r="H1201">
        <v>86</v>
      </c>
      <c r="I1201">
        <v>-5.1457799999999998E-2</v>
      </c>
      <c r="J1201">
        <v>-3.4560100000000003E-2</v>
      </c>
      <c r="K1201">
        <v>-2.28568E-2</v>
      </c>
      <c r="L1201">
        <v>-1.11535E-2</v>
      </c>
      <c r="M1201">
        <v>5.7441999999999997E-3</v>
      </c>
      <c r="N1201">
        <v>2.2317500000000001E-2</v>
      </c>
      <c r="O1201">
        <v>720</v>
      </c>
      <c r="P1201">
        <v>7197</v>
      </c>
    </row>
    <row r="1202" spans="1:16">
      <c r="A1202" s="53" t="s">
        <v>53</v>
      </c>
      <c r="B1202" s="53">
        <v>40007</v>
      </c>
      <c r="C1202" s="57">
        <v>1</v>
      </c>
      <c r="D1202">
        <v>1.1928019999999999</v>
      </c>
      <c r="E1202">
        <v>1.171746</v>
      </c>
      <c r="F1202">
        <v>1.1490880000000001</v>
      </c>
      <c r="G1202">
        <v>2.10563E-2</v>
      </c>
      <c r="H1202">
        <v>81</v>
      </c>
      <c r="I1202">
        <v>-7.6125000000000003E-3</v>
      </c>
      <c r="J1202">
        <v>9.3252999999999999E-3</v>
      </c>
      <c r="K1202">
        <v>2.10563E-2</v>
      </c>
      <c r="L1202">
        <v>3.2787299999999998E-2</v>
      </c>
      <c r="M1202">
        <v>4.9724999999999998E-2</v>
      </c>
      <c r="N1202">
        <v>2.2370299999999999E-2</v>
      </c>
      <c r="O1202">
        <v>723</v>
      </c>
      <c r="P1202">
        <v>7212</v>
      </c>
    </row>
    <row r="1203" spans="1:16">
      <c r="A1203" s="53" t="s">
        <v>53</v>
      </c>
      <c r="B1203" s="53">
        <v>40007</v>
      </c>
      <c r="C1203" s="57">
        <v>2</v>
      </c>
      <c r="D1203">
        <v>1.013738</v>
      </c>
      <c r="E1203">
        <v>0.97962950000000004</v>
      </c>
      <c r="F1203">
        <v>0.9952223</v>
      </c>
      <c r="G1203">
        <v>3.4108899999999998E-2</v>
      </c>
      <c r="H1203">
        <v>77.5</v>
      </c>
      <c r="I1203">
        <v>5.4402000000000001E-3</v>
      </c>
      <c r="J1203">
        <v>2.2377899999999999E-2</v>
      </c>
      <c r="K1203">
        <v>3.4108899999999998E-2</v>
      </c>
      <c r="L1203">
        <v>4.5839999999999999E-2</v>
      </c>
      <c r="M1203">
        <v>6.2777700000000006E-2</v>
      </c>
      <c r="N1203">
        <v>2.2370299999999999E-2</v>
      </c>
      <c r="O1203">
        <v>723</v>
      </c>
      <c r="P1203">
        <v>7212</v>
      </c>
    </row>
    <row r="1204" spans="1:16">
      <c r="A1204" s="53" t="s">
        <v>53</v>
      </c>
      <c r="B1204" s="53">
        <v>40007</v>
      </c>
      <c r="C1204" s="57">
        <v>3</v>
      </c>
      <c r="D1204">
        <v>0.90291759999999999</v>
      </c>
      <c r="E1204">
        <v>0.88542500000000002</v>
      </c>
      <c r="F1204">
        <v>0.8846986</v>
      </c>
      <c r="G1204">
        <v>1.7492500000000001E-2</v>
      </c>
      <c r="H1204">
        <v>75.5</v>
      </c>
      <c r="I1204">
        <v>-1.1205100000000001E-2</v>
      </c>
      <c r="J1204">
        <v>5.7496999999999999E-3</v>
      </c>
      <c r="K1204">
        <v>1.7492500000000001E-2</v>
      </c>
      <c r="L1204">
        <v>2.9235400000000002E-2</v>
      </c>
      <c r="M1204">
        <v>4.6190200000000001E-2</v>
      </c>
      <c r="N1204">
        <v>2.23929E-2</v>
      </c>
      <c r="O1204">
        <v>722</v>
      </c>
      <c r="P1204">
        <v>7212</v>
      </c>
    </row>
    <row r="1205" spans="1:16">
      <c r="A1205" s="53" t="s">
        <v>53</v>
      </c>
      <c r="B1205" s="53">
        <v>40007</v>
      </c>
      <c r="C1205" s="57">
        <v>4</v>
      </c>
      <c r="D1205">
        <v>0.82776499999999997</v>
      </c>
      <c r="E1205">
        <v>0.81098999999999999</v>
      </c>
      <c r="F1205">
        <v>0.79238169999999997</v>
      </c>
      <c r="G1205">
        <v>1.6775000000000002E-2</v>
      </c>
      <c r="H1205">
        <v>74</v>
      </c>
      <c r="I1205">
        <v>-1.19323E-2</v>
      </c>
      <c r="J1205">
        <v>5.0282E-3</v>
      </c>
      <c r="K1205">
        <v>1.6775000000000002E-2</v>
      </c>
      <c r="L1205">
        <v>2.85218E-2</v>
      </c>
      <c r="M1205">
        <v>4.5482300000000003E-2</v>
      </c>
      <c r="N1205">
        <v>2.2400400000000001E-2</v>
      </c>
      <c r="O1205">
        <v>722</v>
      </c>
      <c r="P1205">
        <v>7212</v>
      </c>
    </row>
    <row r="1206" spans="1:16">
      <c r="A1206" s="53" t="s">
        <v>53</v>
      </c>
      <c r="B1206" s="53">
        <v>40007</v>
      </c>
      <c r="C1206" s="57">
        <v>5</v>
      </c>
      <c r="D1206">
        <v>0.7833601</v>
      </c>
      <c r="E1206">
        <v>0.77143010000000001</v>
      </c>
      <c r="F1206">
        <v>0.75092320000000001</v>
      </c>
      <c r="G1206">
        <v>1.193E-2</v>
      </c>
      <c r="H1206">
        <v>72</v>
      </c>
      <c r="I1206">
        <v>-1.6738699999999999E-2</v>
      </c>
      <c r="J1206">
        <v>1.9900000000000001E-4</v>
      </c>
      <c r="K1206">
        <v>1.193E-2</v>
      </c>
      <c r="L1206">
        <v>2.3661100000000001E-2</v>
      </c>
      <c r="M1206">
        <v>4.0598799999999997E-2</v>
      </c>
      <c r="N1206">
        <v>2.2370299999999999E-2</v>
      </c>
      <c r="O1206">
        <v>723</v>
      </c>
      <c r="P1206">
        <v>7212</v>
      </c>
    </row>
    <row r="1207" spans="1:16">
      <c r="A1207" s="53" t="s">
        <v>53</v>
      </c>
      <c r="B1207" s="53">
        <v>40007</v>
      </c>
      <c r="C1207" s="57">
        <v>6</v>
      </c>
      <c r="D1207">
        <v>0.75878780000000001</v>
      </c>
      <c r="E1207">
        <v>0.75772600000000001</v>
      </c>
      <c r="F1207">
        <v>0.71440919999999997</v>
      </c>
      <c r="G1207">
        <v>1.0617000000000001E-3</v>
      </c>
      <c r="H1207">
        <v>70</v>
      </c>
      <c r="I1207">
        <v>-2.7619500000000002E-2</v>
      </c>
      <c r="J1207">
        <v>-1.0674400000000001E-2</v>
      </c>
      <c r="K1207">
        <v>1.0617000000000001E-3</v>
      </c>
      <c r="L1207">
        <v>1.2797899999999999E-2</v>
      </c>
      <c r="M1207">
        <v>2.9742899999999999E-2</v>
      </c>
      <c r="N1207">
        <v>2.23801E-2</v>
      </c>
      <c r="O1207">
        <v>721</v>
      </c>
      <c r="P1207">
        <v>7212</v>
      </c>
    </row>
    <row r="1208" spans="1:16">
      <c r="A1208" s="53" t="s">
        <v>53</v>
      </c>
      <c r="B1208" s="53">
        <v>40007</v>
      </c>
      <c r="C1208" s="57">
        <v>7</v>
      </c>
      <c r="D1208">
        <v>0.77553329999999998</v>
      </c>
      <c r="E1208">
        <v>0.78743370000000001</v>
      </c>
      <c r="F1208">
        <v>0.73240260000000001</v>
      </c>
      <c r="G1208">
        <v>-1.19004E-2</v>
      </c>
      <c r="H1208">
        <v>69</v>
      </c>
      <c r="I1208">
        <v>-4.0584799999999997E-2</v>
      </c>
      <c r="J1208">
        <v>-2.36378E-2</v>
      </c>
      <c r="K1208">
        <v>-1.19004E-2</v>
      </c>
      <c r="L1208">
        <v>-1.63E-4</v>
      </c>
      <c r="M1208">
        <v>1.6783900000000001E-2</v>
      </c>
      <c r="N1208">
        <v>2.23825E-2</v>
      </c>
      <c r="O1208">
        <v>722</v>
      </c>
      <c r="P1208">
        <v>7212</v>
      </c>
    </row>
    <row r="1209" spans="1:16">
      <c r="A1209" s="53" t="s">
        <v>53</v>
      </c>
      <c r="B1209" s="53">
        <v>40007</v>
      </c>
      <c r="C1209" s="57">
        <v>8</v>
      </c>
      <c r="D1209">
        <v>0.82239479999999998</v>
      </c>
      <c r="E1209">
        <v>0.82011290000000003</v>
      </c>
      <c r="F1209">
        <v>0.77255249999999998</v>
      </c>
      <c r="G1209">
        <v>2.2818000000000001E-3</v>
      </c>
      <c r="H1209">
        <v>72</v>
      </c>
      <c r="I1209">
        <v>-2.6386900000000001E-2</v>
      </c>
      <c r="J1209">
        <v>-9.4491999999999996E-3</v>
      </c>
      <c r="K1209">
        <v>2.2818000000000001E-3</v>
      </c>
      <c r="L1209">
        <v>1.40129E-2</v>
      </c>
      <c r="M1209">
        <v>3.0950600000000002E-2</v>
      </c>
      <c r="N1209">
        <v>2.2370299999999999E-2</v>
      </c>
      <c r="O1209">
        <v>723</v>
      </c>
      <c r="P1209">
        <v>7212</v>
      </c>
    </row>
    <row r="1210" spans="1:16">
      <c r="A1210" s="53" t="s">
        <v>53</v>
      </c>
      <c r="B1210" s="53">
        <v>40007</v>
      </c>
      <c r="C1210" s="57">
        <v>9</v>
      </c>
      <c r="D1210">
        <v>0.8846366</v>
      </c>
      <c r="E1210">
        <v>0.85464859999999998</v>
      </c>
      <c r="F1210">
        <v>0.8702086</v>
      </c>
      <c r="G1210">
        <v>2.99881E-2</v>
      </c>
      <c r="H1210">
        <v>76.5</v>
      </c>
      <c r="I1210">
        <v>1.2749E-3</v>
      </c>
      <c r="J1210">
        <v>1.8238799999999999E-2</v>
      </c>
      <c r="K1210">
        <v>2.99881E-2</v>
      </c>
      <c r="L1210">
        <v>4.1737299999999998E-2</v>
      </c>
      <c r="M1210">
        <v>5.8701200000000002E-2</v>
      </c>
      <c r="N1210">
        <v>2.2405000000000001E-2</v>
      </c>
      <c r="O1210">
        <v>721</v>
      </c>
      <c r="P1210">
        <v>7212</v>
      </c>
    </row>
    <row r="1211" spans="1:16">
      <c r="A1211" s="53" t="s">
        <v>53</v>
      </c>
      <c r="B1211" s="53">
        <v>40007</v>
      </c>
      <c r="C1211" s="57">
        <v>10</v>
      </c>
      <c r="D1211">
        <v>0.97364099999999998</v>
      </c>
      <c r="E1211">
        <v>0.92446729999999999</v>
      </c>
      <c r="F1211">
        <v>0.9656285</v>
      </c>
      <c r="G1211">
        <v>4.9173700000000001E-2</v>
      </c>
      <c r="H1211">
        <v>78.5</v>
      </c>
      <c r="I1211">
        <v>2.04605E-2</v>
      </c>
      <c r="J1211">
        <v>3.7424499999999999E-2</v>
      </c>
      <c r="K1211">
        <v>4.9173700000000001E-2</v>
      </c>
      <c r="L1211">
        <v>6.0922900000000002E-2</v>
      </c>
      <c r="M1211">
        <v>7.7886899999999995E-2</v>
      </c>
      <c r="N1211">
        <v>2.2405000000000001E-2</v>
      </c>
      <c r="O1211">
        <v>721</v>
      </c>
      <c r="P1211">
        <v>7212</v>
      </c>
    </row>
    <row r="1212" spans="1:16">
      <c r="A1212" s="53" t="s">
        <v>53</v>
      </c>
      <c r="B1212" s="53">
        <v>40007</v>
      </c>
      <c r="C1212" s="57">
        <v>11</v>
      </c>
      <c r="D1212">
        <v>1.090052</v>
      </c>
      <c r="E1212">
        <v>1.0210980000000001</v>
      </c>
      <c r="F1212">
        <v>1.0782430000000001</v>
      </c>
      <c r="G1212">
        <v>6.8954600000000005E-2</v>
      </c>
      <c r="H1212">
        <v>81.5</v>
      </c>
      <c r="I1212">
        <v>4.0212600000000001E-2</v>
      </c>
      <c r="J1212">
        <v>5.7193599999999997E-2</v>
      </c>
      <c r="K1212">
        <v>6.8954600000000005E-2</v>
      </c>
      <c r="L1212">
        <v>8.0715599999999998E-2</v>
      </c>
      <c r="M1212">
        <v>9.7696599999999995E-2</v>
      </c>
      <c r="N1212">
        <v>2.24275E-2</v>
      </c>
      <c r="O1212">
        <v>720</v>
      </c>
      <c r="P1212">
        <v>7212</v>
      </c>
    </row>
    <row r="1213" spans="1:16">
      <c r="A1213" s="53" t="s">
        <v>53</v>
      </c>
      <c r="B1213" s="53">
        <v>40007</v>
      </c>
      <c r="C1213" s="57">
        <v>12</v>
      </c>
      <c r="D1213">
        <v>1.2309429999999999</v>
      </c>
      <c r="E1213">
        <v>1.1297919999999999</v>
      </c>
      <c r="F1213">
        <v>1.196072</v>
      </c>
      <c r="G1213">
        <v>0.10115059999999999</v>
      </c>
      <c r="H1213">
        <v>84.5</v>
      </c>
      <c r="I1213">
        <v>7.2437500000000002E-2</v>
      </c>
      <c r="J1213">
        <v>8.9401400000000006E-2</v>
      </c>
      <c r="K1213">
        <v>0.10115059999999999</v>
      </c>
      <c r="L1213">
        <v>0.11289979999999999</v>
      </c>
      <c r="M1213">
        <v>0.1298638</v>
      </c>
      <c r="N1213">
        <v>2.2405000000000001E-2</v>
      </c>
      <c r="O1213">
        <v>721</v>
      </c>
      <c r="P1213">
        <v>7212</v>
      </c>
    </row>
    <row r="1214" spans="1:16">
      <c r="A1214" s="53" t="s">
        <v>53</v>
      </c>
      <c r="B1214" s="53">
        <v>40007</v>
      </c>
      <c r="C1214" s="57">
        <v>13</v>
      </c>
      <c r="D1214">
        <v>1.418855</v>
      </c>
      <c r="E1214">
        <v>1.350322</v>
      </c>
      <c r="F1214">
        <v>1.4148270000000001</v>
      </c>
      <c r="G1214">
        <v>6.8532300000000004E-2</v>
      </c>
      <c r="H1214">
        <v>87.5</v>
      </c>
      <c r="I1214">
        <v>3.9819199999999999E-2</v>
      </c>
      <c r="J1214">
        <v>5.6783100000000003E-2</v>
      </c>
      <c r="K1214">
        <v>6.8532300000000004E-2</v>
      </c>
      <c r="L1214">
        <v>8.0281500000000006E-2</v>
      </c>
      <c r="M1214">
        <v>9.7245499999999999E-2</v>
      </c>
      <c r="N1214">
        <v>2.2405000000000001E-2</v>
      </c>
      <c r="O1214">
        <v>721</v>
      </c>
      <c r="P1214">
        <v>7212</v>
      </c>
    </row>
    <row r="1215" spans="1:16">
      <c r="A1215" s="53" t="s">
        <v>53</v>
      </c>
      <c r="B1215" s="53">
        <v>40007</v>
      </c>
      <c r="C1215" s="57">
        <v>14</v>
      </c>
      <c r="D1215">
        <v>1.5951820000000001</v>
      </c>
      <c r="E1215">
        <v>1.5007250000000001</v>
      </c>
      <c r="F1215">
        <v>1.519952</v>
      </c>
      <c r="G1215">
        <v>9.4457100000000002E-2</v>
      </c>
      <c r="H1215">
        <v>89.5</v>
      </c>
      <c r="I1215">
        <v>6.5743999999999997E-2</v>
      </c>
      <c r="J1215">
        <v>8.2707900000000001E-2</v>
      </c>
      <c r="K1215">
        <v>9.4457100000000002E-2</v>
      </c>
      <c r="L1215">
        <v>0.10620640000000001</v>
      </c>
      <c r="M1215">
        <v>0.1231703</v>
      </c>
      <c r="N1215">
        <v>2.2405000000000001E-2</v>
      </c>
      <c r="O1215">
        <v>721</v>
      </c>
      <c r="P1215">
        <v>7212</v>
      </c>
    </row>
    <row r="1216" spans="1:16">
      <c r="A1216" s="53" t="s">
        <v>53</v>
      </c>
      <c r="B1216" s="53">
        <v>40007</v>
      </c>
      <c r="C1216" s="57">
        <v>15</v>
      </c>
      <c r="D1216">
        <v>1.775763</v>
      </c>
      <c r="E1216">
        <v>1.5242610000000001</v>
      </c>
      <c r="F1216">
        <v>1.495533</v>
      </c>
      <c r="G1216">
        <v>0.25150139999999999</v>
      </c>
      <c r="H1216">
        <v>91.5</v>
      </c>
      <c r="I1216">
        <v>0.22278580000000001</v>
      </c>
      <c r="J1216">
        <v>0.2397512</v>
      </c>
      <c r="K1216">
        <v>0.25150139999999999</v>
      </c>
      <c r="L1216">
        <v>0.26325169999999998</v>
      </c>
      <c r="M1216">
        <v>0.2802171</v>
      </c>
      <c r="N1216">
        <v>2.2407E-2</v>
      </c>
      <c r="O1216">
        <v>719</v>
      </c>
      <c r="P1216">
        <v>7212</v>
      </c>
    </row>
    <row r="1217" spans="1:16">
      <c r="A1217" s="53" t="s">
        <v>53</v>
      </c>
      <c r="B1217" s="53">
        <v>40007</v>
      </c>
      <c r="C1217" s="57">
        <v>16</v>
      </c>
      <c r="D1217">
        <v>1.9816549999999999</v>
      </c>
      <c r="E1217">
        <v>1.6593599999999999</v>
      </c>
      <c r="F1217">
        <v>1.606949</v>
      </c>
      <c r="G1217">
        <v>0.3222951</v>
      </c>
      <c r="H1217">
        <v>93</v>
      </c>
      <c r="I1217">
        <v>0.29358190000000001</v>
      </c>
      <c r="J1217">
        <v>0.31054589999999999</v>
      </c>
      <c r="K1217">
        <v>0.3222951</v>
      </c>
      <c r="L1217">
        <v>0.33404430000000002</v>
      </c>
      <c r="M1217">
        <v>0.3510083</v>
      </c>
      <c r="N1217">
        <v>2.2405000000000001E-2</v>
      </c>
      <c r="O1217">
        <v>721</v>
      </c>
      <c r="P1217">
        <v>7212</v>
      </c>
    </row>
    <row r="1218" spans="1:16">
      <c r="A1218" s="53" t="s">
        <v>53</v>
      </c>
      <c r="B1218" s="53">
        <v>40007</v>
      </c>
      <c r="C1218" s="57">
        <v>17</v>
      </c>
      <c r="D1218">
        <v>2.1520730000000001</v>
      </c>
      <c r="E1218">
        <v>1.8572770000000001</v>
      </c>
      <c r="F1218">
        <v>1.850687</v>
      </c>
      <c r="G1218">
        <v>0.294796</v>
      </c>
      <c r="H1218">
        <v>94</v>
      </c>
      <c r="I1218">
        <v>0.26600810000000003</v>
      </c>
      <c r="J1218">
        <v>0.2830162</v>
      </c>
      <c r="K1218">
        <v>0.294796</v>
      </c>
      <c r="L1218">
        <v>0.30657580000000001</v>
      </c>
      <c r="M1218">
        <v>0.32358389999999998</v>
      </c>
      <c r="N1218">
        <v>2.2463299999999999E-2</v>
      </c>
      <c r="O1218">
        <v>718</v>
      </c>
      <c r="P1218">
        <v>7212</v>
      </c>
    </row>
    <row r="1219" spans="1:16">
      <c r="A1219" s="53" t="s">
        <v>53</v>
      </c>
      <c r="B1219" s="53">
        <v>40007</v>
      </c>
      <c r="C1219" s="57">
        <v>18</v>
      </c>
      <c r="D1219">
        <v>2.276894</v>
      </c>
      <c r="E1219">
        <v>2.000149</v>
      </c>
      <c r="F1219">
        <v>1.9986360000000001</v>
      </c>
      <c r="G1219">
        <v>0.27674510000000002</v>
      </c>
      <c r="H1219">
        <v>95</v>
      </c>
      <c r="I1219">
        <v>0.2479721</v>
      </c>
      <c r="J1219">
        <v>0.26497140000000002</v>
      </c>
      <c r="K1219">
        <v>0.27674510000000002</v>
      </c>
      <c r="L1219">
        <v>0.28851880000000002</v>
      </c>
      <c r="M1219">
        <v>0.30551810000000001</v>
      </c>
      <c r="N1219">
        <v>2.2451700000000002E-2</v>
      </c>
      <c r="O1219">
        <v>719</v>
      </c>
      <c r="P1219">
        <v>7212</v>
      </c>
    </row>
    <row r="1220" spans="1:16">
      <c r="A1220" s="53" t="s">
        <v>53</v>
      </c>
      <c r="B1220" s="53">
        <v>40007</v>
      </c>
      <c r="C1220" s="57">
        <v>19</v>
      </c>
      <c r="D1220">
        <v>2.278267</v>
      </c>
      <c r="E1220">
        <v>2.009557</v>
      </c>
      <c r="F1220">
        <v>1.9952160000000001</v>
      </c>
      <c r="G1220">
        <v>0.2687099</v>
      </c>
      <c r="H1220">
        <v>95</v>
      </c>
      <c r="I1220">
        <v>0.2399211</v>
      </c>
      <c r="J1220">
        <v>0.25692979999999999</v>
      </c>
      <c r="K1220">
        <v>0.2687099</v>
      </c>
      <c r="L1220">
        <v>0.28049000000000002</v>
      </c>
      <c r="M1220">
        <v>0.2974987</v>
      </c>
      <c r="N1220">
        <v>2.2464000000000001E-2</v>
      </c>
      <c r="O1220">
        <v>718</v>
      </c>
      <c r="P1220">
        <v>7212</v>
      </c>
    </row>
    <row r="1221" spans="1:16">
      <c r="A1221" s="53" t="s">
        <v>53</v>
      </c>
      <c r="B1221" s="53">
        <v>40007</v>
      </c>
      <c r="C1221" s="57">
        <v>20</v>
      </c>
      <c r="D1221">
        <v>2.169562</v>
      </c>
      <c r="E1221">
        <v>2.2336800000000001</v>
      </c>
      <c r="F1221">
        <v>2.2441589999999998</v>
      </c>
      <c r="G1221">
        <v>-6.4118599999999998E-2</v>
      </c>
      <c r="H1221">
        <v>93.5</v>
      </c>
      <c r="I1221">
        <v>-9.2862899999999998E-2</v>
      </c>
      <c r="J1221">
        <v>-7.5880500000000004E-2</v>
      </c>
      <c r="K1221">
        <v>-6.4118599999999998E-2</v>
      </c>
      <c r="L1221">
        <v>-5.2356699999999999E-2</v>
      </c>
      <c r="M1221">
        <v>-3.53744E-2</v>
      </c>
      <c r="N1221">
        <v>2.2429299999999999E-2</v>
      </c>
      <c r="O1221">
        <v>718</v>
      </c>
      <c r="P1221">
        <v>7212</v>
      </c>
    </row>
    <row r="1222" spans="1:16">
      <c r="A1222" s="53" t="s">
        <v>53</v>
      </c>
      <c r="B1222" s="53">
        <v>40007</v>
      </c>
      <c r="C1222" s="57">
        <v>21</v>
      </c>
      <c r="D1222">
        <v>2.0704899999999999</v>
      </c>
      <c r="E1222">
        <v>2.2256</v>
      </c>
      <c r="F1222">
        <v>2.2001629999999999</v>
      </c>
      <c r="G1222">
        <v>-0.1551099</v>
      </c>
      <c r="H1222">
        <v>91</v>
      </c>
      <c r="I1222">
        <v>-0.18388280000000001</v>
      </c>
      <c r="J1222">
        <v>-0.16688349999999999</v>
      </c>
      <c r="K1222">
        <v>-0.1551099</v>
      </c>
      <c r="L1222">
        <v>-0.1433362</v>
      </c>
      <c r="M1222">
        <v>-0.1263369</v>
      </c>
      <c r="N1222">
        <v>2.2451700000000002E-2</v>
      </c>
      <c r="O1222">
        <v>719</v>
      </c>
      <c r="P1222">
        <v>7212</v>
      </c>
    </row>
    <row r="1223" spans="1:16">
      <c r="A1223" s="53" t="s">
        <v>53</v>
      </c>
      <c r="B1223" s="53">
        <v>40007</v>
      </c>
      <c r="C1223" s="57">
        <v>22</v>
      </c>
      <c r="D1223">
        <v>1.9937780000000001</v>
      </c>
      <c r="E1223">
        <v>2.0881590000000001</v>
      </c>
      <c r="F1223">
        <v>2.0819269999999999</v>
      </c>
      <c r="G1223">
        <v>-9.4381000000000007E-2</v>
      </c>
      <c r="H1223">
        <v>88.5</v>
      </c>
      <c r="I1223">
        <v>-0.1231539</v>
      </c>
      <c r="J1223">
        <v>-0.1061546</v>
      </c>
      <c r="K1223">
        <v>-9.4381000000000007E-2</v>
      </c>
      <c r="L1223">
        <v>-8.2607299999999995E-2</v>
      </c>
      <c r="M1223">
        <v>-6.5608E-2</v>
      </c>
      <c r="N1223">
        <v>2.2451700000000002E-2</v>
      </c>
      <c r="O1223">
        <v>719</v>
      </c>
      <c r="P1223">
        <v>7212</v>
      </c>
    </row>
    <row r="1224" spans="1:16">
      <c r="A1224" s="53" t="s">
        <v>53</v>
      </c>
      <c r="B1224" s="53">
        <v>40007</v>
      </c>
      <c r="C1224" s="57">
        <v>23</v>
      </c>
      <c r="D1224">
        <v>1.7076279999999999</v>
      </c>
      <c r="E1224">
        <v>1.770394</v>
      </c>
      <c r="F1224">
        <v>1.7380340000000001</v>
      </c>
      <c r="G1224">
        <v>-6.2766299999999997E-2</v>
      </c>
      <c r="H1224">
        <v>86</v>
      </c>
      <c r="I1224">
        <v>-9.1539300000000004E-2</v>
      </c>
      <c r="J1224">
        <v>-7.4539999999999995E-2</v>
      </c>
      <c r="K1224">
        <v>-6.2766299999999997E-2</v>
      </c>
      <c r="L1224">
        <v>-5.0992599999999999E-2</v>
      </c>
      <c r="M1224">
        <v>-3.3993299999999997E-2</v>
      </c>
      <c r="N1224">
        <v>2.2451700000000002E-2</v>
      </c>
      <c r="O1224">
        <v>719</v>
      </c>
      <c r="P1224">
        <v>7212</v>
      </c>
    </row>
    <row r="1225" spans="1:16">
      <c r="A1225" s="53" t="s">
        <v>53</v>
      </c>
      <c r="B1225" s="53">
        <v>40007</v>
      </c>
      <c r="C1225" s="57">
        <v>24</v>
      </c>
      <c r="D1225">
        <v>1.414604</v>
      </c>
      <c r="E1225">
        <v>1.4286620000000001</v>
      </c>
      <c r="F1225">
        <v>1.4053629999999999</v>
      </c>
      <c r="G1225">
        <v>-1.4057999999999999E-2</v>
      </c>
      <c r="H1225">
        <v>83</v>
      </c>
      <c r="I1225">
        <v>-4.2831000000000001E-2</v>
      </c>
      <c r="J1225">
        <v>-2.5831699999999999E-2</v>
      </c>
      <c r="K1225">
        <v>-1.4057999999999999E-2</v>
      </c>
      <c r="L1225">
        <v>-2.2843E-3</v>
      </c>
      <c r="M1225">
        <v>1.4715000000000001E-2</v>
      </c>
      <c r="N1225">
        <v>2.2451700000000002E-2</v>
      </c>
      <c r="O1225">
        <v>719</v>
      </c>
      <c r="P1225">
        <v>7212</v>
      </c>
    </row>
    <row r="1226" spans="1:16">
      <c r="A1226" s="53" t="s">
        <v>53</v>
      </c>
      <c r="B1226" s="53">
        <v>40008</v>
      </c>
      <c r="C1226" s="57">
        <v>1</v>
      </c>
      <c r="D1226">
        <v>1.2637769999999999</v>
      </c>
      <c r="E1226">
        <v>1.238532</v>
      </c>
      <c r="F1226">
        <v>1.1788479999999999</v>
      </c>
      <c r="G1226">
        <v>2.5245699999999999E-2</v>
      </c>
      <c r="H1226">
        <v>80.5</v>
      </c>
      <c r="I1226">
        <v>-3.5236E-3</v>
      </c>
      <c r="J1226">
        <v>1.3473499999999999E-2</v>
      </c>
      <c r="K1226">
        <v>2.5245699999999999E-2</v>
      </c>
      <c r="L1226">
        <v>3.7017799999999997E-2</v>
      </c>
      <c r="M1226">
        <v>5.4015000000000001E-2</v>
      </c>
      <c r="N1226">
        <v>2.2448800000000001E-2</v>
      </c>
      <c r="O1226">
        <v>719</v>
      </c>
      <c r="P1226">
        <v>7207</v>
      </c>
    </row>
    <row r="1227" spans="1:16">
      <c r="A1227" s="53" t="s">
        <v>53</v>
      </c>
      <c r="B1227" s="53">
        <v>40008</v>
      </c>
      <c r="C1227" s="57">
        <v>2</v>
      </c>
      <c r="D1227">
        <v>1.0861270000000001</v>
      </c>
      <c r="E1227">
        <v>1.0503610000000001</v>
      </c>
      <c r="F1227">
        <v>0.97738049999999999</v>
      </c>
      <c r="G1227">
        <v>3.5765499999999999E-2</v>
      </c>
      <c r="H1227">
        <v>78</v>
      </c>
      <c r="I1227">
        <v>7.0144999999999999E-3</v>
      </c>
      <c r="J1227">
        <v>2.4000799999999999E-2</v>
      </c>
      <c r="K1227">
        <v>3.5765499999999999E-2</v>
      </c>
      <c r="L1227">
        <v>4.7530200000000002E-2</v>
      </c>
      <c r="M1227">
        <v>6.4516599999999993E-2</v>
      </c>
      <c r="N1227">
        <v>2.2434599999999999E-2</v>
      </c>
      <c r="O1227">
        <v>720</v>
      </c>
      <c r="P1227">
        <v>7207</v>
      </c>
    </row>
    <row r="1228" spans="1:16">
      <c r="A1228" s="53" t="s">
        <v>53</v>
      </c>
      <c r="B1228" s="53">
        <v>40008</v>
      </c>
      <c r="C1228" s="57">
        <v>3</v>
      </c>
      <c r="D1228">
        <v>0.95297100000000001</v>
      </c>
      <c r="E1228">
        <v>0.93206820000000001</v>
      </c>
      <c r="F1228">
        <v>0.84600149999999996</v>
      </c>
      <c r="G1228">
        <v>2.0902899999999999E-2</v>
      </c>
      <c r="H1228">
        <v>75.5</v>
      </c>
      <c r="I1228">
        <v>-7.8481999999999996E-3</v>
      </c>
      <c r="J1228">
        <v>9.1382000000000008E-3</v>
      </c>
      <c r="K1228">
        <v>2.0902899999999999E-2</v>
      </c>
      <c r="L1228">
        <v>3.2667599999999998E-2</v>
      </c>
      <c r="M1228">
        <v>4.9653900000000001E-2</v>
      </c>
      <c r="N1228">
        <v>2.2434599999999999E-2</v>
      </c>
      <c r="O1228">
        <v>720</v>
      </c>
      <c r="P1228">
        <v>7207</v>
      </c>
    </row>
    <row r="1229" spans="1:16">
      <c r="A1229" s="53" t="s">
        <v>53</v>
      </c>
      <c r="B1229" s="53">
        <v>40008</v>
      </c>
      <c r="C1229" s="57">
        <v>4</v>
      </c>
      <c r="D1229">
        <v>0.8606876</v>
      </c>
      <c r="E1229">
        <v>0.83936759999999999</v>
      </c>
      <c r="F1229">
        <v>0.79370300000000005</v>
      </c>
      <c r="G1229">
        <v>2.1319999999999999E-2</v>
      </c>
      <c r="H1229">
        <v>73.5</v>
      </c>
      <c r="I1229">
        <v>-7.4311000000000004E-3</v>
      </c>
      <c r="J1229">
        <v>9.5552999999999992E-3</v>
      </c>
      <c r="K1229">
        <v>2.1319999999999999E-2</v>
      </c>
      <c r="L1229">
        <v>3.3084700000000002E-2</v>
      </c>
      <c r="M1229">
        <v>5.00711E-2</v>
      </c>
      <c r="N1229">
        <v>2.2434599999999999E-2</v>
      </c>
      <c r="O1229">
        <v>720</v>
      </c>
      <c r="P1229">
        <v>7207</v>
      </c>
    </row>
    <row r="1230" spans="1:16">
      <c r="A1230" s="53" t="s">
        <v>53</v>
      </c>
      <c r="B1230" s="53">
        <v>40008</v>
      </c>
      <c r="C1230" s="57">
        <v>5</v>
      </c>
      <c r="D1230">
        <v>0.82306959999999996</v>
      </c>
      <c r="E1230">
        <v>0.80641300000000005</v>
      </c>
      <c r="F1230">
        <v>0.71995629999999999</v>
      </c>
      <c r="G1230">
        <v>1.6656600000000001E-2</v>
      </c>
      <c r="H1230">
        <v>72.5</v>
      </c>
      <c r="I1230">
        <v>-1.20944E-2</v>
      </c>
      <c r="J1230">
        <v>4.8919000000000002E-3</v>
      </c>
      <c r="K1230">
        <v>1.6656600000000001E-2</v>
      </c>
      <c r="L1230">
        <v>2.84213E-2</v>
      </c>
      <c r="M1230">
        <v>4.5407700000000002E-2</v>
      </c>
      <c r="N1230">
        <v>2.2434599999999999E-2</v>
      </c>
      <c r="O1230">
        <v>720</v>
      </c>
      <c r="P1230">
        <v>7207</v>
      </c>
    </row>
    <row r="1231" spans="1:16">
      <c r="A1231" s="53" t="s">
        <v>53</v>
      </c>
      <c r="B1231" s="53">
        <v>40008</v>
      </c>
      <c r="C1231" s="57">
        <v>6</v>
      </c>
      <c r="D1231">
        <v>0.7963327</v>
      </c>
      <c r="E1231">
        <v>0.78962489999999996</v>
      </c>
      <c r="F1231">
        <v>0.73008470000000003</v>
      </c>
      <c r="G1231">
        <v>6.7076999999999996E-3</v>
      </c>
      <c r="H1231">
        <v>71</v>
      </c>
      <c r="I1231">
        <v>-2.2048000000000002E-2</v>
      </c>
      <c r="J1231">
        <v>-5.0588999999999999E-3</v>
      </c>
      <c r="K1231">
        <v>6.7076999999999996E-3</v>
      </c>
      <c r="L1231">
        <v>1.8474299999999999E-2</v>
      </c>
      <c r="M1231">
        <v>3.5463399999999999E-2</v>
      </c>
      <c r="N1231">
        <v>2.2438199999999998E-2</v>
      </c>
      <c r="O1231">
        <v>719</v>
      </c>
      <c r="P1231">
        <v>7207</v>
      </c>
    </row>
    <row r="1232" spans="1:16">
      <c r="A1232" s="53" t="s">
        <v>53</v>
      </c>
      <c r="B1232" s="53">
        <v>40008</v>
      </c>
      <c r="C1232" s="57">
        <v>7</v>
      </c>
      <c r="D1232">
        <v>0.83766779999999996</v>
      </c>
      <c r="E1232">
        <v>0.82778079999999998</v>
      </c>
      <c r="F1232">
        <v>0.75745439999999997</v>
      </c>
      <c r="G1232">
        <v>9.887E-3</v>
      </c>
      <c r="H1232">
        <v>73</v>
      </c>
      <c r="I1232">
        <v>-1.8864100000000002E-2</v>
      </c>
      <c r="J1232">
        <v>-1.8776999999999999E-3</v>
      </c>
      <c r="K1232">
        <v>9.887E-3</v>
      </c>
      <c r="L1232">
        <v>2.1651699999999999E-2</v>
      </c>
      <c r="M1232">
        <v>3.8637999999999999E-2</v>
      </c>
      <c r="N1232">
        <v>2.2434599999999999E-2</v>
      </c>
      <c r="O1232">
        <v>720</v>
      </c>
      <c r="P1232">
        <v>7207</v>
      </c>
    </row>
    <row r="1233" spans="1:16">
      <c r="A1233" s="53" t="s">
        <v>53</v>
      </c>
      <c r="B1233" s="53">
        <v>40008</v>
      </c>
      <c r="C1233" s="57">
        <v>8</v>
      </c>
      <c r="D1233">
        <v>0.89556809999999998</v>
      </c>
      <c r="E1233">
        <v>0.88806229999999997</v>
      </c>
      <c r="F1233">
        <v>0.81188470000000001</v>
      </c>
      <c r="G1233">
        <v>7.5058E-3</v>
      </c>
      <c r="H1233">
        <v>77.5</v>
      </c>
      <c r="I1233">
        <v>-2.1245300000000002E-2</v>
      </c>
      <c r="J1233">
        <v>-4.2589000000000004E-3</v>
      </c>
      <c r="K1233">
        <v>7.5058E-3</v>
      </c>
      <c r="L1233">
        <v>1.9270499999999999E-2</v>
      </c>
      <c r="M1233">
        <v>3.6256799999999999E-2</v>
      </c>
      <c r="N1233">
        <v>2.2434599999999999E-2</v>
      </c>
      <c r="O1233">
        <v>720</v>
      </c>
      <c r="P1233">
        <v>7207</v>
      </c>
    </row>
    <row r="1234" spans="1:16">
      <c r="A1234" s="53" t="s">
        <v>53</v>
      </c>
      <c r="B1234" s="53">
        <v>40008</v>
      </c>
      <c r="C1234" s="57">
        <v>9</v>
      </c>
      <c r="D1234">
        <v>0.98782930000000002</v>
      </c>
      <c r="E1234">
        <v>0.97196260000000001</v>
      </c>
      <c r="F1234">
        <v>0.88144319999999998</v>
      </c>
      <c r="G1234">
        <v>1.58668E-2</v>
      </c>
      <c r="H1234">
        <v>83.5</v>
      </c>
      <c r="I1234">
        <v>-1.34355E-2</v>
      </c>
      <c r="J1234">
        <v>3.8765000000000002E-3</v>
      </c>
      <c r="K1234">
        <v>1.58668E-2</v>
      </c>
      <c r="L1234">
        <v>2.7857E-2</v>
      </c>
      <c r="M1234">
        <v>4.5169000000000001E-2</v>
      </c>
      <c r="N1234">
        <v>2.2864599999999999E-2</v>
      </c>
      <c r="O1234">
        <v>700</v>
      </c>
      <c r="P1234">
        <v>7207</v>
      </c>
    </row>
    <row r="1235" spans="1:16">
      <c r="A1235" s="53" t="s">
        <v>53</v>
      </c>
      <c r="B1235" s="53">
        <v>40008</v>
      </c>
      <c r="C1235" s="57">
        <v>10</v>
      </c>
      <c r="D1235">
        <v>1.121184</v>
      </c>
      <c r="E1235">
        <v>1.08884</v>
      </c>
      <c r="F1235">
        <v>1.0268330000000001</v>
      </c>
      <c r="G1235">
        <v>3.2343499999999997E-2</v>
      </c>
      <c r="H1235">
        <v>86</v>
      </c>
      <c r="I1235">
        <v>3.0052E-3</v>
      </c>
      <c r="J1235">
        <v>2.0338499999999999E-2</v>
      </c>
      <c r="K1235">
        <v>3.2343499999999997E-2</v>
      </c>
      <c r="L1235">
        <v>4.4348499999999999E-2</v>
      </c>
      <c r="M1235">
        <v>6.1681800000000002E-2</v>
      </c>
      <c r="N1235">
        <v>2.2892800000000001E-2</v>
      </c>
      <c r="O1235">
        <v>698</v>
      </c>
      <c r="P1235">
        <v>7207</v>
      </c>
    </row>
    <row r="1236" spans="1:16">
      <c r="A1236" s="53" t="s">
        <v>53</v>
      </c>
      <c r="B1236" s="53">
        <v>40008</v>
      </c>
      <c r="C1236" s="57">
        <v>11</v>
      </c>
      <c r="D1236">
        <v>1.2954490000000001</v>
      </c>
      <c r="E1236">
        <v>1.278214</v>
      </c>
      <c r="F1236">
        <v>1.2820100000000001</v>
      </c>
      <c r="G1236">
        <v>1.7235E-2</v>
      </c>
      <c r="H1236">
        <v>89.5</v>
      </c>
      <c r="I1236">
        <v>-1.21032E-2</v>
      </c>
      <c r="J1236">
        <v>5.2300999999999997E-3</v>
      </c>
      <c r="K1236">
        <v>1.7235E-2</v>
      </c>
      <c r="L1236">
        <v>2.9239999999999999E-2</v>
      </c>
      <c r="M1236">
        <v>4.6573299999999998E-2</v>
      </c>
      <c r="N1236">
        <v>2.2892800000000001E-2</v>
      </c>
      <c r="O1236">
        <v>698</v>
      </c>
      <c r="P1236">
        <v>7207</v>
      </c>
    </row>
    <row r="1237" spans="1:16">
      <c r="A1237" s="53" t="s">
        <v>53</v>
      </c>
      <c r="B1237" s="53">
        <v>40008</v>
      </c>
      <c r="C1237" s="57">
        <v>12</v>
      </c>
      <c r="D1237">
        <v>1.503957</v>
      </c>
      <c r="E1237">
        <v>1.491349</v>
      </c>
      <c r="F1237">
        <v>1.516572</v>
      </c>
      <c r="G1237">
        <v>1.2608299999999999E-2</v>
      </c>
      <c r="H1237">
        <v>92.5</v>
      </c>
      <c r="I1237">
        <v>-1.6803100000000001E-2</v>
      </c>
      <c r="J1237">
        <v>5.7339999999999995E-4</v>
      </c>
      <c r="K1237">
        <v>1.2608299999999999E-2</v>
      </c>
      <c r="L1237">
        <v>2.4643200000000001E-2</v>
      </c>
      <c r="M1237">
        <v>4.20197E-2</v>
      </c>
      <c r="N1237">
        <v>2.2949799999999999E-2</v>
      </c>
      <c r="O1237">
        <v>695</v>
      </c>
      <c r="P1237">
        <v>7207</v>
      </c>
    </row>
    <row r="1238" spans="1:16">
      <c r="A1238" s="53" t="s">
        <v>53</v>
      </c>
      <c r="B1238" s="53">
        <v>40008</v>
      </c>
      <c r="C1238" s="57">
        <v>13</v>
      </c>
      <c r="D1238">
        <v>1.729344</v>
      </c>
      <c r="E1238">
        <v>1.6962820000000001</v>
      </c>
      <c r="F1238">
        <v>1.6748559999999999</v>
      </c>
      <c r="G1238">
        <v>3.30622E-2</v>
      </c>
      <c r="H1238">
        <v>94.5</v>
      </c>
      <c r="I1238">
        <v>3.6656000000000002E-3</v>
      </c>
      <c r="J1238">
        <v>2.1033300000000001E-2</v>
      </c>
      <c r="K1238">
        <v>3.30622E-2</v>
      </c>
      <c r="L1238">
        <v>4.5091100000000002E-2</v>
      </c>
      <c r="M1238">
        <v>6.2458899999999998E-2</v>
      </c>
      <c r="N1238">
        <v>2.2938299999999998E-2</v>
      </c>
      <c r="O1238">
        <v>696</v>
      </c>
      <c r="P1238">
        <v>7207</v>
      </c>
    </row>
    <row r="1239" spans="1:16">
      <c r="A1239" s="53" t="s">
        <v>53</v>
      </c>
      <c r="B1239" s="53">
        <v>40008</v>
      </c>
      <c r="C1239" s="57">
        <v>14</v>
      </c>
      <c r="D1239">
        <v>1.9248810000000001</v>
      </c>
      <c r="E1239">
        <v>1.8569059999999999</v>
      </c>
      <c r="F1239">
        <v>1.8393390000000001</v>
      </c>
      <c r="G1239">
        <v>6.7975400000000005E-2</v>
      </c>
      <c r="H1239">
        <v>95.5</v>
      </c>
      <c r="I1239">
        <v>3.8611600000000003E-2</v>
      </c>
      <c r="J1239">
        <v>5.5960000000000003E-2</v>
      </c>
      <c r="K1239">
        <v>6.7975400000000005E-2</v>
      </c>
      <c r="L1239">
        <v>7.9990800000000001E-2</v>
      </c>
      <c r="M1239">
        <v>9.7339300000000004E-2</v>
      </c>
      <c r="N1239">
        <v>2.2912700000000001E-2</v>
      </c>
      <c r="O1239">
        <v>697</v>
      </c>
      <c r="P1239">
        <v>7207</v>
      </c>
    </row>
    <row r="1240" spans="1:16">
      <c r="A1240" s="53" t="s">
        <v>53</v>
      </c>
      <c r="B1240" s="53">
        <v>40008</v>
      </c>
      <c r="C1240" s="57">
        <v>15</v>
      </c>
      <c r="D1240">
        <v>2.108152</v>
      </c>
      <c r="E1240">
        <v>1.8558250000000001</v>
      </c>
      <c r="F1240">
        <v>1.81389</v>
      </c>
      <c r="G1240">
        <v>0.25232719999999997</v>
      </c>
      <c r="H1240">
        <v>96.5</v>
      </c>
      <c r="I1240">
        <v>0.2229575</v>
      </c>
      <c r="J1240">
        <v>0.24030940000000001</v>
      </c>
      <c r="K1240">
        <v>0.25232719999999997</v>
      </c>
      <c r="L1240">
        <v>0.264345</v>
      </c>
      <c r="M1240">
        <v>0.28169689999999997</v>
      </c>
      <c r="N1240">
        <v>2.2917300000000002E-2</v>
      </c>
      <c r="O1240">
        <v>697</v>
      </c>
      <c r="P1240">
        <v>7207</v>
      </c>
    </row>
    <row r="1241" spans="1:16">
      <c r="A1241" s="53" t="s">
        <v>53</v>
      </c>
      <c r="B1241" s="53">
        <v>40008</v>
      </c>
      <c r="C1241" s="57">
        <v>16</v>
      </c>
      <c r="D1241">
        <v>2.3479220000000001</v>
      </c>
      <c r="E1241">
        <v>2.0341770000000001</v>
      </c>
      <c r="F1241">
        <v>1.935516</v>
      </c>
      <c r="G1241">
        <v>0.313745</v>
      </c>
      <c r="H1241">
        <v>98.5</v>
      </c>
      <c r="I1241">
        <v>0.28438560000000002</v>
      </c>
      <c r="J1241">
        <v>0.30173139999999998</v>
      </c>
      <c r="K1241">
        <v>0.313745</v>
      </c>
      <c r="L1241">
        <v>0.32575870000000001</v>
      </c>
      <c r="M1241">
        <v>0.34310449999999998</v>
      </c>
      <c r="N1241">
        <v>2.29093E-2</v>
      </c>
      <c r="O1241">
        <v>697</v>
      </c>
      <c r="P1241">
        <v>7207</v>
      </c>
    </row>
    <row r="1242" spans="1:16">
      <c r="A1242" s="53" t="s">
        <v>53</v>
      </c>
      <c r="B1242" s="53">
        <v>40008</v>
      </c>
      <c r="C1242" s="57">
        <v>17</v>
      </c>
      <c r="D1242">
        <v>2.50468</v>
      </c>
      <c r="E1242">
        <v>2.1901929999999998</v>
      </c>
      <c r="F1242">
        <v>2.1512129999999998</v>
      </c>
      <c r="G1242">
        <v>0.31448700000000002</v>
      </c>
      <c r="H1242">
        <v>99.5</v>
      </c>
      <c r="I1242">
        <v>0.28578029999999999</v>
      </c>
      <c r="J1242">
        <v>0.30274050000000002</v>
      </c>
      <c r="K1242">
        <v>0.31448700000000002</v>
      </c>
      <c r="L1242">
        <v>0.32623350000000001</v>
      </c>
      <c r="M1242">
        <v>0.34319369999999999</v>
      </c>
      <c r="N1242">
        <v>2.23999E-2</v>
      </c>
      <c r="O1242">
        <v>720</v>
      </c>
      <c r="P1242">
        <v>7207</v>
      </c>
    </row>
    <row r="1243" spans="1:16">
      <c r="A1243" s="53" t="s">
        <v>53</v>
      </c>
      <c r="B1243" s="53">
        <v>40008</v>
      </c>
      <c r="C1243" s="57">
        <v>18</v>
      </c>
      <c r="D1243">
        <v>2.61713</v>
      </c>
      <c r="E1243">
        <v>2.2888609999999998</v>
      </c>
      <c r="F1243">
        <v>2.2625989999999998</v>
      </c>
      <c r="G1243">
        <v>0.32826880000000003</v>
      </c>
      <c r="H1243">
        <v>100</v>
      </c>
      <c r="I1243">
        <v>0.29964990000000002</v>
      </c>
      <c r="J1243">
        <v>0.31655820000000001</v>
      </c>
      <c r="K1243">
        <v>0.32826880000000003</v>
      </c>
      <c r="L1243">
        <v>0.33997939999999999</v>
      </c>
      <c r="M1243">
        <v>0.35688769999999997</v>
      </c>
      <c r="N1243">
        <v>2.2331500000000001E-2</v>
      </c>
      <c r="O1243">
        <v>726</v>
      </c>
      <c r="P1243">
        <v>7207</v>
      </c>
    </row>
    <row r="1244" spans="1:16">
      <c r="A1244" s="53" t="s">
        <v>53</v>
      </c>
      <c r="B1244" s="53">
        <v>40008</v>
      </c>
      <c r="C1244" s="57">
        <v>19</v>
      </c>
      <c r="D1244">
        <v>2.6152850000000001</v>
      </c>
      <c r="E1244">
        <v>2.3037719999999999</v>
      </c>
      <c r="F1244">
        <v>2.3152409999999999</v>
      </c>
      <c r="G1244">
        <v>0.3115134</v>
      </c>
      <c r="H1244">
        <v>100</v>
      </c>
      <c r="I1244">
        <v>0.28289449999999999</v>
      </c>
      <c r="J1244">
        <v>0.29980279999999998</v>
      </c>
      <c r="K1244">
        <v>0.3115134</v>
      </c>
      <c r="L1244">
        <v>0.32322400000000001</v>
      </c>
      <c r="M1244">
        <v>0.3401323</v>
      </c>
      <c r="N1244">
        <v>2.2331500000000001E-2</v>
      </c>
      <c r="O1244">
        <v>726</v>
      </c>
      <c r="P1244">
        <v>7207</v>
      </c>
    </row>
    <row r="1245" spans="1:16">
      <c r="A1245" s="53" t="s">
        <v>53</v>
      </c>
      <c r="B1245" s="53">
        <v>40008</v>
      </c>
      <c r="C1245" s="57">
        <v>20</v>
      </c>
      <c r="D1245">
        <v>2.4989590000000002</v>
      </c>
      <c r="E1245">
        <v>2.5300180000000001</v>
      </c>
      <c r="F1245">
        <v>2.4944829999999998</v>
      </c>
      <c r="G1245">
        <v>-3.1059300000000001E-2</v>
      </c>
      <c r="H1245">
        <v>98.5</v>
      </c>
      <c r="I1245">
        <v>-5.9678200000000001E-2</v>
      </c>
      <c r="J1245">
        <v>-4.27699E-2</v>
      </c>
      <c r="K1245">
        <v>-3.1059300000000001E-2</v>
      </c>
      <c r="L1245">
        <v>-1.9348600000000001E-2</v>
      </c>
      <c r="M1245">
        <v>-2.4404000000000001E-3</v>
      </c>
      <c r="N1245">
        <v>2.2331500000000001E-2</v>
      </c>
      <c r="O1245">
        <v>726</v>
      </c>
      <c r="P1245">
        <v>7207</v>
      </c>
    </row>
    <row r="1246" spans="1:16">
      <c r="A1246" s="53" t="s">
        <v>53</v>
      </c>
      <c r="B1246" s="53">
        <v>40008</v>
      </c>
      <c r="C1246" s="57">
        <v>21</v>
      </c>
      <c r="D1246">
        <v>2.3589889999999998</v>
      </c>
      <c r="E1246">
        <v>2.477538</v>
      </c>
      <c r="F1246">
        <v>2.4400759999999999</v>
      </c>
      <c r="G1246">
        <v>-0.1185489</v>
      </c>
      <c r="H1246">
        <v>95.5</v>
      </c>
      <c r="I1246">
        <v>-0.1472282</v>
      </c>
      <c r="J1246">
        <v>-0.13028419999999999</v>
      </c>
      <c r="K1246">
        <v>-0.1185489</v>
      </c>
      <c r="L1246">
        <v>-0.10681350000000001</v>
      </c>
      <c r="M1246">
        <v>-8.9869500000000005E-2</v>
      </c>
      <c r="N1246">
        <v>2.2378599999999998E-2</v>
      </c>
      <c r="O1246">
        <v>724</v>
      </c>
      <c r="P1246">
        <v>7207</v>
      </c>
    </row>
    <row r="1247" spans="1:16">
      <c r="A1247" s="53" t="s">
        <v>53</v>
      </c>
      <c r="B1247" s="53">
        <v>40008</v>
      </c>
      <c r="C1247" s="57">
        <v>22</v>
      </c>
      <c r="D1247">
        <v>2.2156660000000001</v>
      </c>
      <c r="E1247">
        <v>2.3167239999999998</v>
      </c>
      <c r="F1247">
        <v>2.3629380000000002</v>
      </c>
      <c r="G1247">
        <v>-0.1010585</v>
      </c>
      <c r="H1247">
        <v>91.5</v>
      </c>
      <c r="I1247">
        <v>-0.1297044</v>
      </c>
      <c r="J1247">
        <v>-0.1127802</v>
      </c>
      <c r="K1247">
        <v>-0.1010585</v>
      </c>
      <c r="L1247">
        <v>-8.9336799999999994E-2</v>
      </c>
      <c r="M1247">
        <v>-7.2412599999999994E-2</v>
      </c>
      <c r="N1247">
        <v>2.2352500000000001E-2</v>
      </c>
      <c r="O1247">
        <v>724</v>
      </c>
      <c r="P1247">
        <v>7207</v>
      </c>
    </row>
    <row r="1248" spans="1:16">
      <c r="A1248" s="53" t="s">
        <v>53</v>
      </c>
      <c r="B1248" s="53">
        <v>40008</v>
      </c>
      <c r="C1248" s="57">
        <v>23</v>
      </c>
      <c r="D1248">
        <v>1.891141</v>
      </c>
      <c r="E1248">
        <v>1.9827870000000001</v>
      </c>
      <c r="F1248">
        <v>1.944571</v>
      </c>
      <c r="G1248">
        <v>-9.1646699999999998E-2</v>
      </c>
      <c r="H1248">
        <v>88.5</v>
      </c>
      <c r="I1248">
        <v>-0.12026249999999999</v>
      </c>
      <c r="J1248">
        <v>-0.103356</v>
      </c>
      <c r="K1248">
        <v>-9.1646699999999998E-2</v>
      </c>
      <c r="L1248">
        <v>-7.9937300000000003E-2</v>
      </c>
      <c r="M1248">
        <v>-6.3030900000000001E-2</v>
      </c>
      <c r="N1248">
        <v>2.2329000000000002E-2</v>
      </c>
      <c r="O1248">
        <v>725</v>
      </c>
      <c r="P1248">
        <v>7207</v>
      </c>
    </row>
    <row r="1249" spans="1:16">
      <c r="A1249" s="53" t="s">
        <v>53</v>
      </c>
      <c r="B1249" s="53">
        <v>40008</v>
      </c>
      <c r="C1249" s="57">
        <v>24</v>
      </c>
      <c r="D1249">
        <v>1.601383</v>
      </c>
      <c r="E1249">
        <v>1.621461</v>
      </c>
      <c r="F1249">
        <v>1.625837</v>
      </c>
      <c r="G1249">
        <v>-2.00783E-2</v>
      </c>
      <c r="H1249">
        <v>86.5</v>
      </c>
      <c r="I1249">
        <v>-4.8697200000000003E-2</v>
      </c>
      <c r="J1249">
        <v>-3.1788900000000002E-2</v>
      </c>
      <c r="K1249">
        <v>-2.00783E-2</v>
      </c>
      <c r="L1249">
        <v>-8.3677000000000005E-3</v>
      </c>
      <c r="M1249">
        <v>8.5406000000000006E-3</v>
      </c>
      <c r="N1249">
        <v>2.2331500000000001E-2</v>
      </c>
      <c r="O1249">
        <v>726</v>
      </c>
      <c r="P1249">
        <v>7207</v>
      </c>
    </row>
    <row r="1250" spans="1:16">
      <c r="A1250" s="53" t="s">
        <v>53</v>
      </c>
      <c r="B1250" s="53">
        <v>40010</v>
      </c>
      <c r="C1250" s="57">
        <v>1</v>
      </c>
      <c r="D1250">
        <v>1.4932110000000001</v>
      </c>
      <c r="E1250">
        <v>1.4982409999999999</v>
      </c>
      <c r="F1250">
        <v>1.5112190000000001</v>
      </c>
      <c r="G1250">
        <v>-5.0308000000000002E-3</v>
      </c>
      <c r="H1250">
        <v>85.5</v>
      </c>
      <c r="I1250">
        <v>-3.3935300000000002E-2</v>
      </c>
      <c r="J1250">
        <v>-1.68583E-2</v>
      </c>
      <c r="K1250">
        <v>-5.0308000000000002E-3</v>
      </c>
      <c r="L1250">
        <v>6.7968000000000004E-3</v>
      </c>
      <c r="M1250">
        <v>2.3873800000000001E-2</v>
      </c>
      <c r="N1250">
        <v>2.2554299999999999E-2</v>
      </c>
      <c r="O1250">
        <v>711</v>
      </c>
      <c r="P1250">
        <v>7205</v>
      </c>
    </row>
    <row r="1251" spans="1:16">
      <c r="A1251" s="53" t="s">
        <v>53</v>
      </c>
      <c r="B1251" s="53">
        <v>40010</v>
      </c>
      <c r="C1251" s="57">
        <v>2</v>
      </c>
      <c r="D1251">
        <v>1.2875019999999999</v>
      </c>
      <c r="E1251">
        <v>1.285512</v>
      </c>
      <c r="F1251">
        <v>1.2805629999999999</v>
      </c>
      <c r="G1251">
        <v>1.9897999999999999E-3</v>
      </c>
      <c r="H1251">
        <v>83.5</v>
      </c>
      <c r="I1251">
        <v>-2.6932600000000001E-2</v>
      </c>
      <c r="J1251">
        <v>-9.8449999999999996E-3</v>
      </c>
      <c r="K1251">
        <v>1.9897999999999999E-3</v>
      </c>
      <c r="L1251">
        <v>1.3824700000000001E-2</v>
      </c>
      <c r="M1251">
        <v>3.09123E-2</v>
      </c>
      <c r="N1251">
        <v>2.2568299999999999E-2</v>
      </c>
      <c r="O1251">
        <v>712</v>
      </c>
      <c r="P1251">
        <v>7205</v>
      </c>
    </row>
    <row r="1252" spans="1:16">
      <c r="A1252" s="53" t="s">
        <v>53</v>
      </c>
      <c r="B1252" s="53">
        <v>40010</v>
      </c>
      <c r="C1252" s="57">
        <v>3</v>
      </c>
      <c r="D1252">
        <v>1.161994</v>
      </c>
      <c r="E1252">
        <v>1.177171</v>
      </c>
      <c r="F1252">
        <v>1.1346069999999999</v>
      </c>
      <c r="G1252">
        <v>-1.5177100000000001E-2</v>
      </c>
      <c r="H1252">
        <v>83</v>
      </c>
      <c r="I1252">
        <v>-4.4099600000000003E-2</v>
      </c>
      <c r="J1252">
        <v>-2.7012000000000001E-2</v>
      </c>
      <c r="K1252">
        <v>-1.5177100000000001E-2</v>
      </c>
      <c r="L1252">
        <v>-3.3422999999999999E-3</v>
      </c>
      <c r="M1252">
        <v>1.37453E-2</v>
      </c>
      <c r="N1252">
        <v>2.2568299999999999E-2</v>
      </c>
      <c r="O1252">
        <v>712</v>
      </c>
      <c r="P1252">
        <v>7205</v>
      </c>
    </row>
    <row r="1253" spans="1:16">
      <c r="A1253" s="53" t="s">
        <v>53</v>
      </c>
      <c r="B1253" s="53">
        <v>40010</v>
      </c>
      <c r="C1253" s="57">
        <v>4</v>
      </c>
      <c r="D1253">
        <v>1.0420039999999999</v>
      </c>
      <c r="E1253">
        <v>1.0455289999999999</v>
      </c>
      <c r="F1253">
        <v>1.0130399999999999</v>
      </c>
      <c r="G1253">
        <v>-3.5249000000000001E-3</v>
      </c>
      <c r="H1253">
        <v>81</v>
      </c>
      <c r="I1253">
        <v>-3.2447400000000001E-2</v>
      </c>
      <c r="J1253">
        <v>-1.53597E-2</v>
      </c>
      <c r="K1253">
        <v>-3.5249000000000001E-3</v>
      </c>
      <c r="L1253">
        <v>8.3099000000000003E-3</v>
      </c>
      <c r="M1253">
        <v>2.5397599999999999E-2</v>
      </c>
      <c r="N1253">
        <v>2.2568299999999999E-2</v>
      </c>
      <c r="O1253">
        <v>712</v>
      </c>
      <c r="P1253">
        <v>7205</v>
      </c>
    </row>
    <row r="1254" spans="1:16">
      <c r="A1254" s="53" t="s">
        <v>53</v>
      </c>
      <c r="B1254" s="53">
        <v>40010</v>
      </c>
      <c r="C1254" s="57">
        <v>5</v>
      </c>
      <c r="D1254">
        <v>0.9663699</v>
      </c>
      <c r="E1254">
        <v>0.97190960000000004</v>
      </c>
      <c r="F1254">
        <v>0.8838724</v>
      </c>
      <c r="G1254">
        <v>-5.5396999999999998E-3</v>
      </c>
      <c r="H1254">
        <v>79</v>
      </c>
      <c r="I1254">
        <v>-3.4458999999999997E-2</v>
      </c>
      <c r="J1254">
        <v>-1.7373300000000001E-2</v>
      </c>
      <c r="K1254">
        <v>-5.5396999999999998E-3</v>
      </c>
      <c r="L1254">
        <v>6.2937999999999996E-3</v>
      </c>
      <c r="M1254">
        <v>2.33796E-2</v>
      </c>
      <c r="N1254">
        <v>2.25659E-2</v>
      </c>
      <c r="O1254">
        <v>711</v>
      </c>
      <c r="P1254">
        <v>7205</v>
      </c>
    </row>
    <row r="1255" spans="1:16">
      <c r="A1255" s="53" t="s">
        <v>53</v>
      </c>
      <c r="B1255" s="53">
        <v>40010</v>
      </c>
      <c r="C1255" s="57">
        <v>6</v>
      </c>
      <c r="D1255">
        <v>0.91310599999999997</v>
      </c>
      <c r="E1255">
        <v>0.92606909999999998</v>
      </c>
      <c r="F1255">
        <v>0.85552810000000001</v>
      </c>
      <c r="G1255">
        <v>-1.29631E-2</v>
      </c>
      <c r="H1255">
        <v>77.5</v>
      </c>
      <c r="I1255">
        <v>-4.1919600000000001E-2</v>
      </c>
      <c r="J1255">
        <v>-2.4811900000000001E-2</v>
      </c>
      <c r="K1255">
        <v>-1.29631E-2</v>
      </c>
      <c r="L1255">
        <v>-1.1142999999999999E-3</v>
      </c>
      <c r="M1255">
        <v>1.5993400000000001E-2</v>
      </c>
      <c r="N1255">
        <v>2.2594900000000001E-2</v>
      </c>
      <c r="O1255">
        <v>710</v>
      </c>
      <c r="P1255">
        <v>7205</v>
      </c>
    </row>
    <row r="1256" spans="1:16">
      <c r="A1256" s="53" t="s">
        <v>53</v>
      </c>
      <c r="B1256" s="53">
        <v>40010</v>
      </c>
      <c r="C1256" s="57">
        <v>7</v>
      </c>
      <c r="D1256">
        <v>0.93460829999999995</v>
      </c>
      <c r="E1256">
        <v>0.95531779999999999</v>
      </c>
      <c r="F1256">
        <v>0.90960110000000005</v>
      </c>
      <c r="G1256">
        <v>-2.0709499999999999E-2</v>
      </c>
      <c r="H1256">
        <v>78</v>
      </c>
      <c r="I1256">
        <v>-4.9669100000000001E-2</v>
      </c>
      <c r="J1256">
        <v>-3.2559600000000001E-2</v>
      </c>
      <c r="K1256">
        <v>-2.0709499999999999E-2</v>
      </c>
      <c r="L1256">
        <v>-8.8594999999999993E-3</v>
      </c>
      <c r="M1256">
        <v>8.2500999999999998E-3</v>
      </c>
      <c r="N1256">
        <v>2.2597300000000001E-2</v>
      </c>
      <c r="O1256">
        <v>711</v>
      </c>
      <c r="P1256">
        <v>7205</v>
      </c>
    </row>
    <row r="1257" spans="1:16">
      <c r="A1257" s="53" t="s">
        <v>53</v>
      </c>
      <c r="B1257" s="53">
        <v>40010</v>
      </c>
      <c r="C1257" s="57">
        <v>8</v>
      </c>
      <c r="D1257">
        <v>0.99877959999999999</v>
      </c>
      <c r="E1257">
        <v>1.002365</v>
      </c>
      <c r="F1257">
        <v>0.95432870000000003</v>
      </c>
      <c r="G1257">
        <v>-3.5855000000000001E-3</v>
      </c>
      <c r="H1257">
        <v>82.5</v>
      </c>
      <c r="I1257">
        <v>-3.2508000000000002E-2</v>
      </c>
      <c r="J1257">
        <v>-1.5420400000000001E-2</v>
      </c>
      <c r="K1257">
        <v>-3.5855000000000001E-3</v>
      </c>
      <c r="L1257">
        <v>8.2492999999999993E-3</v>
      </c>
      <c r="M1257">
        <v>2.5336899999999999E-2</v>
      </c>
      <c r="N1257">
        <v>2.2568299999999999E-2</v>
      </c>
      <c r="O1257">
        <v>712</v>
      </c>
      <c r="P1257">
        <v>7205</v>
      </c>
    </row>
    <row r="1258" spans="1:16">
      <c r="A1258" s="53" t="s">
        <v>53</v>
      </c>
      <c r="B1258" s="53">
        <v>40010</v>
      </c>
      <c r="C1258" s="57">
        <v>9</v>
      </c>
      <c r="D1258">
        <v>1.1265130000000001</v>
      </c>
      <c r="E1258">
        <v>1.15724</v>
      </c>
      <c r="F1258">
        <v>1.0983830000000001</v>
      </c>
      <c r="G1258">
        <v>-3.0727299999999999E-2</v>
      </c>
      <c r="H1258">
        <v>88.5</v>
      </c>
      <c r="I1258">
        <v>-5.9427399999999998E-2</v>
      </c>
      <c r="J1258">
        <v>-4.2471099999999998E-2</v>
      </c>
      <c r="K1258">
        <v>-3.0727299999999999E-2</v>
      </c>
      <c r="L1258">
        <v>-1.8983400000000001E-2</v>
      </c>
      <c r="M1258">
        <v>-2.0271E-3</v>
      </c>
      <c r="N1258">
        <v>2.2394799999999999E-2</v>
      </c>
      <c r="O1258">
        <v>722</v>
      </c>
      <c r="P1258">
        <v>7205</v>
      </c>
    </row>
    <row r="1259" spans="1:16">
      <c r="A1259" s="53" t="s">
        <v>53</v>
      </c>
      <c r="B1259" s="53">
        <v>40010</v>
      </c>
      <c r="C1259" s="57">
        <v>10</v>
      </c>
      <c r="D1259">
        <v>1.3180080000000001</v>
      </c>
      <c r="E1259">
        <v>1.3513820000000001</v>
      </c>
      <c r="F1259">
        <v>1.31446</v>
      </c>
      <c r="G1259">
        <v>-3.3374000000000001E-2</v>
      </c>
      <c r="H1259">
        <v>92</v>
      </c>
      <c r="I1259">
        <v>-6.2055199999999998E-2</v>
      </c>
      <c r="J1259">
        <v>-4.51101E-2</v>
      </c>
      <c r="K1259">
        <v>-3.3374000000000001E-2</v>
      </c>
      <c r="L1259">
        <v>-2.1637799999999999E-2</v>
      </c>
      <c r="M1259">
        <v>-4.6927000000000002E-3</v>
      </c>
      <c r="N1259">
        <v>2.23801E-2</v>
      </c>
      <c r="O1259">
        <v>723</v>
      </c>
      <c r="P1259">
        <v>7205</v>
      </c>
    </row>
    <row r="1260" spans="1:16">
      <c r="A1260" s="53" t="s">
        <v>53</v>
      </c>
      <c r="B1260" s="53">
        <v>40010</v>
      </c>
      <c r="C1260" s="57">
        <v>11</v>
      </c>
      <c r="D1260">
        <v>1.535355</v>
      </c>
      <c r="E1260">
        <v>1.5633760000000001</v>
      </c>
      <c r="F1260">
        <v>1.5162169999999999</v>
      </c>
      <c r="G1260">
        <v>-2.80212E-2</v>
      </c>
      <c r="H1260">
        <v>94.5</v>
      </c>
      <c r="I1260">
        <v>-5.6696000000000003E-2</v>
      </c>
      <c r="J1260">
        <v>-3.9754699999999997E-2</v>
      </c>
      <c r="K1260">
        <v>-2.80212E-2</v>
      </c>
      <c r="L1260">
        <v>-1.6287699999999999E-2</v>
      </c>
      <c r="M1260">
        <v>6.5359999999999995E-4</v>
      </c>
      <c r="N1260">
        <v>2.2375099999999998E-2</v>
      </c>
      <c r="O1260">
        <v>724</v>
      </c>
      <c r="P1260">
        <v>7205</v>
      </c>
    </row>
    <row r="1261" spans="1:16">
      <c r="A1261" s="53" t="s">
        <v>53</v>
      </c>
      <c r="B1261" s="53">
        <v>40010</v>
      </c>
      <c r="C1261" s="57">
        <v>12</v>
      </c>
      <c r="D1261">
        <v>1.7779720000000001</v>
      </c>
      <c r="E1261">
        <v>1.793129</v>
      </c>
      <c r="F1261">
        <v>1.7798339999999999</v>
      </c>
      <c r="G1261">
        <v>-1.51571E-2</v>
      </c>
      <c r="H1261">
        <v>96.5</v>
      </c>
      <c r="I1261">
        <v>-4.38319E-2</v>
      </c>
      <c r="J1261">
        <v>-2.6890600000000001E-2</v>
      </c>
      <c r="K1261">
        <v>-1.51571E-2</v>
      </c>
      <c r="L1261">
        <v>-3.4236000000000002E-3</v>
      </c>
      <c r="M1261">
        <v>1.3517700000000001E-2</v>
      </c>
      <c r="N1261">
        <v>2.2375099999999998E-2</v>
      </c>
      <c r="O1261">
        <v>724</v>
      </c>
      <c r="P1261">
        <v>7205</v>
      </c>
    </row>
    <row r="1262" spans="1:16">
      <c r="A1262" s="53" t="s">
        <v>53</v>
      </c>
      <c r="B1262" s="53">
        <v>40010</v>
      </c>
      <c r="C1262" s="57">
        <v>13</v>
      </c>
      <c r="D1262">
        <v>2.0801750000000001</v>
      </c>
      <c r="E1262">
        <v>2.0805030000000002</v>
      </c>
      <c r="F1262">
        <v>2.0235089999999998</v>
      </c>
      <c r="G1262">
        <v>-3.2830000000000001E-4</v>
      </c>
      <c r="H1262">
        <v>99.5</v>
      </c>
      <c r="I1262">
        <v>-2.90031E-2</v>
      </c>
      <c r="J1262">
        <v>-1.2061799999999999E-2</v>
      </c>
      <c r="K1262">
        <v>-3.2830000000000001E-4</v>
      </c>
      <c r="L1262">
        <v>1.1405200000000001E-2</v>
      </c>
      <c r="M1262">
        <v>2.83465E-2</v>
      </c>
      <c r="N1262">
        <v>2.2375099999999998E-2</v>
      </c>
      <c r="O1262">
        <v>724</v>
      </c>
      <c r="P1262">
        <v>7205</v>
      </c>
    </row>
    <row r="1263" spans="1:16">
      <c r="A1263" s="53" t="s">
        <v>53</v>
      </c>
      <c r="B1263" s="53">
        <v>40010</v>
      </c>
      <c r="C1263" s="57">
        <v>14</v>
      </c>
      <c r="D1263">
        <v>2.3226640000000001</v>
      </c>
      <c r="E1263">
        <v>2.278273</v>
      </c>
      <c r="F1263">
        <v>2.215554</v>
      </c>
      <c r="G1263">
        <v>4.4391399999999998E-2</v>
      </c>
      <c r="H1263">
        <v>101</v>
      </c>
      <c r="I1263">
        <v>1.57173E-2</v>
      </c>
      <c r="J1263">
        <v>3.2658199999999998E-2</v>
      </c>
      <c r="K1263">
        <v>4.4391399999999998E-2</v>
      </c>
      <c r="L1263">
        <v>5.6124599999999997E-2</v>
      </c>
      <c r="M1263">
        <v>7.3065500000000005E-2</v>
      </c>
      <c r="N1263">
        <v>2.2374499999999999E-2</v>
      </c>
      <c r="O1263">
        <v>723</v>
      </c>
      <c r="P1263">
        <v>7205</v>
      </c>
    </row>
    <row r="1264" spans="1:16">
      <c r="A1264" s="53" t="s">
        <v>53</v>
      </c>
      <c r="B1264" s="53">
        <v>40010</v>
      </c>
      <c r="C1264" s="57">
        <v>15</v>
      </c>
      <c r="D1264">
        <v>2.5651419999999998</v>
      </c>
      <c r="E1264">
        <v>2.2242130000000002</v>
      </c>
      <c r="F1264">
        <v>2.1265510000000001</v>
      </c>
      <c r="G1264">
        <v>0.34092929999999999</v>
      </c>
      <c r="H1264">
        <v>103</v>
      </c>
      <c r="I1264">
        <v>0.31225449999999999</v>
      </c>
      <c r="J1264">
        <v>0.32919579999999998</v>
      </c>
      <c r="K1264">
        <v>0.34092929999999999</v>
      </c>
      <c r="L1264">
        <v>0.3526628</v>
      </c>
      <c r="M1264">
        <v>0.36960409999999999</v>
      </c>
      <c r="N1264">
        <v>2.2375099999999998E-2</v>
      </c>
      <c r="O1264">
        <v>724</v>
      </c>
      <c r="P1264">
        <v>7205</v>
      </c>
    </row>
    <row r="1265" spans="1:16">
      <c r="A1265" s="53" t="s">
        <v>53</v>
      </c>
      <c r="B1265" s="53">
        <v>40010</v>
      </c>
      <c r="C1265" s="57">
        <v>16</v>
      </c>
      <c r="D1265">
        <v>2.7489819999999998</v>
      </c>
      <c r="E1265">
        <v>2.355159</v>
      </c>
      <c r="F1265">
        <v>2.2983389999999999</v>
      </c>
      <c r="G1265">
        <v>0.39382339999999999</v>
      </c>
      <c r="H1265">
        <v>103</v>
      </c>
      <c r="I1265">
        <v>0.36512559999999999</v>
      </c>
      <c r="J1265">
        <v>0.38208049999999999</v>
      </c>
      <c r="K1265">
        <v>0.39382339999999999</v>
      </c>
      <c r="L1265">
        <v>0.40556629999999999</v>
      </c>
      <c r="M1265">
        <v>0.42252119999999999</v>
      </c>
      <c r="N1265">
        <v>2.2393E-2</v>
      </c>
      <c r="O1265">
        <v>723</v>
      </c>
      <c r="P1265">
        <v>7205</v>
      </c>
    </row>
    <row r="1266" spans="1:16">
      <c r="A1266" s="53" t="s">
        <v>53</v>
      </c>
      <c r="B1266" s="53">
        <v>40010</v>
      </c>
      <c r="C1266" s="57">
        <v>17</v>
      </c>
      <c r="D1266">
        <v>2.9476589999999998</v>
      </c>
      <c r="E1266">
        <v>2.5403470000000001</v>
      </c>
      <c r="F1266">
        <v>2.4770379999999999</v>
      </c>
      <c r="G1266">
        <v>0.4073119</v>
      </c>
      <c r="H1266">
        <v>104.5</v>
      </c>
      <c r="I1266">
        <v>0.37829420000000002</v>
      </c>
      <c r="J1266">
        <v>0.39543810000000001</v>
      </c>
      <c r="K1266">
        <v>0.4073119</v>
      </c>
      <c r="L1266">
        <v>0.41918569999999999</v>
      </c>
      <c r="M1266">
        <v>0.43632959999999998</v>
      </c>
      <c r="N1266">
        <v>2.2642599999999999E-2</v>
      </c>
      <c r="O1266">
        <v>710</v>
      </c>
      <c r="P1266">
        <v>7205</v>
      </c>
    </row>
    <row r="1267" spans="1:16">
      <c r="A1267" s="53" t="s">
        <v>53</v>
      </c>
      <c r="B1267" s="53">
        <v>40010</v>
      </c>
      <c r="C1267" s="57">
        <v>18</v>
      </c>
      <c r="D1267">
        <v>3.043247</v>
      </c>
      <c r="E1267">
        <v>2.6329359999999999</v>
      </c>
      <c r="F1267">
        <v>2.5688710000000001</v>
      </c>
      <c r="G1267">
        <v>0.41031190000000001</v>
      </c>
      <c r="H1267">
        <v>105</v>
      </c>
      <c r="I1267">
        <v>0.38137450000000001</v>
      </c>
      <c r="J1267">
        <v>0.39847100000000002</v>
      </c>
      <c r="K1267">
        <v>0.41031190000000001</v>
      </c>
      <c r="L1267">
        <v>0.4221529</v>
      </c>
      <c r="M1267">
        <v>0.43924930000000001</v>
      </c>
      <c r="N1267">
        <v>2.2579999999999999E-2</v>
      </c>
      <c r="O1267">
        <v>712</v>
      </c>
      <c r="P1267">
        <v>7205</v>
      </c>
    </row>
    <row r="1268" spans="1:16">
      <c r="A1268" s="53" t="s">
        <v>53</v>
      </c>
      <c r="B1268" s="53">
        <v>40010</v>
      </c>
      <c r="C1268" s="57">
        <v>19</v>
      </c>
      <c r="D1268">
        <v>3.0406209999999998</v>
      </c>
      <c r="E1268">
        <v>2.626684</v>
      </c>
      <c r="F1268">
        <v>2.5999810000000001</v>
      </c>
      <c r="G1268">
        <v>0.4139369</v>
      </c>
      <c r="H1268">
        <v>105</v>
      </c>
      <c r="I1268">
        <v>0.38499949999999999</v>
      </c>
      <c r="J1268">
        <v>0.40209590000000001</v>
      </c>
      <c r="K1268">
        <v>0.4139369</v>
      </c>
      <c r="L1268">
        <v>0.42577779999999998</v>
      </c>
      <c r="M1268">
        <v>0.4428743</v>
      </c>
      <c r="N1268">
        <v>2.2579999999999999E-2</v>
      </c>
      <c r="O1268">
        <v>712</v>
      </c>
      <c r="P1268">
        <v>7205</v>
      </c>
    </row>
    <row r="1269" spans="1:16">
      <c r="A1269" s="53" t="s">
        <v>53</v>
      </c>
      <c r="B1269" s="53">
        <v>40010</v>
      </c>
      <c r="C1269" s="57">
        <v>20</v>
      </c>
      <c r="D1269">
        <v>2.880341</v>
      </c>
      <c r="E1269">
        <v>2.893284</v>
      </c>
      <c r="F1269">
        <v>2.8781140000000001</v>
      </c>
      <c r="G1269">
        <v>-1.29433E-2</v>
      </c>
      <c r="H1269">
        <v>102.5</v>
      </c>
      <c r="I1269">
        <v>-4.18807E-2</v>
      </c>
      <c r="J1269">
        <v>-2.4784199999999999E-2</v>
      </c>
      <c r="K1269">
        <v>-1.29433E-2</v>
      </c>
      <c r="L1269">
        <v>-1.1023000000000001E-3</v>
      </c>
      <c r="M1269">
        <v>1.5994100000000001E-2</v>
      </c>
      <c r="N1269">
        <v>2.2579999999999999E-2</v>
      </c>
      <c r="O1269">
        <v>712</v>
      </c>
      <c r="P1269">
        <v>7205</v>
      </c>
    </row>
    <row r="1270" spans="1:16">
      <c r="A1270" s="53" t="s">
        <v>53</v>
      </c>
      <c r="B1270" s="53">
        <v>40010</v>
      </c>
      <c r="C1270" s="57">
        <v>21</v>
      </c>
      <c r="D1270">
        <v>2.724729</v>
      </c>
      <c r="E1270">
        <v>2.867105</v>
      </c>
      <c r="F1270">
        <v>2.8839549999999998</v>
      </c>
      <c r="G1270">
        <v>-0.14237520000000001</v>
      </c>
      <c r="H1270">
        <v>100</v>
      </c>
      <c r="I1270">
        <v>-0.17131260000000001</v>
      </c>
      <c r="J1270">
        <v>-0.1542162</v>
      </c>
      <c r="K1270">
        <v>-0.14237520000000001</v>
      </c>
      <c r="L1270">
        <v>-0.13053429999999999</v>
      </c>
      <c r="M1270">
        <v>-0.11343780000000001</v>
      </c>
      <c r="N1270">
        <v>2.2579999999999999E-2</v>
      </c>
      <c r="O1270">
        <v>712</v>
      </c>
      <c r="P1270">
        <v>7205</v>
      </c>
    </row>
    <row r="1271" spans="1:16">
      <c r="A1271" s="53" t="s">
        <v>53</v>
      </c>
      <c r="B1271" s="53">
        <v>40010</v>
      </c>
      <c r="C1271" s="57">
        <v>22</v>
      </c>
      <c r="D1271">
        <v>2.5795650000000001</v>
      </c>
      <c r="E1271">
        <v>2.6852559999999999</v>
      </c>
      <c r="F1271">
        <v>2.71957</v>
      </c>
      <c r="G1271">
        <v>-0.1056907</v>
      </c>
      <c r="H1271">
        <v>96.5</v>
      </c>
      <c r="I1271">
        <v>-0.1346281</v>
      </c>
      <c r="J1271">
        <v>-0.1175317</v>
      </c>
      <c r="K1271">
        <v>-0.1056907</v>
      </c>
      <c r="L1271">
        <v>-9.3849799999999997E-2</v>
      </c>
      <c r="M1271">
        <v>-7.6753299999999997E-2</v>
      </c>
      <c r="N1271">
        <v>2.2579999999999999E-2</v>
      </c>
      <c r="O1271">
        <v>712</v>
      </c>
      <c r="P1271">
        <v>7205</v>
      </c>
    </row>
    <row r="1272" spans="1:16">
      <c r="A1272" s="53" t="s">
        <v>53</v>
      </c>
      <c r="B1272" s="53">
        <v>40010</v>
      </c>
      <c r="C1272" s="57">
        <v>23</v>
      </c>
      <c r="D1272">
        <v>2.229441</v>
      </c>
      <c r="E1272">
        <v>2.277002</v>
      </c>
      <c r="F1272">
        <v>2.3092239999999999</v>
      </c>
      <c r="G1272">
        <v>-4.7560199999999997E-2</v>
      </c>
      <c r="H1272">
        <v>93.5</v>
      </c>
      <c r="I1272">
        <v>-7.6567899999999994E-2</v>
      </c>
      <c r="J1272">
        <v>-5.9429900000000001E-2</v>
      </c>
      <c r="K1272">
        <v>-4.7560199999999997E-2</v>
      </c>
      <c r="L1272">
        <v>-3.56905E-2</v>
      </c>
      <c r="M1272">
        <v>-1.85525E-2</v>
      </c>
      <c r="N1272">
        <v>2.26348E-2</v>
      </c>
      <c r="O1272">
        <v>710</v>
      </c>
      <c r="P1272">
        <v>7205</v>
      </c>
    </row>
    <row r="1273" spans="1:16">
      <c r="A1273" s="53" t="s">
        <v>53</v>
      </c>
      <c r="B1273" s="53">
        <v>40010</v>
      </c>
      <c r="C1273" s="57">
        <v>24</v>
      </c>
      <c r="D1273">
        <v>1.8368</v>
      </c>
      <c r="E1273">
        <v>1.8510489999999999</v>
      </c>
      <c r="F1273">
        <v>1.916485</v>
      </c>
      <c r="G1273">
        <v>-1.4248800000000001E-2</v>
      </c>
      <c r="H1273">
        <v>89.5</v>
      </c>
      <c r="I1273">
        <v>-4.3224100000000001E-2</v>
      </c>
      <c r="J1273">
        <v>-2.6105300000000001E-2</v>
      </c>
      <c r="K1273">
        <v>-1.4248800000000001E-2</v>
      </c>
      <c r="L1273">
        <v>-2.3923999999999998E-3</v>
      </c>
      <c r="M1273">
        <v>1.4726400000000001E-2</v>
      </c>
      <c r="N1273">
        <v>2.2609500000000001E-2</v>
      </c>
      <c r="O1273">
        <v>711</v>
      </c>
      <c r="P1273">
        <v>7205</v>
      </c>
    </row>
    <row r="1274" spans="1:16">
      <c r="A1274" s="53" t="s">
        <v>53</v>
      </c>
      <c r="B1274" s="53">
        <v>40015</v>
      </c>
      <c r="C1274" s="57">
        <v>1</v>
      </c>
      <c r="D1274">
        <v>1.432312</v>
      </c>
      <c r="E1274">
        <v>1.42805</v>
      </c>
      <c r="F1274">
        <v>1.541428</v>
      </c>
      <c r="G1274">
        <v>4.2618999999999999E-3</v>
      </c>
      <c r="H1274">
        <v>85</v>
      </c>
      <c r="I1274">
        <v>-2.44266E-2</v>
      </c>
      <c r="J1274">
        <v>-7.4771999999999998E-3</v>
      </c>
      <c r="K1274">
        <v>4.2618999999999999E-3</v>
      </c>
      <c r="L1274">
        <v>1.6000899999999998E-2</v>
      </c>
      <c r="M1274">
        <v>3.2950300000000002E-2</v>
      </c>
      <c r="N1274">
        <v>2.2385700000000001E-2</v>
      </c>
      <c r="O1274">
        <v>724</v>
      </c>
      <c r="P1274">
        <v>7204</v>
      </c>
    </row>
    <row r="1275" spans="1:16">
      <c r="A1275" s="53" t="s">
        <v>53</v>
      </c>
      <c r="B1275" s="53">
        <v>40015</v>
      </c>
      <c r="C1275" s="57">
        <v>2</v>
      </c>
      <c r="D1275">
        <v>1.2618799999999999</v>
      </c>
      <c r="E1275">
        <v>1.2728839999999999</v>
      </c>
      <c r="F1275">
        <v>1.3073539999999999</v>
      </c>
      <c r="G1275">
        <v>-1.1003499999999999E-2</v>
      </c>
      <c r="H1275">
        <v>84.5</v>
      </c>
      <c r="I1275">
        <v>-3.9691900000000002E-2</v>
      </c>
      <c r="J1275">
        <v>-2.2742600000000002E-2</v>
      </c>
      <c r="K1275">
        <v>-1.1003499999999999E-2</v>
      </c>
      <c r="L1275">
        <v>7.3559999999999999E-4</v>
      </c>
      <c r="M1275">
        <v>1.76849E-2</v>
      </c>
      <c r="N1275">
        <v>2.2385700000000001E-2</v>
      </c>
      <c r="O1275">
        <v>724</v>
      </c>
      <c r="P1275">
        <v>7204</v>
      </c>
    </row>
    <row r="1276" spans="1:16">
      <c r="A1276" s="53" t="s">
        <v>53</v>
      </c>
      <c r="B1276" s="53">
        <v>40015</v>
      </c>
      <c r="C1276" s="57">
        <v>3</v>
      </c>
      <c r="D1276">
        <v>1.096595</v>
      </c>
      <c r="E1276">
        <v>1.0945910000000001</v>
      </c>
      <c r="F1276">
        <v>1.142002</v>
      </c>
      <c r="G1276">
        <v>2.0033999999999998E-3</v>
      </c>
      <c r="H1276">
        <v>81.5</v>
      </c>
      <c r="I1276">
        <v>-2.6685E-2</v>
      </c>
      <c r="J1276">
        <v>-9.7356000000000005E-3</v>
      </c>
      <c r="K1276">
        <v>2.0033999999999998E-3</v>
      </c>
      <c r="L1276">
        <v>1.37425E-2</v>
      </c>
      <c r="M1276">
        <v>3.0691800000000002E-2</v>
      </c>
      <c r="N1276">
        <v>2.2385700000000001E-2</v>
      </c>
      <c r="O1276">
        <v>724</v>
      </c>
      <c r="P1276">
        <v>7204</v>
      </c>
    </row>
    <row r="1277" spans="1:16">
      <c r="A1277" s="53" t="s">
        <v>53</v>
      </c>
      <c r="B1277" s="53">
        <v>40015</v>
      </c>
      <c r="C1277" s="57">
        <v>4</v>
      </c>
      <c r="D1277">
        <v>0.97877119999999995</v>
      </c>
      <c r="E1277">
        <v>0.9735374</v>
      </c>
      <c r="F1277">
        <v>1.013479</v>
      </c>
      <c r="G1277">
        <v>5.2338000000000003E-3</v>
      </c>
      <c r="H1277">
        <v>79</v>
      </c>
      <c r="I1277">
        <v>-2.3454599999999999E-2</v>
      </c>
      <c r="J1277">
        <v>-6.5053000000000003E-3</v>
      </c>
      <c r="K1277">
        <v>5.2338000000000003E-3</v>
      </c>
      <c r="L1277">
        <v>1.69728E-2</v>
      </c>
      <c r="M1277">
        <v>3.39222E-2</v>
      </c>
      <c r="N1277">
        <v>2.2385700000000001E-2</v>
      </c>
      <c r="O1277">
        <v>724</v>
      </c>
      <c r="P1277">
        <v>7204</v>
      </c>
    </row>
    <row r="1278" spans="1:16">
      <c r="A1278" s="53" t="s">
        <v>53</v>
      </c>
      <c r="B1278" s="53">
        <v>40015</v>
      </c>
      <c r="C1278" s="57">
        <v>5</v>
      </c>
      <c r="D1278">
        <v>0.91805789999999998</v>
      </c>
      <c r="E1278">
        <v>0.91156349999999997</v>
      </c>
      <c r="F1278">
        <v>0.92971099999999995</v>
      </c>
      <c r="G1278">
        <v>6.4942999999999997E-3</v>
      </c>
      <c r="H1278">
        <v>77.5</v>
      </c>
      <c r="I1278">
        <v>-2.2194100000000001E-2</v>
      </c>
      <c r="J1278">
        <v>-5.2446999999999997E-3</v>
      </c>
      <c r="K1278">
        <v>6.4942999999999997E-3</v>
      </c>
      <c r="L1278">
        <v>1.82334E-2</v>
      </c>
      <c r="M1278">
        <v>3.5182699999999997E-2</v>
      </c>
      <c r="N1278">
        <v>2.2385700000000001E-2</v>
      </c>
      <c r="O1278">
        <v>724</v>
      </c>
      <c r="P1278">
        <v>7204</v>
      </c>
    </row>
    <row r="1279" spans="1:16">
      <c r="A1279" s="53" t="s">
        <v>53</v>
      </c>
      <c r="B1279" s="53">
        <v>40015</v>
      </c>
      <c r="C1279" s="57">
        <v>6</v>
      </c>
      <c r="D1279">
        <v>0.87195009999999995</v>
      </c>
      <c r="E1279">
        <v>0.86578770000000005</v>
      </c>
      <c r="F1279">
        <v>0.87095339999999999</v>
      </c>
      <c r="G1279">
        <v>6.1622999999999999E-3</v>
      </c>
      <c r="H1279">
        <v>75.5</v>
      </c>
      <c r="I1279">
        <v>-2.25261E-2</v>
      </c>
      <c r="J1279">
        <v>-5.5767000000000004E-3</v>
      </c>
      <c r="K1279">
        <v>6.1622999999999999E-3</v>
      </c>
      <c r="L1279">
        <v>1.7901400000000001E-2</v>
      </c>
      <c r="M1279">
        <v>3.4850800000000001E-2</v>
      </c>
      <c r="N1279">
        <v>2.2385700000000001E-2</v>
      </c>
      <c r="O1279">
        <v>724</v>
      </c>
      <c r="P1279">
        <v>7204</v>
      </c>
    </row>
    <row r="1280" spans="1:16">
      <c r="A1280" s="53" t="s">
        <v>53</v>
      </c>
      <c r="B1280" s="53">
        <v>40015</v>
      </c>
      <c r="C1280" s="57">
        <v>7</v>
      </c>
      <c r="D1280">
        <v>0.88404939999999999</v>
      </c>
      <c r="E1280">
        <v>0.8824902</v>
      </c>
      <c r="F1280">
        <v>0.93231920000000001</v>
      </c>
      <c r="G1280">
        <v>1.5590999999999999E-3</v>
      </c>
      <c r="H1280">
        <v>75.5</v>
      </c>
      <c r="I1280">
        <v>-2.7129299999999999E-2</v>
      </c>
      <c r="J1280">
        <v>-1.01799E-2</v>
      </c>
      <c r="K1280">
        <v>1.5590999999999999E-3</v>
      </c>
      <c r="L1280">
        <v>1.32982E-2</v>
      </c>
      <c r="M1280">
        <v>3.02475E-2</v>
      </c>
      <c r="N1280">
        <v>2.2385700000000001E-2</v>
      </c>
      <c r="O1280">
        <v>724</v>
      </c>
      <c r="P1280">
        <v>7204</v>
      </c>
    </row>
    <row r="1281" spans="1:16">
      <c r="A1281" s="53" t="s">
        <v>53</v>
      </c>
      <c r="B1281" s="53">
        <v>40015</v>
      </c>
      <c r="C1281" s="57">
        <v>8</v>
      </c>
      <c r="D1281">
        <v>0.94604029999999995</v>
      </c>
      <c r="E1281">
        <v>0.9426698</v>
      </c>
      <c r="F1281">
        <v>0.97446980000000005</v>
      </c>
      <c r="G1281">
        <v>3.3704999999999998E-3</v>
      </c>
      <c r="H1281">
        <v>79.5</v>
      </c>
      <c r="I1281">
        <v>-2.5317900000000001E-2</v>
      </c>
      <c r="J1281">
        <v>-8.3684999999999992E-3</v>
      </c>
      <c r="K1281">
        <v>3.3704999999999998E-3</v>
      </c>
      <c r="L1281">
        <v>1.5109600000000001E-2</v>
      </c>
      <c r="M1281">
        <v>3.2058900000000001E-2</v>
      </c>
      <c r="N1281">
        <v>2.2385700000000001E-2</v>
      </c>
      <c r="O1281">
        <v>724</v>
      </c>
      <c r="P1281">
        <v>7204</v>
      </c>
    </row>
    <row r="1282" spans="1:16">
      <c r="A1282" s="53" t="s">
        <v>53</v>
      </c>
      <c r="B1282" s="53">
        <v>40015</v>
      </c>
      <c r="C1282" s="57">
        <v>9</v>
      </c>
      <c r="D1282">
        <v>1.051936</v>
      </c>
      <c r="E1282">
        <v>1.0568420000000001</v>
      </c>
      <c r="F1282">
        <v>1.0847739999999999</v>
      </c>
      <c r="G1282">
        <v>-4.9062000000000003E-3</v>
      </c>
      <c r="H1282">
        <v>85</v>
      </c>
      <c r="I1282">
        <v>-3.3665500000000001E-2</v>
      </c>
      <c r="J1282">
        <v>-1.66743E-2</v>
      </c>
      <c r="K1282">
        <v>-4.9062000000000003E-3</v>
      </c>
      <c r="L1282">
        <v>6.8618999999999998E-3</v>
      </c>
      <c r="M1282">
        <v>2.3853200000000001E-2</v>
      </c>
      <c r="N1282">
        <v>2.2441099999999999E-2</v>
      </c>
      <c r="O1282">
        <v>721</v>
      </c>
      <c r="P1282">
        <v>7204</v>
      </c>
    </row>
    <row r="1283" spans="1:16">
      <c r="A1283" s="53" t="s">
        <v>53</v>
      </c>
      <c r="B1283" s="53">
        <v>40015</v>
      </c>
      <c r="C1283" s="57">
        <v>10</v>
      </c>
      <c r="D1283">
        <v>1.222299</v>
      </c>
      <c r="E1283">
        <v>1.2135039999999999</v>
      </c>
      <c r="F1283">
        <v>1.245161</v>
      </c>
      <c r="G1283">
        <v>8.7945000000000002E-3</v>
      </c>
      <c r="H1283">
        <v>89</v>
      </c>
      <c r="I1283">
        <v>-1.9911999999999999E-2</v>
      </c>
      <c r="J1283">
        <v>-2.9518999999999999E-3</v>
      </c>
      <c r="K1283">
        <v>8.7945000000000002E-3</v>
      </c>
      <c r="L1283">
        <v>2.0541E-2</v>
      </c>
      <c r="M1283">
        <v>3.7501100000000002E-2</v>
      </c>
      <c r="N1283">
        <v>2.2399800000000001E-2</v>
      </c>
      <c r="O1283">
        <v>723</v>
      </c>
      <c r="P1283">
        <v>7204</v>
      </c>
    </row>
    <row r="1284" spans="1:16">
      <c r="A1284" s="53" t="s">
        <v>53</v>
      </c>
      <c r="B1284" s="53">
        <v>40015</v>
      </c>
      <c r="C1284" s="57">
        <v>11</v>
      </c>
      <c r="D1284">
        <v>1.4201109999999999</v>
      </c>
      <c r="E1284">
        <v>1.418957</v>
      </c>
      <c r="F1284">
        <v>1.4648909999999999</v>
      </c>
      <c r="G1284">
        <v>1.1544000000000001E-3</v>
      </c>
      <c r="H1284">
        <v>92</v>
      </c>
      <c r="I1284">
        <v>-2.75521E-2</v>
      </c>
      <c r="J1284">
        <v>-1.05921E-2</v>
      </c>
      <c r="K1284">
        <v>1.1544000000000001E-3</v>
      </c>
      <c r="L1284">
        <v>1.29009E-2</v>
      </c>
      <c r="M1284">
        <v>2.9860899999999999E-2</v>
      </c>
      <c r="N1284">
        <v>2.2399800000000001E-2</v>
      </c>
      <c r="O1284">
        <v>723</v>
      </c>
      <c r="P1284">
        <v>7204</v>
      </c>
    </row>
    <row r="1285" spans="1:16">
      <c r="A1285" s="53" t="s">
        <v>53</v>
      </c>
      <c r="B1285" s="53">
        <v>40015</v>
      </c>
      <c r="C1285" s="57">
        <v>12</v>
      </c>
      <c r="D1285">
        <v>1.6821969999999999</v>
      </c>
      <c r="E1285">
        <v>1.690544</v>
      </c>
      <c r="F1285">
        <v>1.7310559999999999</v>
      </c>
      <c r="G1285">
        <v>-8.3472000000000008E-3</v>
      </c>
      <c r="H1285">
        <v>96</v>
      </c>
      <c r="I1285">
        <v>-3.7053700000000002E-2</v>
      </c>
      <c r="J1285">
        <v>-2.00936E-2</v>
      </c>
      <c r="K1285">
        <v>-8.3472000000000008E-3</v>
      </c>
      <c r="L1285">
        <v>3.3993000000000001E-3</v>
      </c>
      <c r="M1285">
        <v>2.03594E-2</v>
      </c>
      <c r="N1285">
        <v>2.2399800000000001E-2</v>
      </c>
      <c r="O1285">
        <v>723</v>
      </c>
      <c r="P1285">
        <v>7204</v>
      </c>
    </row>
    <row r="1286" spans="1:16">
      <c r="A1286" s="53" t="s">
        <v>53</v>
      </c>
      <c r="B1286" s="53">
        <v>40015</v>
      </c>
      <c r="C1286" s="57">
        <v>13</v>
      </c>
      <c r="D1286">
        <v>1.9409639999999999</v>
      </c>
      <c r="E1286">
        <v>1.9223939999999999</v>
      </c>
      <c r="F1286">
        <v>1.9612339999999999</v>
      </c>
      <c r="G1286">
        <v>1.8570400000000001E-2</v>
      </c>
      <c r="H1286">
        <v>98</v>
      </c>
      <c r="I1286">
        <v>-1.01361E-2</v>
      </c>
      <c r="J1286">
        <v>6.8238999999999999E-3</v>
      </c>
      <c r="K1286">
        <v>1.8570400000000001E-2</v>
      </c>
      <c r="L1286">
        <v>3.0316900000000001E-2</v>
      </c>
      <c r="M1286">
        <v>4.7276899999999997E-2</v>
      </c>
      <c r="N1286">
        <v>2.2399800000000001E-2</v>
      </c>
      <c r="O1286">
        <v>723</v>
      </c>
      <c r="P1286">
        <v>7204</v>
      </c>
    </row>
    <row r="1287" spans="1:16">
      <c r="A1287" s="53" t="s">
        <v>53</v>
      </c>
      <c r="B1287" s="53">
        <v>40015</v>
      </c>
      <c r="C1287" s="57">
        <v>14</v>
      </c>
      <c r="D1287">
        <v>2.2098170000000001</v>
      </c>
      <c r="E1287">
        <v>2.1568700000000001</v>
      </c>
      <c r="F1287">
        <v>2.093296</v>
      </c>
      <c r="G1287">
        <v>5.2947000000000001E-2</v>
      </c>
      <c r="H1287">
        <v>100.5</v>
      </c>
      <c r="I1287">
        <v>2.4200800000000001E-2</v>
      </c>
      <c r="J1287">
        <v>4.11843E-2</v>
      </c>
      <c r="K1287">
        <v>5.2947000000000001E-2</v>
      </c>
      <c r="L1287">
        <v>6.4709799999999998E-2</v>
      </c>
      <c r="M1287">
        <v>8.1693299999999996E-2</v>
      </c>
      <c r="N1287">
        <v>2.2430800000000001E-2</v>
      </c>
      <c r="O1287">
        <v>722</v>
      </c>
      <c r="P1287">
        <v>7204</v>
      </c>
    </row>
    <row r="1288" spans="1:16">
      <c r="A1288" s="53" t="s">
        <v>53</v>
      </c>
      <c r="B1288" s="53">
        <v>40015</v>
      </c>
      <c r="C1288" s="57">
        <v>15</v>
      </c>
      <c r="D1288">
        <v>2.3820790000000001</v>
      </c>
      <c r="E1288">
        <v>2.0818629999999998</v>
      </c>
      <c r="F1288">
        <v>2.0227080000000002</v>
      </c>
      <c r="G1288">
        <v>0.30021550000000002</v>
      </c>
      <c r="H1288">
        <v>101</v>
      </c>
      <c r="I1288">
        <v>0.2714839</v>
      </c>
      <c r="J1288">
        <v>0.28845870000000001</v>
      </c>
      <c r="K1288">
        <v>0.30021550000000002</v>
      </c>
      <c r="L1288">
        <v>0.31197219999999998</v>
      </c>
      <c r="M1288">
        <v>0.32894709999999999</v>
      </c>
      <c r="N1288">
        <v>2.2419399999999999E-2</v>
      </c>
      <c r="O1288">
        <v>721</v>
      </c>
      <c r="P1288">
        <v>7204</v>
      </c>
    </row>
    <row r="1289" spans="1:16">
      <c r="A1289" s="53" t="s">
        <v>53</v>
      </c>
      <c r="B1289" s="53">
        <v>40015</v>
      </c>
      <c r="C1289" s="57">
        <v>16</v>
      </c>
      <c r="D1289">
        <v>2.5683310000000001</v>
      </c>
      <c r="E1289">
        <v>2.208183</v>
      </c>
      <c r="F1289">
        <v>2.166658</v>
      </c>
      <c r="G1289">
        <v>0.36014839999999998</v>
      </c>
      <c r="H1289">
        <v>101</v>
      </c>
      <c r="I1289">
        <v>0.33144190000000001</v>
      </c>
      <c r="J1289">
        <v>0.34840199999999999</v>
      </c>
      <c r="K1289">
        <v>0.36014839999999998</v>
      </c>
      <c r="L1289">
        <v>0.37189489999999997</v>
      </c>
      <c r="M1289">
        <v>0.38885500000000001</v>
      </c>
      <c r="N1289">
        <v>2.2399800000000001E-2</v>
      </c>
      <c r="O1289">
        <v>723</v>
      </c>
      <c r="P1289">
        <v>7204</v>
      </c>
    </row>
    <row r="1290" spans="1:16">
      <c r="A1290" s="53" t="s">
        <v>53</v>
      </c>
      <c r="B1290" s="53">
        <v>40015</v>
      </c>
      <c r="C1290" s="57">
        <v>17</v>
      </c>
      <c r="D1290">
        <v>2.7442319999999998</v>
      </c>
      <c r="E1290">
        <v>2.3878889999999999</v>
      </c>
      <c r="F1290">
        <v>2.3462000000000001</v>
      </c>
      <c r="G1290">
        <v>0.35634329999999997</v>
      </c>
      <c r="H1290">
        <v>102</v>
      </c>
      <c r="I1290">
        <v>0.32765490000000003</v>
      </c>
      <c r="J1290">
        <v>0.34460420000000003</v>
      </c>
      <c r="K1290">
        <v>0.35634329999999997</v>
      </c>
      <c r="L1290">
        <v>0.36808229999999997</v>
      </c>
      <c r="M1290">
        <v>0.38503169999999998</v>
      </c>
      <c r="N1290">
        <v>2.2385700000000001E-2</v>
      </c>
      <c r="O1290">
        <v>724</v>
      </c>
      <c r="P1290">
        <v>7204</v>
      </c>
    </row>
    <row r="1291" spans="1:16">
      <c r="A1291" s="53" t="s">
        <v>53</v>
      </c>
      <c r="B1291" s="53">
        <v>40015</v>
      </c>
      <c r="C1291" s="57">
        <v>18</v>
      </c>
      <c r="D1291">
        <v>2.8292480000000002</v>
      </c>
      <c r="E1291">
        <v>2.4633590000000001</v>
      </c>
      <c r="F1291">
        <v>2.435616</v>
      </c>
      <c r="G1291">
        <v>0.36588910000000002</v>
      </c>
      <c r="H1291">
        <v>102</v>
      </c>
      <c r="I1291">
        <v>0.33720070000000002</v>
      </c>
      <c r="J1291">
        <v>0.35415000000000002</v>
      </c>
      <c r="K1291">
        <v>0.36588910000000002</v>
      </c>
      <c r="L1291">
        <v>0.37762810000000002</v>
      </c>
      <c r="M1291">
        <v>0.39457750000000003</v>
      </c>
      <c r="N1291">
        <v>2.2385700000000001E-2</v>
      </c>
      <c r="O1291">
        <v>724</v>
      </c>
      <c r="P1291">
        <v>7204</v>
      </c>
    </row>
    <row r="1292" spans="1:16">
      <c r="A1292" s="53" t="s">
        <v>53</v>
      </c>
      <c r="B1292" s="53">
        <v>40015</v>
      </c>
      <c r="C1292" s="57">
        <v>19</v>
      </c>
      <c r="D1292">
        <v>2.7933650000000001</v>
      </c>
      <c r="E1292">
        <v>2.4615589999999998</v>
      </c>
      <c r="F1292">
        <v>2.394933</v>
      </c>
      <c r="G1292">
        <v>0.3318062</v>
      </c>
      <c r="H1292">
        <v>101</v>
      </c>
      <c r="I1292">
        <v>0.30311779999999999</v>
      </c>
      <c r="J1292">
        <v>0.32006709999999999</v>
      </c>
      <c r="K1292">
        <v>0.3318062</v>
      </c>
      <c r="L1292">
        <v>0.3435453</v>
      </c>
      <c r="M1292">
        <v>0.3604946</v>
      </c>
      <c r="N1292">
        <v>2.2385700000000001E-2</v>
      </c>
      <c r="O1292">
        <v>724</v>
      </c>
      <c r="P1292">
        <v>7204</v>
      </c>
    </row>
    <row r="1293" spans="1:16">
      <c r="A1293" s="53" t="s">
        <v>53</v>
      </c>
      <c r="B1293" s="53">
        <v>40015</v>
      </c>
      <c r="C1293" s="57">
        <v>20</v>
      </c>
      <c r="D1293">
        <v>2.632666</v>
      </c>
      <c r="E1293">
        <v>2.6741549999999998</v>
      </c>
      <c r="F1293">
        <v>2.691945</v>
      </c>
      <c r="G1293">
        <v>-4.1489400000000003E-2</v>
      </c>
      <c r="H1293">
        <v>98.5</v>
      </c>
      <c r="I1293">
        <v>-7.0177799999999999E-2</v>
      </c>
      <c r="J1293">
        <v>-5.3228400000000002E-2</v>
      </c>
      <c r="K1293">
        <v>-4.1489400000000003E-2</v>
      </c>
      <c r="L1293">
        <v>-2.97503E-2</v>
      </c>
      <c r="M1293">
        <v>-1.2801E-2</v>
      </c>
      <c r="N1293">
        <v>2.2385700000000001E-2</v>
      </c>
      <c r="O1293">
        <v>724</v>
      </c>
      <c r="P1293">
        <v>7204</v>
      </c>
    </row>
    <row r="1294" spans="1:16">
      <c r="A1294" s="53" t="s">
        <v>53</v>
      </c>
      <c r="B1294" s="53">
        <v>40015</v>
      </c>
      <c r="C1294" s="57">
        <v>21</v>
      </c>
      <c r="D1294">
        <v>2.483406</v>
      </c>
      <c r="E1294">
        <v>2.6123699999999999</v>
      </c>
      <c r="F1294">
        <v>2.5729869999999999</v>
      </c>
      <c r="G1294">
        <v>-0.12896350000000001</v>
      </c>
      <c r="H1294">
        <v>95.5</v>
      </c>
      <c r="I1294">
        <v>-0.15765190000000001</v>
      </c>
      <c r="J1294">
        <v>-0.14070250000000001</v>
      </c>
      <c r="K1294">
        <v>-0.12896350000000001</v>
      </c>
      <c r="L1294">
        <v>-0.11722440000000001</v>
      </c>
      <c r="M1294">
        <v>-0.10027510000000001</v>
      </c>
      <c r="N1294">
        <v>2.2385700000000001E-2</v>
      </c>
      <c r="O1294">
        <v>724</v>
      </c>
      <c r="P1294">
        <v>7204</v>
      </c>
    </row>
    <row r="1295" spans="1:16">
      <c r="A1295" s="53" t="s">
        <v>53</v>
      </c>
      <c r="B1295" s="53">
        <v>40015</v>
      </c>
      <c r="C1295" s="57">
        <v>22</v>
      </c>
      <c r="D1295">
        <v>2.3863479999999999</v>
      </c>
      <c r="E1295">
        <v>2.4969429999999999</v>
      </c>
      <c r="F1295">
        <v>2.4658440000000001</v>
      </c>
      <c r="G1295">
        <v>-0.1105955</v>
      </c>
      <c r="H1295">
        <v>93.5</v>
      </c>
      <c r="I1295">
        <v>-0.1392832</v>
      </c>
      <c r="J1295">
        <v>-0.1223342</v>
      </c>
      <c r="K1295">
        <v>-0.1105955</v>
      </c>
      <c r="L1295">
        <v>-9.8856700000000006E-2</v>
      </c>
      <c r="M1295">
        <v>-8.1907800000000003E-2</v>
      </c>
      <c r="N1295">
        <v>2.2385100000000002E-2</v>
      </c>
      <c r="O1295">
        <v>723</v>
      </c>
      <c r="P1295">
        <v>7204</v>
      </c>
    </row>
    <row r="1296" spans="1:16">
      <c r="A1296" s="53" t="s">
        <v>53</v>
      </c>
      <c r="B1296" s="53">
        <v>40015</v>
      </c>
      <c r="C1296" s="57">
        <v>23</v>
      </c>
      <c r="D1296">
        <v>2.0616430000000001</v>
      </c>
      <c r="E1296">
        <v>2.1333009999999999</v>
      </c>
      <c r="F1296">
        <v>2.140714</v>
      </c>
      <c r="G1296">
        <v>-7.1657700000000005E-2</v>
      </c>
      <c r="H1296">
        <v>91</v>
      </c>
      <c r="I1296">
        <v>-0.100343</v>
      </c>
      <c r="J1296">
        <v>-8.3395499999999997E-2</v>
      </c>
      <c r="K1296">
        <v>-7.1657700000000005E-2</v>
      </c>
      <c r="L1296">
        <v>-5.9919800000000002E-2</v>
      </c>
      <c r="M1296">
        <v>-4.2972299999999998E-2</v>
      </c>
      <c r="N1296">
        <v>2.2383299999999998E-2</v>
      </c>
      <c r="O1296">
        <v>723</v>
      </c>
      <c r="P1296">
        <v>7204</v>
      </c>
    </row>
    <row r="1297" spans="1:16">
      <c r="A1297" s="53" t="s">
        <v>53</v>
      </c>
      <c r="B1297" s="53">
        <v>40015</v>
      </c>
      <c r="C1297" s="57">
        <v>24</v>
      </c>
      <c r="D1297">
        <v>1.7069909999999999</v>
      </c>
      <c r="E1297">
        <v>1.716629</v>
      </c>
      <c r="F1297">
        <v>1.707284</v>
      </c>
      <c r="G1297">
        <v>-9.6381999999999995E-3</v>
      </c>
      <c r="H1297">
        <v>87.5</v>
      </c>
      <c r="I1297">
        <v>-3.8326600000000002E-2</v>
      </c>
      <c r="J1297">
        <v>-2.1377299999999998E-2</v>
      </c>
      <c r="K1297">
        <v>-9.6381999999999995E-3</v>
      </c>
      <c r="L1297">
        <v>2.1009000000000002E-3</v>
      </c>
      <c r="M1297">
        <v>1.90502E-2</v>
      </c>
      <c r="N1297">
        <v>2.2385700000000001E-2</v>
      </c>
      <c r="O1297">
        <v>724</v>
      </c>
      <c r="P1297">
        <v>7204</v>
      </c>
    </row>
    <row r="1298" spans="1:16">
      <c r="A1298" s="53" t="s">
        <v>53</v>
      </c>
      <c r="B1298" s="53">
        <v>40021</v>
      </c>
      <c r="C1298" s="57">
        <v>1</v>
      </c>
      <c r="D1298">
        <v>1.4865839999999999</v>
      </c>
      <c r="E1298">
        <v>1.48814</v>
      </c>
      <c r="F1298">
        <v>1.4288590000000001</v>
      </c>
      <c r="G1298">
        <v>-1.5563E-3</v>
      </c>
      <c r="H1298">
        <v>86</v>
      </c>
      <c r="I1298">
        <v>-3.00711E-2</v>
      </c>
      <c r="J1298">
        <v>-1.32243E-2</v>
      </c>
      <c r="K1298">
        <v>-1.5563E-3</v>
      </c>
      <c r="L1298">
        <v>1.01117E-2</v>
      </c>
      <c r="M1298">
        <v>2.69585E-2</v>
      </c>
      <c r="N1298">
        <v>2.2250200000000001E-2</v>
      </c>
      <c r="O1298">
        <v>733</v>
      </c>
      <c r="P1298">
        <v>7207</v>
      </c>
    </row>
    <row r="1299" spans="1:16">
      <c r="A1299" s="53" t="s">
        <v>53</v>
      </c>
      <c r="B1299" s="53">
        <v>40021</v>
      </c>
      <c r="C1299" s="57">
        <v>2</v>
      </c>
      <c r="D1299">
        <v>1.28956</v>
      </c>
      <c r="E1299">
        <v>1.2909390000000001</v>
      </c>
      <c r="F1299">
        <v>1.2570939999999999</v>
      </c>
      <c r="G1299">
        <v>-1.3787999999999999E-3</v>
      </c>
      <c r="H1299">
        <v>84.5</v>
      </c>
      <c r="I1299">
        <v>-2.9893599999999999E-2</v>
      </c>
      <c r="J1299">
        <v>-1.3046800000000001E-2</v>
      </c>
      <c r="K1299">
        <v>-1.3787999999999999E-3</v>
      </c>
      <c r="L1299">
        <v>1.0289299999999999E-2</v>
      </c>
      <c r="M1299">
        <v>2.7136E-2</v>
      </c>
      <c r="N1299">
        <v>2.2250200000000001E-2</v>
      </c>
      <c r="O1299">
        <v>733</v>
      </c>
      <c r="P1299">
        <v>7207</v>
      </c>
    </row>
    <row r="1300" spans="1:16">
      <c r="A1300" s="53" t="s">
        <v>53</v>
      </c>
      <c r="B1300" s="53">
        <v>40021</v>
      </c>
      <c r="C1300" s="57">
        <v>3</v>
      </c>
      <c r="D1300">
        <v>1.127872</v>
      </c>
      <c r="E1300">
        <v>1.127796</v>
      </c>
      <c r="F1300">
        <v>1.1114329999999999</v>
      </c>
      <c r="G1300">
        <v>7.5199999999999998E-5</v>
      </c>
      <c r="H1300">
        <v>82</v>
      </c>
      <c r="I1300">
        <v>-2.8439599999999999E-2</v>
      </c>
      <c r="J1300">
        <v>-1.15928E-2</v>
      </c>
      <c r="K1300">
        <v>7.5199999999999998E-5</v>
      </c>
      <c r="L1300">
        <v>1.1743200000000001E-2</v>
      </c>
      <c r="M1300">
        <v>2.8590000000000001E-2</v>
      </c>
      <c r="N1300">
        <v>2.2250200000000001E-2</v>
      </c>
      <c r="O1300">
        <v>733</v>
      </c>
      <c r="P1300">
        <v>7207</v>
      </c>
    </row>
    <row r="1301" spans="1:16">
      <c r="A1301" s="53" t="s">
        <v>53</v>
      </c>
      <c r="B1301" s="53">
        <v>40021</v>
      </c>
      <c r="C1301" s="57">
        <v>4</v>
      </c>
      <c r="D1301">
        <v>1.020081</v>
      </c>
      <c r="E1301">
        <v>1.0167440000000001</v>
      </c>
      <c r="F1301">
        <v>1.022537</v>
      </c>
      <c r="G1301">
        <v>3.3376E-3</v>
      </c>
      <c r="H1301">
        <v>80.5</v>
      </c>
      <c r="I1301">
        <v>-2.51772E-2</v>
      </c>
      <c r="J1301">
        <v>-8.3304E-3</v>
      </c>
      <c r="K1301">
        <v>3.3376E-3</v>
      </c>
      <c r="L1301">
        <v>1.5005599999999999E-2</v>
      </c>
      <c r="M1301">
        <v>3.1852400000000003E-2</v>
      </c>
      <c r="N1301">
        <v>2.2250200000000001E-2</v>
      </c>
      <c r="O1301">
        <v>733</v>
      </c>
      <c r="P1301">
        <v>7207</v>
      </c>
    </row>
    <row r="1302" spans="1:16">
      <c r="A1302" s="53" t="s">
        <v>53</v>
      </c>
      <c r="B1302" s="53">
        <v>40021</v>
      </c>
      <c r="C1302" s="57">
        <v>5</v>
      </c>
      <c r="D1302">
        <v>0.96645780000000003</v>
      </c>
      <c r="E1302">
        <v>0.9731609</v>
      </c>
      <c r="F1302">
        <v>0.9500518</v>
      </c>
      <c r="G1302">
        <v>-6.7031E-3</v>
      </c>
      <c r="H1302">
        <v>80</v>
      </c>
      <c r="I1302">
        <v>-3.52289E-2</v>
      </c>
      <c r="J1302">
        <v>-1.8375599999999999E-2</v>
      </c>
      <c r="K1302">
        <v>-6.7031E-3</v>
      </c>
      <c r="L1302">
        <v>4.9695E-3</v>
      </c>
      <c r="M1302">
        <v>2.18227E-2</v>
      </c>
      <c r="N1302">
        <v>2.2258799999999999E-2</v>
      </c>
      <c r="O1302">
        <v>732</v>
      </c>
      <c r="P1302">
        <v>7207</v>
      </c>
    </row>
    <row r="1303" spans="1:16">
      <c r="A1303" s="53" t="s">
        <v>53</v>
      </c>
      <c r="B1303" s="53">
        <v>40021</v>
      </c>
      <c r="C1303" s="57">
        <v>6</v>
      </c>
      <c r="D1303">
        <v>0.91132950000000001</v>
      </c>
      <c r="E1303">
        <v>0.91764270000000003</v>
      </c>
      <c r="F1303">
        <v>0.90696690000000002</v>
      </c>
      <c r="G1303">
        <v>-6.3131000000000003E-3</v>
      </c>
      <c r="H1303">
        <v>78</v>
      </c>
      <c r="I1303">
        <v>-3.4827999999999998E-2</v>
      </c>
      <c r="J1303">
        <v>-1.7981199999999999E-2</v>
      </c>
      <c r="K1303">
        <v>-6.3131000000000003E-3</v>
      </c>
      <c r="L1303">
        <v>5.3549000000000001E-3</v>
      </c>
      <c r="M1303">
        <v>2.2201700000000001E-2</v>
      </c>
      <c r="N1303">
        <v>2.2250200000000001E-2</v>
      </c>
      <c r="O1303">
        <v>733</v>
      </c>
      <c r="P1303">
        <v>7207</v>
      </c>
    </row>
    <row r="1304" spans="1:16">
      <c r="A1304" s="53" t="s">
        <v>53</v>
      </c>
      <c r="B1304" s="53">
        <v>40021</v>
      </c>
      <c r="C1304" s="57">
        <v>7</v>
      </c>
      <c r="D1304">
        <v>0.91773479999999996</v>
      </c>
      <c r="E1304">
        <v>0.9269328</v>
      </c>
      <c r="F1304">
        <v>0.91073139999999997</v>
      </c>
      <c r="G1304">
        <v>-9.1979999999999996E-3</v>
      </c>
      <c r="H1304">
        <v>77.5</v>
      </c>
      <c r="I1304">
        <v>-3.7712799999999998E-2</v>
      </c>
      <c r="J1304">
        <v>-2.0865999999999999E-2</v>
      </c>
      <c r="K1304">
        <v>-9.1979999999999996E-3</v>
      </c>
      <c r="L1304">
        <v>2.4700999999999998E-3</v>
      </c>
      <c r="M1304">
        <v>1.9316900000000001E-2</v>
      </c>
      <c r="N1304">
        <v>2.2250200000000001E-2</v>
      </c>
      <c r="O1304">
        <v>733</v>
      </c>
      <c r="P1304">
        <v>7207</v>
      </c>
    </row>
    <row r="1305" spans="1:16">
      <c r="A1305" s="53" t="s">
        <v>53</v>
      </c>
      <c r="B1305" s="53">
        <v>40021</v>
      </c>
      <c r="C1305" s="57">
        <v>8</v>
      </c>
      <c r="D1305">
        <v>0.96565259999999997</v>
      </c>
      <c r="E1305">
        <v>0.95701309999999995</v>
      </c>
      <c r="F1305">
        <v>0.97039120000000001</v>
      </c>
      <c r="G1305">
        <v>8.6394999999999996E-3</v>
      </c>
      <c r="H1305">
        <v>79.5</v>
      </c>
      <c r="I1305">
        <v>-1.9875299999999999E-2</v>
      </c>
      <c r="J1305">
        <v>-3.0284999999999999E-3</v>
      </c>
      <c r="K1305">
        <v>8.6394999999999996E-3</v>
      </c>
      <c r="L1305">
        <v>2.0307499999999999E-2</v>
      </c>
      <c r="M1305">
        <v>3.7154300000000001E-2</v>
      </c>
      <c r="N1305">
        <v>2.2250200000000001E-2</v>
      </c>
      <c r="O1305">
        <v>733</v>
      </c>
      <c r="P1305">
        <v>7207</v>
      </c>
    </row>
    <row r="1306" spans="1:16">
      <c r="A1306" s="53" t="s">
        <v>53</v>
      </c>
      <c r="B1306" s="53">
        <v>40021</v>
      </c>
      <c r="C1306" s="57">
        <v>9</v>
      </c>
      <c r="D1306">
        <v>1.0729789999999999</v>
      </c>
      <c r="E1306">
        <v>1.060551</v>
      </c>
      <c r="F1306">
        <v>1.0794999999999999</v>
      </c>
      <c r="G1306">
        <v>1.24283E-2</v>
      </c>
      <c r="H1306">
        <v>84</v>
      </c>
      <c r="I1306">
        <v>-1.61123E-2</v>
      </c>
      <c r="J1306">
        <v>7.4969999999999995E-4</v>
      </c>
      <c r="K1306">
        <v>1.24283E-2</v>
      </c>
      <c r="L1306">
        <v>2.4106900000000001E-2</v>
      </c>
      <c r="M1306">
        <v>4.0968900000000003E-2</v>
      </c>
      <c r="N1306">
        <v>2.22703E-2</v>
      </c>
      <c r="O1306">
        <v>732</v>
      </c>
      <c r="P1306">
        <v>7207</v>
      </c>
    </row>
    <row r="1307" spans="1:16">
      <c r="A1307" s="53" t="s">
        <v>53</v>
      </c>
      <c r="B1307" s="53">
        <v>40021</v>
      </c>
      <c r="C1307" s="57">
        <v>10</v>
      </c>
      <c r="D1307">
        <v>1.2511140000000001</v>
      </c>
      <c r="E1307">
        <v>1.2392749999999999</v>
      </c>
      <c r="F1307">
        <v>1.2622580000000001</v>
      </c>
      <c r="G1307">
        <v>1.1838700000000001E-2</v>
      </c>
      <c r="H1307">
        <v>88.5</v>
      </c>
      <c r="I1307">
        <v>-1.6713800000000001E-2</v>
      </c>
      <c r="J1307">
        <v>1.552E-4</v>
      </c>
      <c r="K1307">
        <v>1.1838700000000001E-2</v>
      </c>
      <c r="L1307">
        <v>2.3522100000000001E-2</v>
      </c>
      <c r="M1307">
        <v>4.0391099999999999E-2</v>
      </c>
      <c r="N1307">
        <v>2.22796E-2</v>
      </c>
      <c r="O1307">
        <v>732</v>
      </c>
      <c r="P1307">
        <v>7207</v>
      </c>
    </row>
    <row r="1308" spans="1:16">
      <c r="A1308" s="53" t="s">
        <v>53</v>
      </c>
      <c r="B1308" s="53">
        <v>40021</v>
      </c>
      <c r="C1308" s="57">
        <v>11</v>
      </c>
      <c r="D1308">
        <v>1.4623349999999999</v>
      </c>
      <c r="E1308">
        <v>1.4635629999999999</v>
      </c>
      <c r="F1308">
        <v>1.5426660000000001</v>
      </c>
      <c r="G1308">
        <v>-1.2282E-3</v>
      </c>
      <c r="H1308">
        <v>92</v>
      </c>
      <c r="I1308">
        <v>-2.99181E-2</v>
      </c>
      <c r="J1308">
        <v>-1.2967899999999999E-2</v>
      </c>
      <c r="K1308">
        <v>-1.2282E-3</v>
      </c>
      <c r="L1308">
        <v>1.05115E-2</v>
      </c>
      <c r="M1308">
        <v>2.7461699999999999E-2</v>
      </c>
      <c r="N1308">
        <v>2.2386799999999998E-2</v>
      </c>
      <c r="O1308">
        <v>726</v>
      </c>
      <c r="P1308">
        <v>7207</v>
      </c>
    </row>
    <row r="1309" spans="1:16">
      <c r="A1309" s="53" t="s">
        <v>53</v>
      </c>
      <c r="B1309" s="53">
        <v>40021</v>
      </c>
      <c r="C1309" s="57">
        <v>12</v>
      </c>
      <c r="D1309">
        <v>1.73228</v>
      </c>
      <c r="E1309">
        <v>1.741579</v>
      </c>
      <c r="F1309">
        <v>1.849091</v>
      </c>
      <c r="G1309">
        <v>-9.2995000000000005E-3</v>
      </c>
      <c r="H1309">
        <v>96</v>
      </c>
      <c r="I1309">
        <v>-3.7848199999999999E-2</v>
      </c>
      <c r="J1309">
        <v>-2.0981400000000001E-2</v>
      </c>
      <c r="K1309">
        <v>-9.2995000000000005E-3</v>
      </c>
      <c r="L1309">
        <v>2.3823999999999998E-3</v>
      </c>
      <c r="M1309">
        <v>1.9249200000000001E-2</v>
      </c>
      <c r="N1309">
        <v>2.22767E-2</v>
      </c>
      <c r="O1309">
        <v>732</v>
      </c>
      <c r="P1309">
        <v>7207</v>
      </c>
    </row>
    <row r="1310" spans="1:16">
      <c r="A1310" s="53" t="s">
        <v>53</v>
      </c>
      <c r="B1310" s="53">
        <v>40021</v>
      </c>
      <c r="C1310" s="57">
        <v>13</v>
      </c>
      <c r="D1310">
        <v>2.0101800000000001</v>
      </c>
      <c r="E1310">
        <v>1.999841</v>
      </c>
      <c r="F1310">
        <v>2.0215999999999998</v>
      </c>
      <c r="G1310">
        <v>1.03394E-2</v>
      </c>
      <c r="H1310">
        <v>98.5</v>
      </c>
      <c r="I1310">
        <v>-1.8175400000000001E-2</v>
      </c>
      <c r="J1310">
        <v>-1.3286000000000001E-3</v>
      </c>
      <c r="K1310">
        <v>1.03394E-2</v>
      </c>
      <c r="L1310">
        <v>2.20074E-2</v>
      </c>
      <c r="M1310">
        <v>3.8854199999999998E-2</v>
      </c>
      <c r="N1310">
        <v>2.2250200000000001E-2</v>
      </c>
      <c r="O1310">
        <v>733</v>
      </c>
      <c r="P1310">
        <v>7207</v>
      </c>
    </row>
    <row r="1311" spans="1:16">
      <c r="A1311" s="53" t="s">
        <v>53</v>
      </c>
      <c r="B1311" s="53">
        <v>40021</v>
      </c>
      <c r="C1311" s="57">
        <v>14</v>
      </c>
      <c r="D1311">
        <v>2.272122</v>
      </c>
      <c r="E1311">
        <v>2.2191550000000002</v>
      </c>
      <c r="F1311">
        <v>2.2054040000000001</v>
      </c>
      <c r="G1311">
        <v>5.2967100000000003E-2</v>
      </c>
      <c r="H1311">
        <v>100.5</v>
      </c>
      <c r="I1311">
        <v>2.4346199999999998E-2</v>
      </c>
      <c r="J1311">
        <v>4.1255600000000003E-2</v>
      </c>
      <c r="K1311">
        <v>5.2967100000000003E-2</v>
      </c>
      <c r="L1311">
        <v>6.46785E-2</v>
      </c>
      <c r="M1311">
        <v>8.1587999999999994E-2</v>
      </c>
      <c r="N1311">
        <v>2.2332999999999999E-2</v>
      </c>
      <c r="O1311">
        <v>730</v>
      </c>
      <c r="P1311">
        <v>7207</v>
      </c>
    </row>
    <row r="1312" spans="1:16">
      <c r="A1312" s="53" t="s">
        <v>53</v>
      </c>
      <c r="B1312" s="53">
        <v>40021</v>
      </c>
      <c r="C1312" s="57">
        <v>15</v>
      </c>
      <c r="D1312">
        <v>2.5027529999999998</v>
      </c>
      <c r="E1312">
        <v>2.182925</v>
      </c>
      <c r="F1312">
        <v>2.1402929999999998</v>
      </c>
      <c r="G1312">
        <v>0.31982850000000002</v>
      </c>
      <c r="H1312">
        <v>102.5</v>
      </c>
      <c r="I1312">
        <v>0.29131370000000001</v>
      </c>
      <c r="J1312">
        <v>0.3081605</v>
      </c>
      <c r="K1312">
        <v>0.31982850000000002</v>
      </c>
      <c r="L1312">
        <v>0.33149650000000003</v>
      </c>
      <c r="M1312">
        <v>0.34834330000000002</v>
      </c>
      <c r="N1312">
        <v>2.2250200000000001E-2</v>
      </c>
      <c r="O1312">
        <v>733</v>
      </c>
      <c r="P1312">
        <v>7207</v>
      </c>
    </row>
    <row r="1313" spans="1:16">
      <c r="A1313" s="53" t="s">
        <v>53</v>
      </c>
      <c r="B1313" s="53">
        <v>40021</v>
      </c>
      <c r="C1313" s="57">
        <v>16</v>
      </c>
      <c r="D1313">
        <v>2.7199019999999998</v>
      </c>
      <c r="E1313">
        <v>2.3356859999999999</v>
      </c>
      <c r="F1313">
        <v>2.3049840000000001</v>
      </c>
      <c r="G1313">
        <v>0.38421650000000002</v>
      </c>
      <c r="H1313">
        <v>103.5</v>
      </c>
      <c r="I1313">
        <v>0.35570679999999999</v>
      </c>
      <c r="J1313">
        <v>0.37255060000000001</v>
      </c>
      <c r="K1313">
        <v>0.38421650000000002</v>
      </c>
      <c r="L1313">
        <v>0.39588250000000003</v>
      </c>
      <c r="M1313">
        <v>0.41272629999999999</v>
      </c>
      <c r="N1313">
        <v>2.22463E-2</v>
      </c>
      <c r="O1313">
        <v>732</v>
      </c>
      <c r="P1313">
        <v>7207</v>
      </c>
    </row>
    <row r="1314" spans="1:16">
      <c r="A1314" s="53" t="s">
        <v>53</v>
      </c>
      <c r="B1314" s="53">
        <v>40021</v>
      </c>
      <c r="C1314" s="57">
        <v>17</v>
      </c>
      <c r="D1314">
        <v>2.8776030000000001</v>
      </c>
      <c r="E1314">
        <v>2.4946470000000001</v>
      </c>
      <c r="F1314">
        <v>2.485868</v>
      </c>
      <c r="G1314">
        <v>0.38295649999999998</v>
      </c>
      <c r="H1314">
        <v>104</v>
      </c>
      <c r="I1314">
        <v>0.35434480000000002</v>
      </c>
      <c r="J1314">
        <v>0.37124879999999999</v>
      </c>
      <c r="K1314">
        <v>0.38295649999999998</v>
      </c>
      <c r="L1314">
        <v>0.39466420000000002</v>
      </c>
      <c r="M1314">
        <v>0.4115683</v>
      </c>
      <c r="N1314">
        <v>2.2325899999999999E-2</v>
      </c>
      <c r="O1314">
        <v>729</v>
      </c>
      <c r="P1314">
        <v>7207</v>
      </c>
    </row>
    <row r="1315" spans="1:16">
      <c r="A1315" s="53" t="s">
        <v>53</v>
      </c>
      <c r="B1315" s="53">
        <v>40021</v>
      </c>
      <c r="C1315" s="57">
        <v>18</v>
      </c>
      <c r="D1315">
        <v>2.9663390000000001</v>
      </c>
      <c r="E1315">
        <v>2.5768879999999998</v>
      </c>
      <c r="F1315">
        <v>2.5669240000000002</v>
      </c>
      <c r="G1315">
        <v>0.38945079999999999</v>
      </c>
      <c r="H1315">
        <v>104</v>
      </c>
      <c r="I1315">
        <v>0.36085400000000001</v>
      </c>
      <c r="J1315">
        <v>0.37774920000000001</v>
      </c>
      <c r="K1315">
        <v>0.38945079999999999</v>
      </c>
      <c r="L1315">
        <v>0.40115240000000002</v>
      </c>
      <c r="M1315">
        <v>0.41804760000000002</v>
      </c>
      <c r="N1315">
        <v>2.2314199999999999E-2</v>
      </c>
      <c r="O1315">
        <v>730</v>
      </c>
      <c r="P1315">
        <v>7207</v>
      </c>
    </row>
    <row r="1316" spans="1:16">
      <c r="A1316" s="53" t="s">
        <v>53</v>
      </c>
      <c r="B1316" s="53">
        <v>40021</v>
      </c>
      <c r="C1316" s="57">
        <v>19</v>
      </c>
      <c r="D1316">
        <v>2.9484599999999999</v>
      </c>
      <c r="E1316">
        <v>2.578503</v>
      </c>
      <c r="F1316">
        <v>2.5702750000000001</v>
      </c>
      <c r="G1316">
        <v>0.36995719999999999</v>
      </c>
      <c r="H1316">
        <v>103.5</v>
      </c>
      <c r="I1316">
        <v>0.34139239999999998</v>
      </c>
      <c r="J1316">
        <v>0.3582687</v>
      </c>
      <c r="K1316">
        <v>0.36995719999999999</v>
      </c>
      <c r="L1316">
        <v>0.38164569999999998</v>
      </c>
      <c r="M1316">
        <v>0.39852199999999999</v>
      </c>
      <c r="N1316">
        <v>2.2289300000000001E-2</v>
      </c>
      <c r="O1316">
        <v>731</v>
      </c>
      <c r="P1316">
        <v>7207</v>
      </c>
    </row>
    <row r="1317" spans="1:16">
      <c r="A1317" s="53" t="s">
        <v>53</v>
      </c>
      <c r="B1317" s="53">
        <v>40021</v>
      </c>
      <c r="C1317" s="57">
        <v>20</v>
      </c>
      <c r="D1317">
        <v>2.8027579999999999</v>
      </c>
      <c r="E1317">
        <v>2.8235839999999999</v>
      </c>
      <c r="F1317">
        <v>2.8614120000000001</v>
      </c>
      <c r="G1317">
        <v>-2.08261E-2</v>
      </c>
      <c r="H1317">
        <v>101.5</v>
      </c>
      <c r="I1317">
        <v>-4.9406400000000003E-2</v>
      </c>
      <c r="J1317">
        <v>-3.2520899999999998E-2</v>
      </c>
      <c r="K1317">
        <v>-2.08261E-2</v>
      </c>
      <c r="L1317">
        <v>-9.1313000000000002E-3</v>
      </c>
      <c r="M1317">
        <v>7.7542000000000002E-3</v>
      </c>
      <c r="N1317">
        <v>2.23013E-2</v>
      </c>
      <c r="O1317">
        <v>730</v>
      </c>
      <c r="P1317">
        <v>7207</v>
      </c>
    </row>
    <row r="1318" spans="1:16">
      <c r="A1318" s="53" t="s">
        <v>53</v>
      </c>
      <c r="B1318" s="53">
        <v>40021</v>
      </c>
      <c r="C1318" s="57">
        <v>21</v>
      </c>
      <c r="D1318">
        <v>2.6705130000000001</v>
      </c>
      <c r="E1318">
        <v>2.7992919999999999</v>
      </c>
      <c r="F1318">
        <v>2.8295020000000002</v>
      </c>
      <c r="G1318">
        <v>-0.1287789</v>
      </c>
      <c r="H1318">
        <v>98.5</v>
      </c>
      <c r="I1318">
        <v>-0.15737599999999999</v>
      </c>
      <c r="J1318">
        <v>-0.14048060000000001</v>
      </c>
      <c r="K1318">
        <v>-0.1287789</v>
      </c>
      <c r="L1318">
        <v>-0.1170773</v>
      </c>
      <c r="M1318">
        <v>-0.1001819</v>
      </c>
      <c r="N1318">
        <v>2.2314400000000002E-2</v>
      </c>
      <c r="O1318">
        <v>730</v>
      </c>
      <c r="P1318">
        <v>7207</v>
      </c>
    </row>
    <row r="1319" spans="1:16">
      <c r="A1319" s="53" t="s">
        <v>53</v>
      </c>
      <c r="B1319" s="53">
        <v>40021</v>
      </c>
      <c r="C1319" s="57">
        <v>22</v>
      </c>
      <c r="D1319">
        <v>2.5453109999999999</v>
      </c>
      <c r="E1319">
        <v>2.6393019999999998</v>
      </c>
      <c r="F1319">
        <v>2.6480100000000002</v>
      </c>
      <c r="G1319">
        <v>-9.3990599999999994E-2</v>
      </c>
      <c r="H1319">
        <v>96.5</v>
      </c>
      <c r="I1319">
        <v>-0.12255539999999999</v>
      </c>
      <c r="J1319">
        <v>-0.1056791</v>
      </c>
      <c r="K1319">
        <v>-9.3990599999999994E-2</v>
      </c>
      <c r="L1319">
        <v>-8.2302100000000003E-2</v>
      </c>
      <c r="M1319">
        <v>-6.5425700000000003E-2</v>
      </c>
      <c r="N1319">
        <v>2.2289300000000001E-2</v>
      </c>
      <c r="O1319">
        <v>731</v>
      </c>
      <c r="P1319">
        <v>7207</v>
      </c>
    </row>
    <row r="1320" spans="1:16">
      <c r="A1320" s="53" t="s">
        <v>53</v>
      </c>
      <c r="B1320" s="53">
        <v>40021</v>
      </c>
      <c r="C1320" s="57">
        <v>23</v>
      </c>
      <c r="D1320">
        <v>2.1940080000000002</v>
      </c>
      <c r="E1320">
        <v>2.2436189999999998</v>
      </c>
      <c r="F1320">
        <v>2.263223</v>
      </c>
      <c r="G1320">
        <v>-4.9611299999999997E-2</v>
      </c>
      <c r="H1320">
        <v>93.5</v>
      </c>
      <c r="I1320">
        <v>-7.8176200000000001E-2</v>
      </c>
      <c r="J1320">
        <v>-6.1299800000000002E-2</v>
      </c>
      <c r="K1320">
        <v>-4.9611299999999997E-2</v>
      </c>
      <c r="L1320">
        <v>-3.79228E-2</v>
      </c>
      <c r="M1320">
        <v>-2.1046499999999999E-2</v>
      </c>
      <c r="N1320">
        <v>2.2289300000000001E-2</v>
      </c>
      <c r="O1320">
        <v>731</v>
      </c>
      <c r="P1320">
        <v>7207</v>
      </c>
    </row>
    <row r="1321" spans="1:16">
      <c r="A1321" s="53" t="s">
        <v>53</v>
      </c>
      <c r="B1321" s="53">
        <v>40021</v>
      </c>
      <c r="C1321" s="57">
        <v>24</v>
      </c>
      <c r="D1321">
        <v>1.8070079999999999</v>
      </c>
      <c r="E1321">
        <v>1.8107679999999999</v>
      </c>
      <c r="F1321">
        <v>1.812095</v>
      </c>
      <c r="G1321">
        <v>-3.7602999999999998E-3</v>
      </c>
      <c r="H1321">
        <v>89.5</v>
      </c>
      <c r="I1321">
        <v>-3.23571E-2</v>
      </c>
      <c r="J1321">
        <v>-1.5461900000000001E-2</v>
      </c>
      <c r="K1321">
        <v>-3.7602999999999998E-3</v>
      </c>
      <c r="L1321">
        <v>7.9412000000000007E-3</v>
      </c>
      <c r="M1321">
        <v>2.4836400000000002E-2</v>
      </c>
      <c r="N1321">
        <v>2.2314199999999999E-2</v>
      </c>
      <c r="O1321">
        <v>730</v>
      </c>
      <c r="P1321">
        <v>7207</v>
      </c>
    </row>
    <row r="1322" spans="1:16">
      <c r="A1322" s="53" t="s">
        <v>53</v>
      </c>
      <c r="B1322" s="53">
        <v>40035</v>
      </c>
      <c r="C1322" s="57">
        <v>1</v>
      </c>
      <c r="D1322">
        <v>1.2480230000000001</v>
      </c>
      <c r="E1322">
        <v>1.2237690000000001</v>
      </c>
      <c r="F1322">
        <v>1.180833</v>
      </c>
      <c r="G1322">
        <v>2.4253799999999999E-2</v>
      </c>
      <c r="H1322">
        <v>81.5</v>
      </c>
      <c r="I1322">
        <v>-4.8558999999999998E-3</v>
      </c>
      <c r="J1322">
        <v>1.23424E-2</v>
      </c>
      <c r="K1322">
        <v>2.4253799999999999E-2</v>
      </c>
      <c r="L1322">
        <v>3.6165299999999997E-2</v>
      </c>
      <c r="M1322">
        <v>5.3363599999999997E-2</v>
      </c>
      <c r="N1322">
        <v>2.2714499999999999E-2</v>
      </c>
      <c r="O1322">
        <v>729</v>
      </c>
      <c r="P1322">
        <v>7389</v>
      </c>
    </row>
    <row r="1323" spans="1:16">
      <c r="A1323" s="53" t="s">
        <v>53</v>
      </c>
      <c r="B1323" s="53">
        <v>40035</v>
      </c>
      <c r="C1323" s="57">
        <v>2</v>
      </c>
      <c r="D1323">
        <v>1.0726100000000001</v>
      </c>
      <c r="E1323">
        <v>1.04254</v>
      </c>
      <c r="F1323">
        <v>0.99910310000000002</v>
      </c>
      <c r="G1323">
        <v>3.0070099999999999E-2</v>
      </c>
      <c r="H1323">
        <v>79.5</v>
      </c>
      <c r="I1323">
        <v>9.2739999999999999E-4</v>
      </c>
      <c r="J1323">
        <v>1.8145100000000001E-2</v>
      </c>
      <c r="K1323">
        <v>3.0070099999999999E-2</v>
      </c>
      <c r="L1323">
        <v>4.1994999999999998E-2</v>
      </c>
      <c r="M1323">
        <v>5.92127E-2</v>
      </c>
      <c r="N1323">
        <v>2.2740099999999999E-2</v>
      </c>
      <c r="O1323">
        <v>728</v>
      </c>
      <c r="P1323">
        <v>7389</v>
      </c>
    </row>
    <row r="1324" spans="1:16">
      <c r="A1324" s="53" t="s">
        <v>53</v>
      </c>
      <c r="B1324" s="53">
        <v>40035</v>
      </c>
      <c r="C1324" s="57">
        <v>3</v>
      </c>
      <c r="D1324">
        <v>0.93204609999999999</v>
      </c>
      <c r="E1324">
        <v>0.9096341</v>
      </c>
      <c r="F1324">
        <v>0.87233930000000004</v>
      </c>
      <c r="G1324">
        <v>2.2412000000000001E-2</v>
      </c>
      <c r="H1324">
        <v>77</v>
      </c>
      <c r="I1324">
        <v>-6.6978000000000003E-3</v>
      </c>
      <c r="J1324">
        <v>1.0500499999999999E-2</v>
      </c>
      <c r="K1324">
        <v>2.2412000000000001E-2</v>
      </c>
      <c r="L1324">
        <v>3.43235E-2</v>
      </c>
      <c r="M1324">
        <v>5.15218E-2</v>
      </c>
      <c r="N1324">
        <v>2.2714499999999999E-2</v>
      </c>
      <c r="O1324">
        <v>729</v>
      </c>
      <c r="P1324">
        <v>7389</v>
      </c>
    </row>
    <row r="1325" spans="1:16">
      <c r="A1325" s="53" t="s">
        <v>53</v>
      </c>
      <c r="B1325" s="53">
        <v>40035</v>
      </c>
      <c r="C1325" s="57">
        <v>4</v>
      </c>
      <c r="D1325">
        <v>0.85433320000000001</v>
      </c>
      <c r="E1325">
        <v>0.83598839999999996</v>
      </c>
      <c r="F1325">
        <v>0.77263769999999998</v>
      </c>
      <c r="G1325">
        <v>1.8344800000000001E-2</v>
      </c>
      <c r="H1325">
        <v>76.5</v>
      </c>
      <c r="I1325">
        <v>-1.08314E-2</v>
      </c>
      <c r="J1325">
        <v>6.4060999999999996E-3</v>
      </c>
      <c r="K1325">
        <v>1.8344800000000001E-2</v>
      </c>
      <c r="L1325">
        <v>3.0283399999999999E-2</v>
      </c>
      <c r="M1325">
        <v>4.7520899999999998E-2</v>
      </c>
      <c r="N1325">
        <v>2.27663E-2</v>
      </c>
      <c r="O1325">
        <v>726</v>
      </c>
      <c r="P1325">
        <v>7389</v>
      </c>
    </row>
    <row r="1326" spans="1:16">
      <c r="A1326" s="53" t="s">
        <v>53</v>
      </c>
      <c r="B1326" s="53">
        <v>40035</v>
      </c>
      <c r="C1326" s="57">
        <v>5</v>
      </c>
      <c r="D1326">
        <v>0.79526079999999999</v>
      </c>
      <c r="E1326">
        <v>0.77800170000000002</v>
      </c>
      <c r="F1326">
        <v>0.75546650000000004</v>
      </c>
      <c r="G1326">
        <v>1.7259099999999999E-2</v>
      </c>
      <c r="H1326">
        <v>74</v>
      </c>
      <c r="I1326">
        <v>-1.18507E-2</v>
      </c>
      <c r="J1326">
        <v>5.3476000000000001E-3</v>
      </c>
      <c r="K1326">
        <v>1.7259099999999999E-2</v>
      </c>
      <c r="L1326">
        <v>2.9170600000000001E-2</v>
      </c>
      <c r="M1326">
        <v>4.6368899999999998E-2</v>
      </c>
      <c r="N1326">
        <v>2.2714499999999999E-2</v>
      </c>
      <c r="O1326">
        <v>729</v>
      </c>
      <c r="P1326">
        <v>7389</v>
      </c>
    </row>
    <row r="1327" spans="1:16">
      <c r="A1327" s="53" t="s">
        <v>53</v>
      </c>
      <c r="B1327" s="53">
        <v>40035</v>
      </c>
      <c r="C1327" s="57">
        <v>6</v>
      </c>
      <c r="D1327">
        <v>0.78462310000000002</v>
      </c>
      <c r="E1327">
        <v>0.77279770000000003</v>
      </c>
      <c r="F1327">
        <v>0.75623859999999998</v>
      </c>
      <c r="G1327">
        <v>1.18254E-2</v>
      </c>
      <c r="H1327">
        <v>73.5</v>
      </c>
      <c r="I1327">
        <v>-1.7282800000000001E-2</v>
      </c>
      <c r="J1327">
        <v>-8.5400000000000002E-5</v>
      </c>
      <c r="K1327">
        <v>1.18254E-2</v>
      </c>
      <c r="L1327">
        <v>2.3736299999999998E-2</v>
      </c>
      <c r="M1327">
        <v>4.0933700000000003E-2</v>
      </c>
      <c r="N1327">
        <v>2.2713299999999999E-2</v>
      </c>
      <c r="O1327">
        <v>728</v>
      </c>
      <c r="P1327">
        <v>7389</v>
      </c>
    </row>
    <row r="1328" spans="1:16">
      <c r="A1328" s="53" t="s">
        <v>53</v>
      </c>
      <c r="B1328" s="53">
        <v>40035</v>
      </c>
      <c r="C1328" s="57">
        <v>7</v>
      </c>
      <c r="D1328">
        <v>0.82139050000000002</v>
      </c>
      <c r="E1328">
        <v>0.81423020000000002</v>
      </c>
      <c r="F1328">
        <v>0.77648660000000003</v>
      </c>
      <c r="G1328">
        <v>7.1602000000000002E-3</v>
      </c>
      <c r="H1328">
        <v>74</v>
      </c>
      <c r="I1328">
        <v>-2.19495E-2</v>
      </c>
      <c r="J1328">
        <v>-4.7511999999999997E-3</v>
      </c>
      <c r="K1328">
        <v>7.1602000000000002E-3</v>
      </c>
      <c r="L1328">
        <v>1.90717E-2</v>
      </c>
      <c r="M1328">
        <v>3.6269999999999997E-2</v>
      </c>
      <c r="N1328">
        <v>2.2714499999999999E-2</v>
      </c>
      <c r="O1328">
        <v>729</v>
      </c>
      <c r="P1328">
        <v>7389</v>
      </c>
    </row>
    <row r="1329" spans="1:16">
      <c r="A1329" s="53" t="s">
        <v>53</v>
      </c>
      <c r="B1329" s="53">
        <v>40035</v>
      </c>
      <c r="C1329" s="57">
        <v>8</v>
      </c>
      <c r="D1329">
        <v>0.84649909999999995</v>
      </c>
      <c r="E1329">
        <v>0.84185080000000001</v>
      </c>
      <c r="F1329">
        <v>0.80438270000000001</v>
      </c>
      <c r="G1329">
        <v>4.6483000000000002E-3</v>
      </c>
      <c r="H1329">
        <v>75</v>
      </c>
      <c r="I1329">
        <v>-2.4461500000000001E-2</v>
      </c>
      <c r="J1329">
        <v>-7.2632E-3</v>
      </c>
      <c r="K1329">
        <v>4.6483000000000002E-3</v>
      </c>
      <c r="L1329">
        <v>1.65598E-2</v>
      </c>
      <c r="M1329">
        <v>3.3758099999999999E-2</v>
      </c>
      <c r="N1329">
        <v>2.2714499999999999E-2</v>
      </c>
      <c r="O1329">
        <v>729</v>
      </c>
      <c r="P1329">
        <v>7389</v>
      </c>
    </row>
    <row r="1330" spans="1:16">
      <c r="A1330" s="53" t="s">
        <v>53</v>
      </c>
      <c r="B1330" s="53">
        <v>40035</v>
      </c>
      <c r="C1330" s="57">
        <v>9</v>
      </c>
      <c r="D1330">
        <v>0.92039660000000001</v>
      </c>
      <c r="E1330">
        <v>0.88638810000000001</v>
      </c>
      <c r="F1330">
        <v>0.86945810000000001</v>
      </c>
      <c r="G1330">
        <v>3.4008499999999997E-2</v>
      </c>
      <c r="H1330">
        <v>79.5</v>
      </c>
      <c r="I1330">
        <v>4.5310999999999997E-3</v>
      </c>
      <c r="J1330">
        <v>2.19466E-2</v>
      </c>
      <c r="K1330">
        <v>3.4008499999999997E-2</v>
      </c>
      <c r="L1330">
        <v>4.6070399999999997E-2</v>
      </c>
      <c r="M1330">
        <v>6.3485899999999998E-2</v>
      </c>
      <c r="N1330">
        <v>2.3001299999999999E-2</v>
      </c>
      <c r="O1330">
        <v>715</v>
      </c>
      <c r="P1330">
        <v>7389</v>
      </c>
    </row>
    <row r="1331" spans="1:16">
      <c r="A1331" s="53" t="s">
        <v>53</v>
      </c>
      <c r="B1331" s="53">
        <v>40035</v>
      </c>
      <c r="C1331" s="57">
        <v>10</v>
      </c>
      <c r="D1331">
        <v>1.0540849999999999</v>
      </c>
      <c r="E1331">
        <v>1.0162530000000001</v>
      </c>
      <c r="F1331">
        <v>0.98686090000000004</v>
      </c>
      <c r="G1331">
        <v>3.7831799999999999E-2</v>
      </c>
      <c r="H1331">
        <v>83.5</v>
      </c>
      <c r="I1331">
        <v>8.3543999999999997E-3</v>
      </c>
      <c r="J1331">
        <v>2.5769899999999998E-2</v>
      </c>
      <c r="K1331">
        <v>3.7831799999999999E-2</v>
      </c>
      <c r="L1331">
        <v>4.9893699999999999E-2</v>
      </c>
      <c r="M1331">
        <v>6.73092E-2</v>
      </c>
      <c r="N1331">
        <v>2.3001299999999999E-2</v>
      </c>
      <c r="O1331">
        <v>715</v>
      </c>
      <c r="P1331">
        <v>7389</v>
      </c>
    </row>
    <row r="1332" spans="1:16">
      <c r="A1332" s="53" t="s">
        <v>53</v>
      </c>
      <c r="B1332" s="53">
        <v>40035</v>
      </c>
      <c r="C1332" s="57">
        <v>11</v>
      </c>
      <c r="D1332">
        <v>1.212836</v>
      </c>
      <c r="E1332">
        <v>1.171503</v>
      </c>
      <c r="F1332">
        <v>1.1829860000000001</v>
      </c>
      <c r="G1332">
        <v>4.1332500000000001E-2</v>
      </c>
      <c r="H1332">
        <v>87</v>
      </c>
      <c r="I1332">
        <v>1.18551E-2</v>
      </c>
      <c r="J1332">
        <v>2.9270600000000001E-2</v>
      </c>
      <c r="K1332">
        <v>4.1332500000000001E-2</v>
      </c>
      <c r="L1332">
        <v>5.3394400000000002E-2</v>
      </c>
      <c r="M1332">
        <v>7.0809899999999995E-2</v>
      </c>
      <c r="N1332">
        <v>2.3001299999999999E-2</v>
      </c>
      <c r="O1332">
        <v>715</v>
      </c>
      <c r="P1332">
        <v>7389</v>
      </c>
    </row>
    <row r="1333" spans="1:16">
      <c r="A1333" s="53" t="s">
        <v>53</v>
      </c>
      <c r="B1333" s="53">
        <v>40035</v>
      </c>
      <c r="C1333" s="57">
        <v>12</v>
      </c>
      <c r="D1333">
        <v>1.417011</v>
      </c>
      <c r="E1333">
        <v>1.3803289999999999</v>
      </c>
      <c r="F1333">
        <v>1.384055</v>
      </c>
      <c r="G1333">
        <v>3.6681499999999999E-2</v>
      </c>
      <c r="H1333">
        <v>91</v>
      </c>
      <c r="I1333">
        <v>7.2042E-3</v>
      </c>
      <c r="J1333">
        <v>2.4619599999999998E-2</v>
      </c>
      <c r="K1333">
        <v>3.6681499999999999E-2</v>
      </c>
      <c r="L1333">
        <v>4.8743399999999999E-2</v>
      </c>
      <c r="M1333">
        <v>6.6158900000000007E-2</v>
      </c>
      <c r="N1333">
        <v>2.3001299999999999E-2</v>
      </c>
      <c r="O1333">
        <v>715</v>
      </c>
      <c r="P1333">
        <v>7389</v>
      </c>
    </row>
    <row r="1334" spans="1:16">
      <c r="A1334" s="53" t="s">
        <v>53</v>
      </c>
      <c r="B1334" s="53">
        <v>40035</v>
      </c>
      <c r="C1334" s="57">
        <v>13</v>
      </c>
      <c r="D1334">
        <v>1.651025</v>
      </c>
      <c r="E1334">
        <v>1.603696</v>
      </c>
      <c r="F1334">
        <v>1.606757</v>
      </c>
      <c r="G1334">
        <v>4.7329200000000002E-2</v>
      </c>
      <c r="H1334">
        <v>93.5</v>
      </c>
      <c r="I1334">
        <v>1.7854600000000002E-2</v>
      </c>
      <c r="J1334">
        <v>3.5268399999999998E-2</v>
      </c>
      <c r="K1334">
        <v>4.7329200000000002E-2</v>
      </c>
      <c r="L1334">
        <v>5.9389999999999998E-2</v>
      </c>
      <c r="M1334">
        <v>7.6803800000000005E-2</v>
      </c>
      <c r="N1334">
        <v>2.2999200000000001E-2</v>
      </c>
      <c r="O1334">
        <v>715</v>
      </c>
      <c r="P1334">
        <v>7389</v>
      </c>
    </row>
    <row r="1335" spans="1:16">
      <c r="A1335" s="53" t="s">
        <v>53</v>
      </c>
      <c r="B1335" s="53">
        <v>40035</v>
      </c>
      <c r="C1335" s="57">
        <v>14</v>
      </c>
      <c r="D1335">
        <v>1.869175</v>
      </c>
      <c r="E1335">
        <v>1.803571</v>
      </c>
      <c r="F1335">
        <v>1.8357540000000001</v>
      </c>
      <c r="G1335">
        <v>6.5604599999999999E-2</v>
      </c>
      <c r="H1335">
        <v>95.5</v>
      </c>
      <c r="I1335">
        <v>3.6127199999999998E-2</v>
      </c>
      <c r="J1335">
        <v>5.3542699999999999E-2</v>
      </c>
      <c r="K1335">
        <v>6.5604599999999999E-2</v>
      </c>
      <c r="L1335">
        <v>7.7666499999999999E-2</v>
      </c>
      <c r="M1335">
        <v>9.5081899999999997E-2</v>
      </c>
      <c r="N1335">
        <v>2.3001299999999999E-2</v>
      </c>
      <c r="O1335">
        <v>715</v>
      </c>
      <c r="P1335">
        <v>7389</v>
      </c>
    </row>
    <row r="1336" spans="1:16">
      <c r="A1336" s="53" t="s">
        <v>53</v>
      </c>
      <c r="B1336" s="53">
        <v>40035</v>
      </c>
      <c r="C1336" s="57">
        <v>15</v>
      </c>
      <c r="D1336">
        <v>2.0558480000000001</v>
      </c>
      <c r="E1336">
        <v>1.7832969999999999</v>
      </c>
      <c r="F1336">
        <v>1.823782</v>
      </c>
      <c r="G1336">
        <v>0.27255030000000002</v>
      </c>
      <c r="H1336">
        <v>96.5</v>
      </c>
      <c r="I1336">
        <v>0.24310490000000001</v>
      </c>
      <c r="J1336">
        <v>0.2605015</v>
      </c>
      <c r="K1336">
        <v>0.27255030000000002</v>
      </c>
      <c r="L1336">
        <v>0.2845992</v>
      </c>
      <c r="M1336">
        <v>0.30199579999999998</v>
      </c>
      <c r="N1336">
        <v>2.2976400000000001E-2</v>
      </c>
      <c r="O1336">
        <v>717</v>
      </c>
      <c r="P1336">
        <v>7389</v>
      </c>
    </row>
    <row r="1337" spans="1:16">
      <c r="A1337" s="53" t="s">
        <v>53</v>
      </c>
      <c r="B1337" s="53">
        <v>40035</v>
      </c>
      <c r="C1337" s="57">
        <v>16</v>
      </c>
      <c r="D1337">
        <v>2.268945</v>
      </c>
      <c r="E1337">
        <v>1.9358580000000001</v>
      </c>
      <c r="F1337">
        <v>2.0019849999999999</v>
      </c>
      <c r="G1337">
        <v>0.33308670000000001</v>
      </c>
      <c r="H1337">
        <v>97.5</v>
      </c>
      <c r="I1337">
        <v>0.30354609999999999</v>
      </c>
      <c r="J1337">
        <v>0.32099899999999998</v>
      </c>
      <c r="K1337">
        <v>0.33308670000000001</v>
      </c>
      <c r="L1337">
        <v>0.3451745</v>
      </c>
      <c r="M1337">
        <v>0.36262729999999999</v>
      </c>
      <c r="N1337">
        <v>2.30507E-2</v>
      </c>
      <c r="O1337">
        <v>712</v>
      </c>
      <c r="P1337">
        <v>7389</v>
      </c>
    </row>
    <row r="1338" spans="1:16">
      <c r="A1338" s="53" t="s">
        <v>53</v>
      </c>
      <c r="B1338" s="53">
        <v>40035</v>
      </c>
      <c r="C1338" s="57">
        <v>17</v>
      </c>
      <c r="D1338">
        <v>2.4558140000000002</v>
      </c>
      <c r="E1338">
        <v>2.128374</v>
      </c>
      <c r="F1338">
        <v>2.1636880000000001</v>
      </c>
      <c r="G1338">
        <v>0.32744050000000002</v>
      </c>
      <c r="H1338">
        <v>98.5</v>
      </c>
      <c r="I1338">
        <v>0.29830319999999999</v>
      </c>
      <c r="J1338">
        <v>0.31551780000000001</v>
      </c>
      <c r="K1338">
        <v>0.32744050000000002</v>
      </c>
      <c r="L1338">
        <v>0.33936319999999998</v>
      </c>
      <c r="M1338">
        <v>0.3565778</v>
      </c>
      <c r="N1338">
        <v>2.2735999999999999E-2</v>
      </c>
      <c r="O1338">
        <v>727</v>
      </c>
      <c r="P1338">
        <v>7389</v>
      </c>
    </row>
    <row r="1339" spans="1:16">
      <c r="A1339" s="53" t="s">
        <v>53</v>
      </c>
      <c r="B1339" s="53">
        <v>40035</v>
      </c>
      <c r="C1339" s="57">
        <v>18</v>
      </c>
      <c r="D1339">
        <v>2.5670869999999999</v>
      </c>
      <c r="E1339">
        <v>2.2195170000000002</v>
      </c>
      <c r="F1339">
        <v>2.1947239999999999</v>
      </c>
      <c r="G1339">
        <v>0.34756989999999999</v>
      </c>
      <c r="H1339">
        <v>99</v>
      </c>
      <c r="I1339">
        <v>0.3184786</v>
      </c>
      <c r="J1339">
        <v>0.33566600000000002</v>
      </c>
      <c r="K1339">
        <v>0.34756989999999999</v>
      </c>
      <c r="L1339">
        <v>0.35947390000000001</v>
      </c>
      <c r="M1339">
        <v>0.37666129999999998</v>
      </c>
      <c r="N1339">
        <v>2.2700100000000001E-2</v>
      </c>
      <c r="O1339">
        <v>730</v>
      </c>
      <c r="P1339">
        <v>7389</v>
      </c>
    </row>
    <row r="1340" spans="1:16">
      <c r="A1340" s="53" t="s">
        <v>53</v>
      </c>
      <c r="B1340" s="53">
        <v>40035</v>
      </c>
      <c r="C1340" s="57">
        <v>19</v>
      </c>
      <c r="D1340">
        <v>2.535682</v>
      </c>
      <c r="E1340">
        <v>2.2019190000000002</v>
      </c>
      <c r="F1340">
        <v>2.1846610000000002</v>
      </c>
      <c r="G1340">
        <v>0.33376359999999999</v>
      </c>
      <c r="H1340">
        <v>98</v>
      </c>
      <c r="I1340">
        <v>0.30463829999999997</v>
      </c>
      <c r="J1340">
        <v>0.32184580000000002</v>
      </c>
      <c r="K1340">
        <v>0.33376359999999999</v>
      </c>
      <c r="L1340">
        <v>0.34568140000000003</v>
      </c>
      <c r="M1340">
        <v>0.36288890000000001</v>
      </c>
      <c r="N1340">
        <v>2.27266E-2</v>
      </c>
      <c r="O1340">
        <v>728</v>
      </c>
      <c r="P1340">
        <v>7389</v>
      </c>
    </row>
    <row r="1341" spans="1:16">
      <c r="A1341" s="53" t="s">
        <v>53</v>
      </c>
      <c r="B1341" s="53">
        <v>40035</v>
      </c>
      <c r="C1341" s="57">
        <v>20</v>
      </c>
      <c r="D1341">
        <v>2.4120020000000002</v>
      </c>
      <c r="E1341">
        <v>2.4794860000000001</v>
      </c>
      <c r="F1341">
        <v>2.4485269999999999</v>
      </c>
      <c r="G1341">
        <v>-6.7483399999999999E-2</v>
      </c>
      <c r="H1341">
        <v>96</v>
      </c>
      <c r="I1341">
        <v>-9.6538100000000002E-2</v>
      </c>
      <c r="J1341">
        <v>-7.9372300000000007E-2</v>
      </c>
      <c r="K1341">
        <v>-6.7483399999999999E-2</v>
      </c>
      <c r="L1341">
        <v>-5.5594499999999998E-2</v>
      </c>
      <c r="M1341">
        <v>-3.8428799999999999E-2</v>
      </c>
      <c r="N1341">
        <v>2.2671500000000001E-2</v>
      </c>
      <c r="O1341">
        <v>731</v>
      </c>
      <c r="P1341">
        <v>7389</v>
      </c>
    </row>
    <row r="1342" spans="1:16">
      <c r="A1342" s="53" t="s">
        <v>53</v>
      </c>
      <c r="B1342" s="53">
        <v>40035</v>
      </c>
      <c r="C1342" s="57">
        <v>21</v>
      </c>
      <c r="D1342">
        <v>2.3423120000000002</v>
      </c>
      <c r="E1342">
        <v>2.4965320000000002</v>
      </c>
      <c r="F1342">
        <v>2.4872589999999999</v>
      </c>
      <c r="G1342">
        <v>-0.15422060000000001</v>
      </c>
      <c r="H1342">
        <v>93</v>
      </c>
      <c r="I1342">
        <v>-0.18329989999999999</v>
      </c>
      <c r="J1342">
        <v>-0.16611960000000001</v>
      </c>
      <c r="K1342">
        <v>-0.15422060000000001</v>
      </c>
      <c r="L1342">
        <v>-0.14232159999999999</v>
      </c>
      <c r="M1342">
        <v>-0.12514130000000001</v>
      </c>
      <c r="N1342">
        <v>2.2690700000000001E-2</v>
      </c>
      <c r="O1342">
        <v>730</v>
      </c>
      <c r="P1342">
        <v>7389</v>
      </c>
    </row>
    <row r="1343" spans="1:16">
      <c r="A1343" s="53" t="s">
        <v>53</v>
      </c>
      <c r="B1343" s="53">
        <v>40035</v>
      </c>
      <c r="C1343" s="57">
        <v>22</v>
      </c>
      <c r="D1343">
        <v>2.141483</v>
      </c>
      <c r="E1343">
        <v>2.2577120000000002</v>
      </c>
      <c r="F1343">
        <v>2.237104</v>
      </c>
      <c r="G1343">
        <v>-0.1162291</v>
      </c>
      <c r="H1343">
        <v>89.5</v>
      </c>
      <c r="I1343">
        <v>-0.14531749999999999</v>
      </c>
      <c r="J1343">
        <v>-0.12813179999999999</v>
      </c>
      <c r="K1343">
        <v>-0.1162291</v>
      </c>
      <c r="L1343">
        <v>-0.1043263</v>
      </c>
      <c r="M1343">
        <v>-8.7140700000000001E-2</v>
      </c>
      <c r="N1343">
        <v>2.2697800000000001E-2</v>
      </c>
      <c r="O1343">
        <v>729</v>
      </c>
      <c r="P1343">
        <v>7389</v>
      </c>
    </row>
    <row r="1344" spans="1:16">
      <c r="A1344" s="53" t="s">
        <v>53</v>
      </c>
      <c r="B1344" s="53">
        <v>40035</v>
      </c>
      <c r="C1344" s="57">
        <v>23</v>
      </c>
      <c r="D1344">
        <v>1.7936110000000001</v>
      </c>
      <c r="E1344">
        <v>1.8727579999999999</v>
      </c>
      <c r="F1344">
        <v>1.894382</v>
      </c>
      <c r="G1344">
        <v>-7.9146999999999995E-2</v>
      </c>
      <c r="H1344">
        <v>86</v>
      </c>
      <c r="I1344">
        <v>-0.1082016</v>
      </c>
      <c r="J1344">
        <v>-9.1035900000000003E-2</v>
      </c>
      <c r="K1344">
        <v>-7.9146999999999995E-2</v>
      </c>
      <c r="L1344">
        <v>-6.7258100000000001E-2</v>
      </c>
      <c r="M1344">
        <v>-5.0092299999999999E-2</v>
      </c>
      <c r="N1344">
        <v>2.2671500000000001E-2</v>
      </c>
      <c r="O1344">
        <v>731</v>
      </c>
      <c r="P1344">
        <v>7389</v>
      </c>
    </row>
    <row r="1345" spans="1:16">
      <c r="A1345" s="53" t="s">
        <v>53</v>
      </c>
      <c r="B1345" s="53">
        <v>40035</v>
      </c>
      <c r="C1345" s="57">
        <v>24</v>
      </c>
      <c r="D1345">
        <v>1.5263370000000001</v>
      </c>
      <c r="E1345">
        <v>1.5535950000000001</v>
      </c>
      <c r="F1345">
        <v>1.5297750000000001</v>
      </c>
      <c r="G1345">
        <v>-2.7258500000000001E-2</v>
      </c>
      <c r="H1345">
        <v>85</v>
      </c>
      <c r="I1345">
        <v>-5.6322200000000003E-2</v>
      </c>
      <c r="J1345">
        <v>-3.9151199999999997E-2</v>
      </c>
      <c r="K1345">
        <v>-2.7258500000000001E-2</v>
      </c>
      <c r="L1345">
        <v>-1.53659E-2</v>
      </c>
      <c r="M1345">
        <v>1.8052000000000001E-3</v>
      </c>
      <c r="N1345">
        <v>2.26786E-2</v>
      </c>
      <c r="O1345">
        <v>730</v>
      </c>
      <c r="P1345">
        <v>7389</v>
      </c>
    </row>
    <row r="1346" spans="1:16">
      <c r="A1346" s="53" t="s">
        <v>53</v>
      </c>
      <c r="B1346" s="53">
        <v>40036</v>
      </c>
      <c r="C1346" s="57">
        <v>1</v>
      </c>
      <c r="D1346">
        <v>1.3308070000000001</v>
      </c>
      <c r="E1346">
        <v>1.315763</v>
      </c>
      <c r="F1346">
        <v>1.247906</v>
      </c>
      <c r="G1346">
        <v>1.50443E-2</v>
      </c>
      <c r="H1346">
        <v>83</v>
      </c>
      <c r="I1346">
        <v>-1.39694E-2</v>
      </c>
      <c r="J1346">
        <v>3.1722E-3</v>
      </c>
      <c r="K1346">
        <v>1.50443E-2</v>
      </c>
      <c r="L1346">
        <v>2.6916499999999999E-2</v>
      </c>
      <c r="M1346">
        <v>4.4058E-2</v>
      </c>
      <c r="N1346">
        <v>2.26395E-2</v>
      </c>
      <c r="O1346">
        <v>732</v>
      </c>
      <c r="P1346">
        <v>7406</v>
      </c>
    </row>
    <row r="1347" spans="1:16">
      <c r="A1347" s="53" t="s">
        <v>53</v>
      </c>
      <c r="B1347" s="53">
        <v>40036</v>
      </c>
      <c r="C1347" s="57">
        <v>2</v>
      </c>
      <c r="D1347">
        <v>1.1081749999999999</v>
      </c>
      <c r="E1347">
        <v>1.0788930000000001</v>
      </c>
      <c r="F1347">
        <v>1.0703499999999999</v>
      </c>
      <c r="G1347">
        <v>2.9281999999999999E-2</v>
      </c>
      <c r="H1347">
        <v>79.5</v>
      </c>
      <c r="I1347">
        <v>2.6830000000000002E-4</v>
      </c>
      <c r="J1347">
        <v>1.74098E-2</v>
      </c>
      <c r="K1347">
        <v>2.9281999999999999E-2</v>
      </c>
      <c r="L1347">
        <v>4.1154099999999999E-2</v>
      </c>
      <c r="M1347">
        <v>5.8295699999999999E-2</v>
      </c>
      <c r="N1347">
        <v>2.26395E-2</v>
      </c>
      <c r="O1347">
        <v>732</v>
      </c>
      <c r="P1347">
        <v>7406</v>
      </c>
    </row>
    <row r="1348" spans="1:16">
      <c r="A1348" s="53" t="s">
        <v>53</v>
      </c>
      <c r="B1348" s="53">
        <v>40036</v>
      </c>
      <c r="C1348" s="57">
        <v>3</v>
      </c>
      <c r="D1348">
        <v>0.97010980000000002</v>
      </c>
      <c r="E1348">
        <v>0.95152870000000001</v>
      </c>
      <c r="F1348">
        <v>0.94514129999999996</v>
      </c>
      <c r="G1348">
        <v>1.8581199999999999E-2</v>
      </c>
      <c r="H1348">
        <v>77.5</v>
      </c>
      <c r="I1348">
        <v>-1.04326E-2</v>
      </c>
      <c r="J1348">
        <v>6.7089999999999997E-3</v>
      </c>
      <c r="K1348">
        <v>1.8581199999999999E-2</v>
      </c>
      <c r="L1348">
        <v>3.0453299999999999E-2</v>
      </c>
      <c r="M1348">
        <v>4.7594900000000002E-2</v>
      </c>
      <c r="N1348">
        <v>2.26395E-2</v>
      </c>
      <c r="O1348">
        <v>732</v>
      </c>
      <c r="P1348">
        <v>7406</v>
      </c>
    </row>
    <row r="1349" spans="1:16">
      <c r="A1349" s="53" t="s">
        <v>53</v>
      </c>
      <c r="B1349" s="53">
        <v>40036</v>
      </c>
      <c r="C1349" s="57">
        <v>4</v>
      </c>
      <c r="D1349">
        <v>0.87380170000000001</v>
      </c>
      <c r="E1349">
        <v>0.85852890000000004</v>
      </c>
      <c r="F1349">
        <v>0.83633199999999996</v>
      </c>
      <c r="G1349">
        <v>1.5272900000000001E-2</v>
      </c>
      <c r="H1349">
        <v>76</v>
      </c>
      <c r="I1349">
        <v>-1.37409E-2</v>
      </c>
      <c r="J1349">
        <v>3.4007E-3</v>
      </c>
      <c r="K1349">
        <v>1.5272900000000001E-2</v>
      </c>
      <c r="L1349">
        <v>2.7144999999999999E-2</v>
      </c>
      <c r="M1349">
        <v>4.4286600000000002E-2</v>
      </c>
      <c r="N1349">
        <v>2.26395E-2</v>
      </c>
      <c r="O1349">
        <v>732</v>
      </c>
      <c r="P1349">
        <v>7406</v>
      </c>
    </row>
    <row r="1350" spans="1:16">
      <c r="A1350" s="53" t="s">
        <v>53</v>
      </c>
      <c r="B1350" s="53">
        <v>40036</v>
      </c>
      <c r="C1350" s="57">
        <v>5</v>
      </c>
      <c r="D1350">
        <v>0.83659479999999997</v>
      </c>
      <c r="E1350">
        <v>0.82428330000000005</v>
      </c>
      <c r="F1350">
        <v>0.81633920000000004</v>
      </c>
      <c r="G1350">
        <v>1.23115E-2</v>
      </c>
      <c r="H1350">
        <v>75.5</v>
      </c>
      <c r="I1350">
        <v>-1.67023E-2</v>
      </c>
      <c r="J1350">
        <v>4.393E-4</v>
      </c>
      <c r="K1350">
        <v>1.23115E-2</v>
      </c>
      <c r="L1350">
        <v>2.41836E-2</v>
      </c>
      <c r="M1350">
        <v>4.1325199999999999E-2</v>
      </c>
      <c r="N1350">
        <v>2.26395E-2</v>
      </c>
      <c r="O1350">
        <v>732</v>
      </c>
      <c r="P1350">
        <v>7406</v>
      </c>
    </row>
    <row r="1351" spans="1:16">
      <c r="A1351" s="53" t="s">
        <v>53</v>
      </c>
      <c r="B1351" s="53">
        <v>40036</v>
      </c>
      <c r="C1351" s="57">
        <v>6</v>
      </c>
      <c r="D1351">
        <v>0.81384920000000005</v>
      </c>
      <c r="E1351">
        <v>0.80365399999999998</v>
      </c>
      <c r="F1351">
        <v>0.78600630000000005</v>
      </c>
      <c r="G1351">
        <v>1.01951E-2</v>
      </c>
      <c r="H1351">
        <v>74.5</v>
      </c>
      <c r="I1351">
        <v>-1.8818600000000001E-2</v>
      </c>
      <c r="J1351">
        <v>-1.6770000000000001E-3</v>
      </c>
      <c r="K1351">
        <v>1.01951E-2</v>
      </c>
      <c r="L1351">
        <v>2.2067300000000001E-2</v>
      </c>
      <c r="M1351">
        <v>3.9208800000000002E-2</v>
      </c>
      <c r="N1351">
        <v>2.26395E-2</v>
      </c>
      <c r="O1351">
        <v>732</v>
      </c>
      <c r="P1351">
        <v>7406</v>
      </c>
    </row>
    <row r="1352" spans="1:16">
      <c r="A1352" s="53" t="s">
        <v>53</v>
      </c>
      <c r="B1352" s="53">
        <v>40036</v>
      </c>
      <c r="C1352" s="57">
        <v>7</v>
      </c>
      <c r="D1352">
        <v>0.85448179999999996</v>
      </c>
      <c r="E1352">
        <v>0.8505374</v>
      </c>
      <c r="F1352">
        <v>0.81821820000000001</v>
      </c>
      <c r="G1352">
        <v>3.9443999999999998E-3</v>
      </c>
      <c r="H1352">
        <v>75</v>
      </c>
      <c r="I1352">
        <v>-2.5069899999999999E-2</v>
      </c>
      <c r="J1352">
        <v>-7.9279999999999993E-3</v>
      </c>
      <c r="K1352">
        <v>3.9443999999999998E-3</v>
      </c>
      <c r="L1352">
        <v>1.5816799999999999E-2</v>
      </c>
      <c r="M1352">
        <v>3.29587E-2</v>
      </c>
      <c r="N1352">
        <v>2.264E-2</v>
      </c>
      <c r="O1352">
        <v>731</v>
      </c>
      <c r="P1352">
        <v>7406</v>
      </c>
    </row>
    <row r="1353" spans="1:16">
      <c r="A1353" s="53" t="s">
        <v>53</v>
      </c>
      <c r="B1353" s="53">
        <v>40036</v>
      </c>
      <c r="C1353" s="57">
        <v>8</v>
      </c>
      <c r="D1353">
        <v>0.90101849999999994</v>
      </c>
      <c r="E1353">
        <v>0.91122190000000003</v>
      </c>
      <c r="F1353">
        <v>0.8962947</v>
      </c>
      <c r="G1353">
        <v>-1.02034E-2</v>
      </c>
      <c r="H1353">
        <v>79</v>
      </c>
      <c r="I1353">
        <v>-3.9214400000000003E-2</v>
      </c>
      <c r="J1353">
        <v>-2.20745E-2</v>
      </c>
      <c r="K1353">
        <v>-1.02034E-2</v>
      </c>
      <c r="L1353">
        <v>1.6677E-3</v>
      </c>
      <c r="M1353">
        <v>1.88077E-2</v>
      </c>
      <c r="N1353">
        <v>2.2637500000000001E-2</v>
      </c>
      <c r="O1353">
        <v>732</v>
      </c>
      <c r="P1353">
        <v>7406</v>
      </c>
    </row>
    <row r="1354" spans="1:16">
      <c r="A1354" s="53" t="s">
        <v>53</v>
      </c>
      <c r="B1354" s="53">
        <v>40036</v>
      </c>
      <c r="C1354" s="57">
        <v>9</v>
      </c>
      <c r="D1354">
        <v>0.99327489999999996</v>
      </c>
      <c r="E1354">
        <v>0.99064730000000001</v>
      </c>
      <c r="F1354">
        <v>0.95585359999999997</v>
      </c>
      <c r="G1354">
        <v>2.6277000000000002E-3</v>
      </c>
      <c r="H1354">
        <v>85</v>
      </c>
      <c r="I1354">
        <v>-2.6427699999999998E-2</v>
      </c>
      <c r="J1354">
        <v>-9.2616E-3</v>
      </c>
      <c r="K1354">
        <v>2.6277000000000002E-3</v>
      </c>
      <c r="L1354">
        <v>1.4516899999999999E-2</v>
      </c>
      <c r="M1354">
        <v>3.1683000000000003E-2</v>
      </c>
      <c r="N1354">
        <v>2.2672000000000001E-2</v>
      </c>
      <c r="O1354">
        <v>728</v>
      </c>
      <c r="P1354">
        <v>7406</v>
      </c>
    </row>
    <row r="1355" spans="1:16">
      <c r="A1355" s="53" t="s">
        <v>53</v>
      </c>
      <c r="B1355" s="53">
        <v>40036</v>
      </c>
      <c r="C1355" s="57">
        <v>10</v>
      </c>
      <c r="D1355">
        <v>1.1664669999999999</v>
      </c>
      <c r="E1355">
        <v>1.169815</v>
      </c>
      <c r="F1355">
        <v>1.1406609999999999</v>
      </c>
      <c r="G1355">
        <v>-3.3479999999999998E-3</v>
      </c>
      <c r="H1355">
        <v>89.5</v>
      </c>
      <c r="I1355">
        <v>-3.2403399999999999E-2</v>
      </c>
      <c r="J1355">
        <v>-1.5237199999999999E-2</v>
      </c>
      <c r="K1355">
        <v>-3.3479999999999998E-3</v>
      </c>
      <c r="L1355">
        <v>8.5412000000000005E-3</v>
      </c>
      <c r="M1355">
        <v>2.5707399999999998E-2</v>
      </c>
      <c r="N1355">
        <v>2.2672000000000001E-2</v>
      </c>
      <c r="O1355">
        <v>728</v>
      </c>
      <c r="P1355">
        <v>7406</v>
      </c>
    </row>
    <row r="1356" spans="1:16">
      <c r="A1356" s="53" t="s">
        <v>53</v>
      </c>
      <c r="B1356" s="53">
        <v>40036</v>
      </c>
      <c r="C1356" s="57">
        <v>11</v>
      </c>
      <c r="D1356">
        <v>1.3625480000000001</v>
      </c>
      <c r="E1356">
        <v>1.3652679999999999</v>
      </c>
      <c r="F1356">
        <v>1.3893390000000001</v>
      </c>
      <c r="G1356">
        <v>-2.7196E-3</v>
      </c>
      <c r="H1356">
        <v>92.5</v>
      </c>
      <c r="I1356">
        <v>-3.1774999999999998E-2</v>
      </c>
      <c r="J1356">
        <v>-1.4608899999999999E-2</v>
      </c>
      <c r="K1356">
        <v>-2.7196E-3</v>
      </c>
      <c r="L1356">
        <v>9.1696E-3</v>
      </c>
      <c r="M1356">
        <v>2.63357E-2</v>
      </c>
      <c r="N1356">
        <v>2.2672000000000001E-2</v>
      </c>
      <c r="O1356">
        <v>728</v>
      </c>
      <c r="P1356">
        <v>7406</v>
      </c>
    </row>
    <row r="1357" spans="1:16">
      <c r="A1357" s="53" t="s">
        <v>53</v>
      </c>
      <c r="B1357" s="53">
        <v>40036</v>
      </c>
      <c r="C1357" s="57">
        <v>12</v>
      </c>
      <c r="D1357">
        <v>1.5808629999999999</v>
      </c>
      <c r="E1357">
        <v>1.5734349999999999</v>
      </c>
      <c r="F1357">
        <v>1.596536</v>
      </c>
      <c r="G1357">
        <v>7.4272000000000001E-3</v>
      </c>
      <c r="H1357">
        <v>94.5</v>
      </c>
      <c r="I1357">
        <v>-2.1659600000000001E-2</v>
      </c>
      <c r="J1357">
        <v>-4.4749000000000004E-3</v>
      </c>
      <c r="K1357">
        <v>7.4272000000000001E-3</v>
      </c>
      <c r="L1357">
        <v>1.9329300000000001E-2</v>
      </c>
      <c r="M1357">
        <v>3.6513999999999998E-2</v>
      </c>
      <c r="N1357">
        <v>2.2696600000000001E-2</v>
      </c>
      <c r="O1357">
        <v>727</v>
      </c>
      <c r="P1357">
        <v>7406</v>
      </c>
    </row>
    <row r="1358" spans="1:16">
      <c r="A1358" s="53" t="s">
        <v>53</v>
      </c>
      <c r="B1358" s="53">
        <v>40036</v>
      </c>
      <c r="C1358" s="57">
        <v>13</v>
      </c>
      <c r="D1358">
        <v>1.8306089999999999</v>
      </c>
      <c r="E1358">
        <v>1.8043709999999999</v>
      </c>
      <c r="F1358">
        <v>1.8101119999999999</v>
      </c>
      <c r="G1358">
        <v>2.62381E-2</v>
      </c>
      <c r="H1358">
        <v>96.5</v>
      </c>
      <c r="I1358">
        <v>-2.8173E-3</v>
      </c>
      <c r="J1358">
        <v>1.43489E-2</v>
      </c>
      <c r="K1358">
        <v>2.62381E-2</v>
      </c>
      <c r="L1358">
        <v>3.8127300000000003E-2</v>
      </c>
      <c r="M1358">
        <v>5.5293500000000002E-2</v>
      </c>
      <c r="N1358">
        <v>2.2672000000000001E-2</v>
      </c>
      <c r="O1358">
        <v>728</v>
      </c>
      <c r="P1358">
        <v>7406</v>
      </c>
    </row>
    <row r="1359" spans="1:16">
      <c r="A1359" s="53" t="s">
        <v>53</v>
      </c>
      <c r="B1359" s="53">
        <v>40036</v>
      </c>
      <c r="C1359" s="57">
        <v>14</v>
      </c>
      <c r="D1359">
        <v>2.0755240000000001</v>
      </c>
      <c r="E1359">
        <v>2.0519250000000002</v>
      </c>
      <c r="F1359">
        <v>2.1248849999999999</v>
      </c>
      <c r="G1359">
        <v>2.35987E-2</v>
      </c>
      <c r="H1359">
        <v>98.5</v>
      </c>
      <c r="I1359">
        <v>-5.4847999999999997E-3</v>
      </c>
      <c r="J1359">
        <v>1.1697900000000001E-2</v>
      </c>
      <c r="K1359">
        <v>2.35987E-2</v>
      </c>
      <c r="L1359">
        <v>3.54994E-2</v>
      </c>
      <c r="M1359">
        <v>5.2682199999999998E-2</v>
      </c>
      <c r="N1359">
        <v>2.2693999999999999E-2</v>
      </c>
      <c r="O1359">
        <v>729</v>
      </c>
      <c r="P1359">
        <v>7406</v>
      </c>
    </row>
    <row r="1360" spans="1:16">
      <c r="A1360" s="53" t="s">
        <v>53</v>
      </c>
      <c r="B1360" s="53">
        <v>40036</v>
      </c>
      <c r="C1360" s="57">
        <v>15</v>
      </c>
      <c r="D1360">
        <v>2.2720880000000001</v>
      </c>
      <c r="E1360">
        <v>1.9893510000000001</v>
      </c>
      <c r="F1360">
        <v>2.0185200000000001</v>
      </c>
      <c r="G1360">
        <v>0.28273690000000001</v>
      </c>
      <c r="H1360">
        <v>99.5</v>
      </c>
      <c r="I1360">
        <v>0.2536815</v>
      </c>
      <c r="J1360">
        <v>0.27084770000000002</v>
      </c>
      <c r="K1360">
        <v>0.28273690000000001</v>
      </c>
      <c r="L1360">
        <v>0.2946261</v>
      </c>
      <c r="M1360">
        <v>0.31179230000000002</v>
      </c>
      <c r="N1360">
        <v>2.2672000000000001E-2</v>
      </c>
      <c r="O1360">
        <v>728</v>
      </c>
      <c r="P1360">
        <v>7406</v>
      </c>
    </row>
    <row r="1361" spans="1:16">
      <c r="A1361" s="53" t="s">
        <v>53</v>
      </c>
      <c r="B1361" s="53">
        <v>40036</v>
      </c>
      <c r="C1361" s="57">
        <v>16</v>
      </c>
      <c r="D1361">
        <v>2.5107179999999998</v>
      </c>
      <c r="E1361">
        <v>2.1540170000000001</v>
      </c>
      <c r="F1361">
        <v>2.1452260000000001</v>
      </c>
      <c r="G1361">
        <v>0.35670089999999999</v>
      </c>
      <c r="H1361">
        <v>101</v>
      </c>
      <c r="I1361">
        <v>0.3276193</v>
      </c>
      <c r="J1361">
        <v>0.34480090000000002</v>
      </c>
      <c r="K1361">
        <v>0.35670089999999999</v>
      </c>
      <c r="L1361">
        <v>0.36860080000000001</v>
      </c>
      <c r="M1361">
        <v>0.38578249999999997</v>
      </c>
      <c r="N1361">
        <v>2.2692500000000001E-2</v>
      </c>
      <c r="O1361">
        <v>729</v>
      </c>
      <c r="P1361">
        <v>7406</v>
      </c>
    </row>
    <row r="1362" spans="1:16">
      <c r="A1362" s="53" t="s">
        <v>53</v>
      </c>
      <c r="B1362" s="53">
        <v>40036</v>
      </c>
      <c r="C1362" s="57">
        <v>17</v>
      </c>
      <c r="D1362">
        <v>2.6761140000000001</v>
      </c>
      <c r="E1362">
        <v>2.3171750000000002</v>
      </c>
      <c r="F1362">
        <v>2.3149299999999999</v>
      </c>
      <c r="G1362">
        <v>0.35893890000000001</v>
      </c>
      <c r="H1362">
        <v>101.5</v>
      </c>
      <c r="I1362">
        <v>0.3298836</v>
      </c>
      <c r="J1362">
        <v>0.34704970000000002</v>
      </c>
      <c r="K1362">
        <v>0.35893890000000001</v>
      </c>
      <c r="L1362">
        <v>0.3708282</v>
      </c>
      <c r="M1362">
        <v>0.38799430000000001</v>
      </c>
      <c r="N1362">
        <v>2.2672000000000001E-2</v>
      </c>
      <c r="O1362">
        <v>728</v>
      </c>
      <c r="P1362">
        <v>7406</v>
      </c>
    </row>
    <row r="1363" spans="1:16">
      <c r="A1363" s="53" t="s">
        <v>53</v>
      </c>
      <c r="B1363" s="53">
        <v>40036</v>
      </c>
      <c r="C1363" s="57">
        <v>18</v>
      </c>
      <c r="D1363">
        <v>2.7850109999999999</v>
      </c>
      <c r="E1363">
        <v>2.4044639999999999</v>
      </c>
      <c r="F1363">
        <v>2.4303910000000002</v>
      </c>
      <c r="G1363">
        <v>0.3805463</v>
      </c>
      <c r="H1363">
        <v>102</v>
      </c>
      <c r="I1363">
        <v>0.35147230000000002</v>
      </c>
      <c r="J1363">
        <v>0.36864950000000002</v>
      </c>
      <c r="K1363">
        <v>0.3805463</v>
      </c>
      <c r="L1363">
        <v>0.39244319999999999</v>
      </c>
      <c r="M1363">
        <v>0.40962029999999999</v>
      </c>
      <c r="N1363">
        <v>2.2686499999999998E-2</v>
      </c>
      <c r="O1363">
        <v>729</v>
      </c>
      <c r="P1363">
        <v>7406</v>
      </c>
    </row>
    <row r="1364" spans="1:16">
      <c r="A1364" s="53" t="s">
        <v>53</v>
      </c>
      <c r="B1364" s="53">
        <v>40036</v>
      </c>
      <c r="C1364" s="57">
        <v>19</v>
      </c>
      <c r="D1364">
        <v>2.7370100000000002</v>
      </c>
      <c r="E1364">
        <v>2.3800219999999999</v>
      </c>
      <c r="F1364">
        <v>2.4289900000000002</v>
      </c>
      <c r="G1364">
        <v>0.35698869999999999</v>
      </c>
      <c r="H1364">
        <v>100.5</v>
      </c>
      <c r="I1364">
        <v>0.32793329999999998</v>
      </c>
      <c r="J1364">
        <v>0.3450994</v>
      </c>
      <c r="K1364">
        <v>0.35698869999999999</v>
      </c>
      <c r="L1364">
        <v>0.36887789999999998</v>
      </c>
      <c r="M1364">
        <v>0.386044</v>
      </c>
      <c r="N1364">
        <v>2.2672000000000001E-2</v>
      </c>
      <c r="O1364">
        <v>728</v>
      </c>
      <c r="P1364">
        <v>7406</v>
      </c>
    </row>
    <row r="1365" spans="1:16">
      <c r="A1365" s="53" t="s">
        <v>53</v>
      </c>
      <c r="B1365" s="53">
        <v>40036</v>
      </c>
      <c r="C1365" s="57">
        <v>20</v>
      </c>
      <c r="D1365">
        <v>2.5523929999999999</v>
      </c>
      <c r="E1365">
        <v>2.5961750000000001</v>
      </c>
      <c r="F1365">
        <v>2.6268050000000001</v>
      </c>
      <c r="G1365">
        <v>-4.3781800000000003E-2</v>
      </c>
      <c r="H1365">
        <v>97</v>
      </c>
      <c r="I1365">
        <v>-7.2830900000000004E-2</v>
      </c>
      <c r="J1365">
        <v>-5.56684E-2</v>
      </c>
      <c r="K1365">
        <v>-4.3781800000000003E-2</v>
      </c>
      <c r="L1365">
        <v>-3.1895100000000003E-2</v>
      </c>
      <c r="M1365">
        <v>-1.47326E-2</v>
      </c>
      <c r="N1365">
        <v>2.2667199999999998E-2</v>
      </c>
      <c r="O1365">
        <v>731</v>
      </c>
      <c r="P1365">
        <v>7406</v>
      </c>
    </row>
    <row r="1366" spans="1:16">
      <c r="A1366" s="53" t="s">
        <v>53</v>
      </c>
      <c r="B1366" s="53">
        <v>40036</v>
      </c>
      <c r="C1366" s="57">
        <v>21</v>
      </c>
      <c r="D1366">
        <v>2.4845229999999998</v>
      </c>
      <c r="E1366">
        <v>2.6125970000000001</v>
      </c>
      <c r="F1366">
        <v>2.6210909999999998</v>
      </c>
      <c r="G1366">
        <v>-0.12807389999999999</v>
      </c>
      <c r="H1366">
        <v>94.5</v>
      </c>
      <c r="I1366">
        <v>-0.1571293</v>
      </c>
      <c r="J1366">
        <v>-0.13996320000000001</v>
      </c>
      <c r="K1366">
        <v>-0.12807389999999999</v>
      </c>
      <c r="L1366">
        <v>-0.1161847</v>
      </c>
      <c r="M1366">
        <v>-9.9018599999999998E-2</v>
      </c>
      <c r="N1366">
        <v>2.2672000000000001E-2</v>
      </c>
      <c r="O1366">
        <v>728</v>
      </c>
      <c r="P1366">
        <v>7406</v>
      </c>
    </row>
    <row r="1367" spans="1:16">
      <c r="A1367" s="53" t="s">
        <v>53</v>
      </c>
      <c r="B1367" s="53">
        <v>40036</v>
      </c>
      <c r="C1367" s="57">
        <v>22</v>
      </c>
      <c r="D1367">
        <v>2.3113079999999999</v>
      </c>
      <c r="E1367">
        <v>2.4100579999999998</v>
      </c>
      <c r="F1367">
        <v>2.4305460000000001</v>
      </c>
      <c r="G1367">
        <v>-9.8749900000000002E-2</v>
      </c>
      <c r="H1367">
        <v>92</v>
      </c>
      <c r="I1367">
        <v>-0.127771</v>
      </c>
      <c r="J1367">
        <v>-0.1106251</v>
      </c>
      <c r="K1367">
        <v>-9.8749900000000002E-2</v>
      </c>
      <c r="L1367">
        <v>-8.6874599999999996E-2</v>
      </c>
      <c r="M1367">
        <v>-6.9728700000000005E-2</v>
      </c>
      <c r="N1367">
        <v>2.26453E-2</v>
      </c>
      <c r="O1367">
        <v>730</v>
      </c>
      <c r="P1367">
        <v>7406</v>
      </c>
    </row>
    <row r="1368" spans="1:16">
      <c r="A1368" s="53" t="s">
        <v>53</v>
      </c>
      <c r="B1368" s="53">
        <v>40036</v>
      </c>
      <c r="C1368" s="57">
        <v>23</v>
      </c>
      <c r="D1368">
        <v>1.9435020000000001</v>
      </c>
      <c r="E1368">
        <v>2.0284990000000001</v>
      </c>
      <c r="F1368">
        <v>2.0209600000000001</v>
      </c>
      <c r="G1368">
        <v>-8.4996799999999997E-2</v>
      </c>
      <c r="H1368">
        <v>88.5</v>
      </c>
      <c r="I1368">
        <v>-0.11404599999999999</v>
      </c>
      <c r="J1368">
        <v>-9.6883499999999997E-2</v>
      </c>
      <c r="K1368">
        <v>-8.4996799999999997E-2</v>
      </c>
      <c r="L1368">
        <v>-7.3110099999999997E-2</v>
      </c>
      <c r="M1368">
        <v>-5.59476E-2</v>
      </c>
      <c r="N1368">
        <v>2.2667199999999998E-2</v>
      </c>
      <c r="O1368">
        <v>731</v>
      </c>
      <c r="P1368">
        <v>7406</v>
      </c>
    </row>
    <row r="1369" spans="1:16">
      <c r="A1369" s="53" t="s">
        <v>53</v>
      </c>
      <c r="B1369" s="53">
        <v>40036</v>
      </c>
      <c r="C1369" s="57">
        <v>24</v>
      </c>
      <c r="D1369">
        <v>1.5966309999999999</v>
      </c>
      <c r="E1369">
        <v>1.623345</v>
      </c>
      <c r="F1369">
        <v>1.61006</v>
      </c>
      <c r="G1369">
        <v>-2.6713799999999999E-2</v>
      </c>
      <c r="H1369">
        <v>85.5</v>
      </c>
      <c r="I1369">
        <v>-5.5769199999999998E-2</v>
      </c>
      <c r="J1369">
        <v>-3.8603100000000001E-2</v>
      </c>
      <c r="K1369">
        <v>-2.6713799999999999E-2</v>
      </c>
      <c r="L1369">
        <v>-1.48246E-2</v>
      </c>
      <c r="M1369">
        <v>2.3414999999999998E-3</v>
      </c>
      <c r="N1369">
        <v>2.2672000000000001E-2</v>
      </c>
      <c r="O1369">
        <v>728</v>
      </c>
      <c r="P1369">
        <v>7406</v>
      </c>
    </row>
    <row r="1370" spans="1:16">
      <c r="A1370" s="53" t="s">
        <v>53</v>
      </c>
      <c r="B1370" s="53">
        <v>40043</v>
      </c>
      <c r="C1370" s="57">
        <v>1</v>
      </c>
      <c r="D1370">
        <v>1.161238</v>
      </c>
      <c r="E1370">
        <v>1.129526</v>
      </c>
      <c r="F1370">
        <v>1.1128119999999999</v>
      </c>
      <c r="G1370">
        <v>3.1711299999999998E-2</v>
      </c>
      <c r="H1370">
        <v>79.5</v>
      </c>
      <c r="I1370">
        <v>2.7818999999999999E-3</v>
      </c>
      <c r="J1370">
        <v>1.9873700000000001E-2</v>
      </c>
      <c r="K1370">
        <v>3.1711299999999998E-2</v>
      </c>
      <c r="L1370">
        <v>4.3548999999999997E-2</v>
      </c>
      <c r="M1370">
        <v>6.0640800000000002E-2</v>
      </c>
      <c r="N1370">
        <v>2.2573699999999999E-2</v>
      </c>
      <c r="O1370">
        <v>737</v>
      </c>
      <c r="P1370">
        <v>7508</v>
      </c>
    </row>
    <row r="1371" spans="1:16">
      <c r="A1371" s="53" t="s">
        <v>53</v>
      </c>
      <c r="B1371" s="53">
        <v>40043</v>
      </c>
      <c r="C1371" s="57">
        <v>2</v>
      </c>
      <c r="D1371">
        <v>0.98115189999999997</v>
      </c>
      <c r="E1371">
        <v>0.94370620000000005</v>
      </c>
      <c r="F1371">
        <v>0.93633750000000004</v>
      </c>
      <c r="G1371">
        <v>3.7445699999999998E-2</v>
      </c>
      <c r="H1371">
        <v>76.5</v>
      </c>
      <c r="I1371">
        <v>8.5162999999999992E-3</v>
      </c>
      <c r="J1371">
        <v>2.5607999999999999E-2</v>
      </c>
      <c r="K1371">
        <v>3.7445699999999998E-2</v>
      </c>
      <c r="L1371">
        <v>4.9283300000000002E-2</v>
      </c>
      <c r="M1371">
        <v>6.6375100000000006E-2</v>
      </c>
      <c r="N1371">
        <v>2.2573699999999999E-2</v>
      </c>
      <c r="O1371">
        <v>737</v>
      </c>
      <c r="P1371">
        <v>7508</v>
      </c>
    </row>
    <row r="1372" spans="1:16">
      <c r="A1372" s="53" t="s">
        <v>53</v>
      </c>
      <c r="B1372" s="53">
        <v>40043</v>
      </c>
      <c r="C1372" s="57">
        <v>3</v>
      </c>
      <c r="D1372">
        <v>0.86313240000000002</v>
      </c>
      <c r="E1372">
        <v>0.84145700000000001</v>
      </c>
      <c r="F1372">
        <v>0.8555064</v>
      </c>
      <c r="G1372">
        <v>2.1675400000000001E-2</v>
      </c>
      <c r="H1372">
        <v>74.5</v>
      </c>
      <c r="I1372">
        <v>-7.254E-3</v>
      </c>
      <c r="J1372">
        <v>9.8376999999999996E-3</v>
      </c>
      <c r="K1372">
        <v>2.1675400000000001E-2</v>
      </c>
      <c r="L1372">
        <v>3.3513099999999997E-2</v>
      </c>
      <c r="M1372">
        <v>5.0604799999999998E-2</v>
      </c>
      <c r="N1372">
        <v>2.2573699999999999E-2</v>
      </c>
      <c r="O1372">
        <v>737</v>
      </c>
      <c r="P1372">
        <v>7508</v>
      </c>
    </row>
    <row r="1373" spans="1:16">
      <c r="A1373" s="53" t="s">
        <v>53</v>
      </c>
      <c r="B1373" s="53">
        <v>40043</v>
      </c>
      <c r="C1373" s="57">
        <v>4</v>
      </c>
      <c r="D1373">
        <v>0.78154029999999997</v>
      </c>
      <c r="E1373">
        <v>0.75612690000000005</v>
      </c>
      <c r="F1373">
        <v>0.75868709999999995</v>
      </c>
      <c r="G1373">
        <v>2.54133E-2</v>
      </c>
      <c r="H1373">
        <v>73</v>
      </c>
      <c r="I1373">
        <v>-3.5160999999999999E-3</v>
      </c>
      <c r="J1373">
        <v>1.35757E-2</v>
      </c>
      <c r="K1373">
        <v>2.54133E-2</v>
      </c>
      <c r="L1373">
        <v>3.7250999999999999E-2</v>
      </c>
      <c r="M1373">
        <v>5.4342700000000001E-2</v>
      </c>
      <c r="N1373">
        <v>2.2573699999999999E-2</v>
      </c>
      <c r="O1373">
        <v>737</v>
      </c>
      <c r="P1373">
        <v>7508</v>
      </c>
    </row>
    <row r="1374" spans="1:16">
      <c r="A1374" s="53" t="s">
        <v>53</v>
      </c>
      <c r="B1374" s="53">
        <v>40043</v>
      </c>
      <c r="C1374" s="57">
        <v>5</v>
      </c>
      <c r="D1374">
        <v>0.74430010000000002</v>
      </c>
      <c r="E1374">
        <v>0.73219279999999998</v>
      </c>
      <c r="F1374">
        <v>0.74253930000000001</v>
      </c>
      <c r="G1374">
        <v>1.21073E-2</v>
      </c>
      <c r="H1374">
        <v>71.5</v>
      </c>
      <c r="I1374">
        <v>-1.68221E-2</v>
      </c>
      <c r="J1374">
        <v>2.6959999999999999E-4</v>
      </c>
      <c r="K1374">
        <v>1.21073E-2</v>
      </c>
      <c r="L1374">
        <v>2.3945000000000001E-2</v>
      </c>
      <c r="M1374">
        <v>4.1036700000000002E-2</v>
      </c>
      <c r="N1374">
        <v>2.2573699999999999E-2</v>
      </c>
      <c r="O1374">
        <v>737</v>
      </c>
      <c r="P1374">
        <v>7508</v>
      </c>
    </row>
    <row r="1375" spans="1:16">
      <c r="A1375" s="53" t="s">
        <v>53</v>
      </c>
      <c r="B1375" s="53">
        <v>40043</v>
      </c>
      <c r="C1375" s="57">
        <v>6</v>
      </c>
      <c r="D1375">
        <v>0.73094530000000002</v>
      </c>
      <c r="E1375">
        <v>0.72815859999999999</v>
      </c>
      <c r="F1375">
        <v>0.7203927</v>
      </c>
      <c r="G1375">
        <v>2.7867999999999999E-3</v>
      </c>
      <c r="H1375">
        <v>70</v>
      </c>
      <c r="I1375">
        <v>-2.6142700000000001E-2</v>
      </c>
      <c r="J1375">
        <v>-9.0509000000000006E-3</v>
      </c>
      <c r="K1375">
        <v>2.7867999999999999E-3</v>
      </c>
      <c r="L1375">
        <v>1.4624399999999999E-2</v>
      </c>
      <c r="M1375">
        <v>3.17162E-2</v>
      </c>
      <c r="N1375">
        <v>2.2573699999999999E-2</v>
      </c>
      <c r="O1375">
        <v>737</v>
      </c>
      <c r="P1375">
        <v>7508</v>
      </c>
    </row>
    <row r="1376" spans="1:16">
      <c r="A1376" s="53" t="s">
        <v>53</v>
      </c>
      <c r="B1376" s="53">
        <v>40043</v>
      </c>
      <c r="C1376" s="57">
        <v>7</v>
      </c>
      <c r="D1376">
        <v>0.77983179999999996</v>
      </c>
      <c r="E1376">
        <v>0.78456040000000005</v>
      </c>
      <c r="F1376">
        <v>0.73103700000000005</v>
      </c>
      <c r="G1376">
        <v>-4.7286999999999997E-3</v>
      </c>
      <c r="H1376">
        <v>70</v>
      </c>
      <c r="I1376">
        <v>-3.3682400000000001E-2</v>
      </c>
      <c r="J1376">
        <v>-1.6576299999999999E-2</v>
      </c>
      <c r="K1376">
        <v>-4.7286999999999997E-3</v>
      </c>
      <c r="L1376">
        <v>7.1190000000000003E-3</v>
      </c>
      <c r="M1376">
        <v>2.4225099999999999E-2</v>
      </c>
      <c r="N1376">
        <v>2.25927E-2</v>
      </c>
      <c r="O1376">
        <v>736</v>
      </c>
      <c r="P1376">
        <v>7508</v>
      </c>
    </row>
    <row r="1377" spans="1:16">
      <c r="A1377" s="53" t="s">
        <v>53</v>
      </c>
      <c r="B1377" s="53">
        <v>40043</v>
      </c>
      <c r="C1377" s="57">
        <v>8</v>
      </c>
      <c r="D1377">
        <v>0.79592370000000001</v>
      </c>
      <c r="E1377">
        <v>0.80370779999999997</v>
      </c>
      <c r="F1377">
        <v>0.73661659999999995</v>
      </c>
      <c r="G1377">
        <v>-7.7841000000000004E-3</v>
      </c>
      <c r="H1377">
        <v>70.5</v>
      </c>
      <c r="I1377">
        <v>-3.6737800000000001E-2</v>
      </c>
      <c r="J1377">
        <v>-1.9631699999999998E-2</v>
      </c>
      <c r="K1377">
        <v>-7.7841000000000004E-3</v>
      </c>
      <c r="L1377">
        <v>4.0635999999999997E-3</v>
      </c>
      <c r="M1377">
        <v>2.11697E-2</v>
      </c>
      <c r="N1377">
        <v>2.25927E-2</v>
      </c>
      <c r="O1377">
        <v>736</v>
      </c>
      <c r="P1377">
        <v>7508</v>
      </c>
    </row>
    <row r="1378" spans="1:16">
      <c r="A1378" s="53" t="s">
        <v>53</v>
      </c>
      <c r="B1378" s="53">
        <v>40043</v>
      </c>
      <c r="C1378" s="57">
        <v>9</v>
      </c>
      <c r="D1378">
        <v>0.86368160000000005</v>
      </c>
      <c r="E1378">
        <v>0.83036690000000002</v>
      </c>
      <c r="F1378">
        <v>0.78677859999999999</v>
      </c>
      <c r="G1378">
        <v>3.3314700000000003E-2</v>
      </c>
      <c r="H1378">
        <v>74.5</v>
      </c>
      <c r="I1378">
        <v>4.3357999999999999E-3</v>
      </c>
      <c r="J1378">
        <v>2.1456800000000002E-2</v>
      </c>
      <c r="K1378">
        <v>3.3314700000000003E-2</v>
      </c>
      <c r="L1378">
        <v>4.51726E-2</v>
      </c>
      <c r="M1378">
        <v>6.2293599999999998E-2</v>
      </c>
      <c r="N1378">
        <v>2.2612299999999998E-2</v>
      </c>
      <c r="O1378">
        <v>733</v>
      </c>
      <c r="P1378">
        <v>7508</v>
      </c>
    </row>
    <row r="1379" spans="1:16">
      <c r="A1379" s="53" t="s">
        <v>53</v>
      </c>
      <c r="B1379" s="53">
        <v>40043</v>
      </c>
      <c r="C1379" s="57">
        <v>10</v>
      </c>
      <c r="D1379">
        <v>0.98454319999999995</v>
      </c>
      <c r="E1379">
        <v>0.92420999999999998</v>
      </c>
      <c r="F1379">
        <v>0.91396270000000002</v>
      </c>
      <c r="G1379">
        <v>6.0333199999999997E-2</v>
      </c>
      <c r="H1379">
        <v>79.5</v>
      </c>
      <c r="I1379">
        <v>3.1378200000000002E-2</v>
      </c>
      <c r="J1379">
        <v>4.8485100000000003E-2</v>
      </c>
      <c r="K1379">
        <v>6.0333199999999997E-2</v>
      </c>
      <c r="L1379">
        <v>7.2181300000000004E-2</v>
      </c>
      <c r="M1379">
        <v>8.9288099999999995E-2</v>
      </c>
      <c r="N1379">
        <v>2.2593700000000001E-2</v>
      </c>
      <c r="O1379">
        <v>734</v>
      </c>
      <c r="P1379">
        <v>7508</v>
      </c>
    </row>
    <row r="1380" spans="1:16">
      <c r="A1380" s="53" t="s">
        <v>53</v>
      </c>
      <c r="B1380" s="53">
        <v>40043</v>
      </c>
      <c r="C1380" s="57">
        <v>11</v>
      </c>
      <c r="D1380">
        <v>1.1283319999999999</v>
      </c>
      <c r="E1380">
        <v>1.0540989999999999</v>
      </c>
      <c r="F1380">
        <v>1.0316240000000001</v>
      </c>
      <c r="G1380">
        <v>7.4232699999999999E-2</v>
      </c>
      <c r="H1380">
        <v>84</v>
      </c>
      <c r="I1380">
        <v>4.5235400000000002E-2</v>
      </c>
      <c r="J1380">
        <v>6.2367199999999998E-2</v>
      </c>
      <c r="K1380">
        <v>7.4232699999999999E-2</v>
      </c>
      <c r="L1380">
        <v>8.60982E-2</v>
      </c>
      <c r="M1380">
        <v>0.10323</v>
      </c>
      <c r="N1380">
        <v>2.26267E-2</v>
      </c>
      <c r="O1380">
        <v>735</v>
      </c>
      <c r="P1380">
        <v>7508</v>
      </c>
    </row>
    <row r="1381" spans="1:16">
      <c r="A1381" s="53" t="s">
        <v>53</v>
      </c>
      <c r="B1381" s="53">
        <v>40043</v>
      </c>
      <c r="C1381" s="57">
        <v>12</v>
      </c>
      <c r="D1381">
        <v>1.305007</v>
      </c>
      <c r="E1381">
        <v>1.2265550000000001</v>
      </c>
      <c r="F1381">
        <v>1.2387980000000001</v>
      </c>
      <c r="G1381">
        <v>7.8452499999999994E-2</v>
      </c>
      <c r="H1381">
        <v>88</v>
      </c>
      <c r="I1381">
        <v>4.9479299999999997E-2</v>
      </c>
      <c r="J1381">
        <v>6.6596900000000001E-2</v>
      </c>
      <c r="K1381">
        <v>7.8452499999999994E-2</v>
      </c>
      <c r="L1381">
        <v>9.0307999999999999E-2</v>
      </c>
      <c r="M1381">
        <v>0.1074256</v>
      </c>
      <c r="N1381">
        <v>2.26079E-2</v>
      </c>
      <c r="O1381">
        <v>733</v>
      </c>
      <c r="P1381">
        <v>7508</v>
      </c>
    </row>
    <row r="1382" spans="1:16">
      <c r="A1382" s="53" t="s">
        <v>53</v>
      </c>
      <c r="B1382" s="53">
        <v>40043</v>
      </c>
      <c r="C1382" s="57">
        <v>13</v>
      </c>
      <c r="D1382">
        <v>1.545034</v>
      </c>
      <c r="E1382">
        <v>1.4820329999999999</v>
      </c>
      <c r="F1382">
        <v>1.4640949999999999</v>
      </c>
      <c r="G1382">
        <v>6.3001500000000002E-2</v>
      </c>
      <c r="H1382">
        <v>92</v>
      </c>
      <c r="I1382">
        <v>3.3985899999999999E-2</v>
      </c>
      <c r="J1382">
        <v>5.1128600000000003E-2</v>
      </c>
      <c r="K1382">
        <v>6.3001500000000002E-2</v>
      </c>
      <c r="L1382">
        <v>7.4874499999999997E-2</v>
      </c>
      <c r="M1382">
        <v>9.2017100000000004E-2</v>
      </c>
      <c r="N1382">
        <v>2.2641000000000001E-2</v>
      </c>
      <c r="O1382">
        <v>734</v>
      </c>
      <c r="P1382">
        <v>7508</v>
      </c>
    </row>
    <row r="1383" spans="1:16">
      <c r="A1383" s="53" t="s">
        <v>53</v>
      </c>
      <c r="B1383" s="53">
        <v>40043</v>
      </c>
      <c r="C1383" s="57">
        <v>14</v>
      </c>
      <c r="D1383">
        <v>1.767061</v>
      </c>
      <c r="E1383">
        <v>1.69232</v>
      </c>
      <c r="F1383">
        <v>1.715692</v>
      </c>
      <c r="G1383">
        <v>7.4741500000000002E-2</v>
      </c>
      <c r="H1383">
        <v>94.5</v>
      </c>
      <c r="I1383">
        <v>4.5810900000000002E-2</v>
      </c>
      <c r="J1383">
        <v>6.2903299999999995E-2</v>
      </c>
      <c r="K1383">
        <v>7.4741500000000002E-2</v>
      </c>
      <c r="L1383">
        <v>8.6579600000000007E-2</v>
      </c>
      <c r="M1383">
        <v>0.1036721</v>
      </c>
      <c r="N1383">
        <v>2.25747E-2</v>
      </c>
      <c r="O1383">
        <v>735</v>
      </c>
      <c r="P1383">
        <v>7508</v>
      </c>
    </row>
    <row r="1384" spans="1:16">
      <c r="A1384" s="53" t="s">
        <v>53</v>
      </c>
      <c r="B1384" s="53">
        <v>40043</v>
      </c>
      <c r="C1384" s="57">
        <v>15</v>
      </c>
      <c r="D1384">
        <v>1.973322</v>
      </c>
      <c r="E1384">
        <v>1.7004159999999999</v>
      </c>
      <c r="F1384">
        <v>1.652399</v>
      </c>
      <c r="G1384">
        <v>0.27290569999999997</v>
      </c>
      <c r="H1384">
        <v>96.5</v>
      </c>
      <c r="I1384">
        <v>0.24395559999999999</v>
      </c>
      <c r="J1384">
        <v>0.2610596</v>
      </c>
      <c r="K1384">
        <v>0.27290569999999997</v>
      </c>
      <c r="L1384">
        <v>0.2847519</v>
      </c>
      <c r="M1384">
        <v>0.30185580000000001</v>
      </c>
      <c r="N1384">
        <v>2.25899E-2</v>
      </c>
      <c r="O1384">
        <v>737</v>
      </c>
      <c r="P1384">
        <v>7508</v>
      </c>
    </row>
    <row r="1385" spans="1:16">
      <c r="A1385" s="53" t="s">
        <v>53</v>
      </c>
      <c r="B1385" s="53">
        <v>40043</v>
      </c>
      <c r="C1385" s="57">
        <v>16</v>
      </c>
      <c r="D1385">
        <v>2.201524</v>
      </c>
      <c r="E1385">
        <v>1.8687780000000001</v>
      </c>
      <c r="F1385">
        <v>1.8240209999999999</v>
      </c>
      <c r="G1385">
        <v>0.3327465</v>
      </c>
      <c r="H1385">
        <v>98</v>
      </c>
      <c r="I1385">
        <v>0.30373460000000002</v>
      </c>
      <c r="J1385">
        <v>0.32087500000000002</v>
      </c>
      <c r="K1385">
        <v>0.3327465</v>
      </c>
      <c r="L1385">
        <v>0.34461799999999998</v>
      </c>
      <c r="M1385">
        <v>0.36175839999999998</v>
      </c>
      <c r="N1385">
        <v>2.2638100000000001E-2</v>
      </c>
      <c r="O1385">
        <v>734</v>
      </c>
      <c r="P1385">
        <v>7508</v>
      </c>
    </row>
    <row r="1386" spans="1:16">
      <c r="A1386" s="53" t="s">
        <v>53</v>
      </c>
      <c r="B1386" s="53">
        <v>40043</v>
      </c>
      <c r="C1386" s="57">
        <v>17</v>
      </c>
      <c r="D1386">
        <v>2.3704200000000002</v>
      </c>
      <c r="E1386">
        <v>2.0484749999999998</v>
      </c>
      <c r="F1386">
        <v>2.0346790000000001</v>
      </c>
      <c r="G1386">
        <v>0.3219457</v>
      </c>
      <c r="H1386">
        <v>98.5</v>
      </c>
      <c r="I1386">
        <v>0.29295359999999998</v>
      </c>
      <c r="J1386">
        <v>0.31008229999999998</v>
      </c>
      <c r="K1386">
        <v>0.3219457</v>
      </c>
      <c r="L1386">
        <v>0.33380900000000002</v>
      </c>
      <c r="M1386">
        <v>0.35093780000000002</v>
      </c>
      <c r="N1386">
        <v>2.2622699999999999E-2</v>
      </c>
      <c r="O1386">
        <v>733</v>
      </c>
      <c r="P1386">
        <v>7508</v>
      </c>
    </row>
    <row r="1387" spans="1:16">
      <c r="A1387" s="53" t="s">
        <v>53</v>
      </c>
      <c r="B1387" s="53">
        <v>40043</v>
      </c>
      <c r="C1387" s="57">
        <v>18</v>
      </c>
      <c r="D1387">
        <v>2.4709840000000001</v>
      </c>
      <c r="E1387">
        <v>2.1254529999999998</v>
      </c>
      <c r="F1387">
        <v>2.126058</v>
      </c>
      <c r="G1387">
        <v>0.34553050000000002</v>
      </c>
      <c r="H1387">
        <v>99</v>
      </c>
      <c r="I1387">
        <v>0.31660749999999999</v>
      </c>
      <c r="J1387">
        <v>0.33369539999999998</v>
      </c>
      <c r="K1387">
        <v>0.34553050000000002</v>
      </c>
      <c r="L1387">
        <v>0.35736560000000001</v>
      </c>
      <c r="M1387">
        <v>0.37445349999999999</v>
      </c>
      <c r="N1387">
        <v>2.2568700000000001E-2</v>
      </c>
      <c r="O1387">
        <v>736</v>
      </c>
      <c r="P1387">
        <v>7508</v>
      </c>
    </row>
    <row r="1388" spans="1:16">
      <c r="A1388" s="53" t="s">
        <v>53</v>
      </c>
      <c r="B1388" s="53">
        <v>40043</v>
      </c>
      <c r="C1388" s="57">
        <v>19</v>
      </c>
      <c r="D1388">
        <v>2.4640749999999998</v>
      </c>
      <c r="E1388">
        <v>2.135726</v>
      </c>
      <c r="F1388">
        <v>2.1912690000000001</v>
      </c>
      <c r="G1388">
        <v>0.32834940000000001</v>
      </c>
      <c r="H1388">
        <v>98.5</v>
      </c>
      <c r="I1388">
        <v>0.29936170000000001</v>
      </c>
      <c r="J1388">
        <v>0.31648779999999999</v>
      </c>
      <c r="K1388">
        <v>0.32834940000000001</v>
      </c>
      <c r="L1388">
        <v>0.34021089999999998</v>
      </c>
      <c r="M1388">
        <v>0.35733700000000002</v>
      </c>
      <c r="N1388">
        <v>2.2619199999999999E-2</v>
      </c>
      <c r="O1388">
        <v>736</v>
      </c>
      <c r="P1388">
        <v>7508</v>
      </c>
    </row>
    <row r="1389" spans="1:16">
      <c r="A1389" s="53" t="s">
        <v>53</v>
      </c>
      <c r="B1389" s="53">
        <v>40043</v>
      </c>
      <c r="C1389" s="57">
        <v>20</v>
      </c>
      <c r="D1389">
        <v>2.335232</v>
      </c>
      <c r="E1389">
        <v>2.3937759999999999</v>
      </c>
      <c r="F1389">
        <v>2.505376</v>
      </c>
      <c r="G1389">
        <v>-5.8544600000000002E-2</v>
      </c>
      <c r="H1389">
        <v>96</v>
      </c>
      <c r="I1389">
        <v>-8.7556599999999998E-2</v>
      </c>
      <c r="J1389">
        <v>-7.0416099999999995E-2</v>
      </c>
      <c r="K1389">
        <v>-5.8544600000000002E-2</v>
      </c>
      <c r="L1389">
        <v>-4.6673199999999998E-2</v>
      </c>
      <c r="M1389">
        <v>-2.9532599999999999E-2</v>
      </c>
      <c r="N1389">
        <v>2.2638200000000001E-2</v>
      </c>
      <c r="O1389">
        <v>735</v>
      </c>
      <c r="P1389">
        <v>7508</v>
      </c>
    </row>
    <row r="1390" spans="1:16">
      <c r="A1390" s="53" t="s">
        <v>53</v>
      </c>
      <c r="B1390" s="53">
        <v>40043</v>
      </c>
      <c r="C1390" s="57">
        <v>21</v>
      </c>
      <c r="D1390">
        <v>2.252872</v>
      </c>
      <c r="E1390">
        <v>2.415079</v>
      </c>
      <c r="F1390">
        <v>2.5058220000000002</v>
      </c>
      <c r="G1390">
        <v>-0.16220780000000001</v>
      </c>
      <c r="H1390">
        <v>92.5</v>
      </c>
      <c r="I1390">
        <v>-0.1911535</v>
      </c>
      <c r="J1390">
        <v>-0.17405219999999999</v>
      </c>
      <c r="K1390">
        <v>-0.16220780000000001</v>
      </c>
      <c r="L1390">
        <v>-0.15036350000000001</v>
      </c>
      <c r="M1390">
        <v>-0.1332622</v>
      </c>
      <c r="N1390">
        <v>2.25864E-2</v>
      </c>
      <c r="O1390">
        <v>734</v>
      </c>
      <c r="P1390">
        <v>7508</v>
      </c>
    </row>
    <row r="1391" spans="1:16">
      <c r="A1391" s="53" t="s">
        <v>53</v>
      </c>
      <c r="B1391" s="53">
        <v>40043</v>
      </c>
      <c r="C1391" s="57">
        <v>22</v>
      </c>
      <c r="D1391">
        <v>2.0669140000000001</v>
      </c>
      <c r="E1391">
        <v>2.1781869999999999</v>
      </c>
      <c r="F1391">
        <v>2.2406700000000002</v>
      </c>
      <c r="G1391">
        <v>-0.1112735</v>
      </c>
      <c r="H1391">
        <v>89</v>
      </c>
      <c r="I1391">
        <v>-0.14026559999999999</v>
      </c>
      <c r="J1391">
        <v>-0.12313689999999999</v>
      </c>
      <c r="K1391">
        <v>-0.1112735</v>
      </c>
      <c r="L1391">
        <v>-9.9410200000000004E-2</v>
      </c>
      <c r="M1391">
        <v>-8.2281400000000005E-2</v>
      </c>
      <c r="N1391">
        <v>2.2622699999999999E-2</v>
      </c>
      <c r="O1391">
        <v>733</v>
      </c>
      <c r="P1391">
        <v>7508</v>
      </c>
    </row>
    <row r="1392" spans="1:16">
      <c r="A1392" s="53" t="s">
        <v>53</v>
      </c>
      <c r="B1392" s="53">
        <v>40043</v>
      </c>
      <c r="C1392" s="57">
        <v>23</v>
      </c>
      <c r="D1392">
        <v>1.7540249999999999</v>
      </c>
      <c r="E1392">
        <v>1.842379</v>
      </c>
      <c r="F1392">
        <v>1.884811</v>
      </c>
      <c r="G1392">
        <v>-8.8353799999999996E-2</v>
      </c>
      <c r="H1392">
        <v>86.5</v>
      </c>
      <c r="I1392">
        <v>-0.1173657</v>
      </c>
      <c r="J1392">
        <v>-0.1002252</v>
      </c>
      <c r="K1392">
        <v>-8.8353799999999996E-2</v>
      </c>
      <c r="L1392">
        <v>-7.6482300000000003E-2</v>
      </c>
      <c r="M1392">
        <v>-5.93418E-2</v>
      </c>
      <c r="N1392">
        <v>2.2638200000000001E-2</v>
      </c>
      <c r="O1392">
        <v>735</v>
      </c>
      <c r="P1392">
        <v>7508</v>
      </c>
    </row>
    <row r="1393" spans="1:16">
      <c r="A1393" s="53" t="s">
        <v>53</v>
      </c>
      <c r="B1393" s="53">
        <v>40043</v>
      </c>
      <c r="C1393" s="57">
        <v>24</v>
      </c>
      <c r="D1393">
        <v>1.4518990000000001</v>
      </c>
      <c r="E1393">
        <v>1.4726600000000001</v>
      </c>
      <c r="F1393">
        <v>1.500494</v>
      </c>
      <c r="G1393">
        <v>-2.0761000000000002E-2</v>
      </c>
      <c r="H1393">
        <v>84</v>
      </c>
      <c r="I1393">
        <v>-4.97434E-2</v>
      </c>
      <c r="J1393">
        <v>-3.2620400000000001E-2</v>
      </c>
      <c r="K1393">
        <v>-2.0761000000000002E-2</v>
      </c>
      <c r="L1393">
        <v>-8.9016000000000008E-3</v>
      </c>
      <c r="M1393">
        <v>8.2214000000000002E-3</v>
      </c>
      <c r="N1393">
        <v>2.2615099999999999E-2</v>
      </c>
      <c r="O1393">
        <v>734</v>
      </c>
      <c r="P1393">
        <v>7508</v>
      </c>
    </row>
    <row r="1394" spans="1:16">
      <c r="A1394" s="53" t="s">
        <v>53</v>
      </c>
      <c r="B1394" s="53">
        <v>40052</v>
      </c>
      <c r="C1394" s="57">
        <v>1</v>
      </c>
      <c r="D1394">
        <v>1.097005</v>
      </c>
      <c r="E1394">
        <v>1.0610539999999999</v>
      </c>
      <c r="F1394">
        <v>1.0170889999999999</v>
      </c>
      <c r="G1394">
        <v>3.5950500000000003E-2</v>
      </c>
      <c r="H1394">
        <v>78</v>
      </c>
      <c r="I1394">
        <v>7.2921000000000001E-3</v>
      </c>
      <c r="J1394">
        <v>2.4223700000000001E-2</v>
      </c>
      <c r="K1394">
        <v>3.5950500000000003E-2</v>
      </c>
      <c r="L1394">
        <v>4.7677299999999999E-2</v>
      </c>
      <c r="M1394">
        <v>6.4609E-2</v>
      </c>
      <c r="N1394">
        <v>2.2362300000000002E-2</v>
      </c>
      <c r="O1394">
        <v>749</v>
      </c>
      <c r="P1394">
        <v>7520</v>
      </c>
    </row>
    <row r="1395" spans="1:16">
      <c r="A1395" s="53" t="s">
        <v>53</v>
      </c>
      <c r="B1395" s="53">
        <v>40052</v>
      </c>
      <c r="C1395" s="57">
        <v>2</v>
      </c>
      <c r="D1395">
        <v>0.96530039999999995</v>
      </c>
      <c r="E1395">
        <v>0.92207839999999996</v>
      </c>
      <c r="F1395">
        <v>0.84820309999999999</v>
      </c>
      <c r="G1395">
        <v>4.3221999999999997E-2</v>
      </c>
      <c r="H1395">
        <v>77</v>
      </c>
      <c r="I1395">
        <v>1.4563599999999999E-2</v>
      </c>
      <c r="J1395">
        <v>3.1495200000000001E-2</v>
      </c>
      <c r="K1395">
        <v>4.3221999999999997E-2</v>
      </c>
      <c r="L1395">
        <v>5.4948799999999999E-2</v>
      </c>
      <c r="M1395">
        <v>7.18805E-2</v>
      </c>
      <c r="N1395">
        <v>2.2362300000000002E-2</v>
      </c>
      <c r="O1395">
        <v>749</v>
      </c>
      <c r="P1395">
        <v>7520</v>
      </c>
    </row>
    <row r="1396" spans="1:16">
      <c r="A1396" s="53" t="s">
        <v>53</v>
      </c>
      <c r="B1396" s="53">
        <v>40052</v>
      </c>
      <c r="C1396" s="57">
        <v>3</v>
      </c>
      <c r="D1396">
        <v>0.87661710000000004</v>
      </c>
      <c r="E1396">
        <v>0.84813519999999998</v>
      </c>
      <c r="F1396">
        <v>0.75759399999999999</v>
      </c>
      <c r="G1396">
        <v>2.8481900000000001E-2</v>
      </c>
      <c r="H1396">
        <v>77</v>
      </c>
      <c r="I1396">
        <v>-1.7660000000000001E-4</v>
      </c>
      <c r="J1396">
        <v>1.6755099999999998E-2</v>
      </c>
      <c r="K1396">
        <v>2.8481900000000001E-2</v>
      </c>
      <c r="L1396">
        <v>4.02087E-2</v>
      </c>
      <c r="M1396">
        <v>5.7140400000000001E-2</v>
      </c>
      <c r="N1396">
        <v>2.2362300000000002E-2</v>
      </c>
      <c r="O1396">
        <v>749</v>
      </c>
      <c r="P1396">
        <v>7520</v>
      </c>
    </row>
    <row r="1397" spans="1:16">
      <c r="A1397" s="53" t="s">
        <v>53</v>
      </c>
      <c r="B1397" s="53">
        <v>40052</v>
      </c>
      <c r="C1397" s="57">
        <v>4</v>
      </c>
      <c r="D1397">
        <v>0.77890800000000004</v>
      </c>
      <c r="E1397">
        <v>0.7512084</v>
      </c>
      <c r="F1397">
        <v>0.66822669999999995</v>
      </c>
      <c r="G1397">
        <v>2.7699600000000001E-2</v>
      </c>
      <c r="H1397">
        <v>74</v>
      </c>
      <c r="I1397">
        <v>-9.3090000000000002E-4</v>
      </c>
      <c r="J1397">
        <v>1.59842E-2</v>
      </c>
      <c r="K1397">
        <v>2.7699600000000001E-2</v>
      </c>
      <c r="L1397">
        <v>3.9414999999999999E-2</v>
      </c>
      <c r="M1397">
        <v>5.6330100000000001E-2</v>
      </c>
      <c r="N1397">
        <v>2.2340499999999999E-2</v>
      </c>
      <c r="O1397">
        <v>750</v>
      </c>
      <c r="P1397">
        <v>7520</v>
      </c>
    </row>
    <row r="1398" spans="1:16">
      <c r="A1398" s="53" t="s">
        <v>53</v>
      </c>
      <c r="B1398" s="53">
        <v>40052</v>
      </c>
      <c r="C1398" s="57">
        <v>5</v>
      </c>
      <c r="D1398">
        <v>0.71493600000000002</v>
      </c>
      <c r="E1398">
        <v>0.70832709999999999</v>
      </c>
      <c r="F1398">
        <v>0.66221790000000003</v>
      </c>
      <c r="G1398">
        <v>6.6089E-3</v>
      </c>
      <c r="H1398">
        <v>70</v>
      </c>
      <c r="I1398">
        <v>-2.2026400000000002E-2</v>
      </c>
      <c r="J1398">
        <v>-5.1083999999999999E-3</v>
      </c>
      <c r="K1398">
        <v>6.6089E-3</v>
      </c>
      <c r="L1398">
        <v>1.8326200000000001E-2</v>
      </c>
      <c r="M1398">
        <v>3.5244200000000003E-2</v>
      </c>
      <c r="N1398">
        <v>2.2344200000000002E-2</v>
      </c>
      <c r="O1398">
        <v>749</v>
      </c>
      <c r="P1398">
        <v>7520</v>
      </c>
    </row>
    <row r="1399" spans="1:16">
      <c r="A1399" s="53" t="s">
        <v>53</v>
      </c>
      <c r="B1399" s="53">
        <v>40052</v>
      </c>
      <c r="C1399" s="57">
        <v>6</v>
      </c>
      <c r="D1399">
        <v>0.71192440000000001</v>
      </c>
      <c r="E1399">
        <v>0.71248140000000004</v>
      </c>
      <c r="F1399">
        <v>0.66866619999999999</v>
      </c>
      <c r="G1399">
        <v>-5.5690000000000004E-4</v>
      </c>
      <c r="H1399">
        <v>69</v>
      </c>
      <c r="I1399">
        <v>-2.9192200000000001E-2</v>
      </c>
      <c r="J1399">
        <v>-1.22743E-2</v>
      </c>
      <c r="K1399">
        <v>-5.5690000000000004E-4</v>
      </c>
      <c r="L1399">
        <v>1.1160399999999999E-2</v>
      </c>
      <c r="M1399">
        <v>2.80783E-2</v>
      </c>
      <c r="N1399">
        <v>2.2344200000000002E-2</v>
      </c>
      <c r="O1399">
        <v>749</v>
      </c>
      <c r="P1399">
        <v>7520</v>
      </c>
    </row>
    <row r="1400" spans="1:16">
      <c r="A1400" s="53" t="s">
        <v>53</v>
      </c>
      <c r="B1400" s="53">
        <v>40052</v>
      </c>
      <c r="C1400" s="57">
        <v>7</v>
      </c>
      <c r="D1400">
        <v>0.76008189999999998</v>
      </c>
      <c r="E1400">
        <v>0.77595930000000002</v>
      </c>
      <c r="F1400">
        <v>0.75710319999999998</v>
      </c>
      <c r="G1400">
        <v>-1.58773E-2</v>
      </c>
      <c r="H1400">
        <v>68</v>
      </c>
      <c r="I1400">
        <v>-4.45078E-2</v>
      </c>
      <c r="J1400">
        <v>-2.7592700000000001E-2</v>
      </c>
      <c r="K1400">
        <v>-1.58773E-2</v>
      </c>
      <c r="L1400">
        <v>-4.1618999999999996E-3</v>
      </c>
      <c r="M1400">
        <v>1.2753199999999999E-2</v>
      </c>
      <c r="N1400">
        <v>2.2340499999999999E-2</v>
      </c>
      <c r="O1400">
        <v>750</v>
      </c>
      <c r="P1400">
        <v>7520</v>
      </c>
    </row>
    <row r="1401" spans="1:16">
      <c r="A1401" s="53" t="s">
        <v>53</v>
      </c>
      <c r="B1401" s="53">
        <v>40052</v>
      </c>
      <c r="C1401" s="57">
        <v>8</v>
      </c>
      <c r="D1401">
        <v>0.7851226</v>
      </c>
      <c r="E1401">
        <v>0.79260960000000003</v>
      </c>
      <c r="F1401">
        <v>0.77128569999999996</v>
      </c>
      <c r="G1401">
        <v>-7.4869999999999997E-3</v>
      </c>
      <c r="H1401">
        <v>70.5</v>
      </c>
      <c r="I1401">
        <v>-3.6148899999999998E-2</v>
      </c>
      <c r="J1401">
        <v>-1.9215200000000002E-2</v>
      </c>
      <c r="K1401">
        <v>-7.4869999999999997E-3</v>
      </c>
      <c r="L1401">
        <v>4.2411999999999997E-3</v>
      </c>
      <c r="M1401">
        <v>2.11749E-2</v>
      </c>
      <c r="N1401">
        <v>2.2364999999999999E-2</v>
      </c>
      <c r="O1401">
        <v>749</v>
      </c>
      <c r="P1401">
        <v>7520</v>
      </c>
    </row>
    <row r="1402" spans="1:16">
      <c r="A1402" s="53" t="s">
        <v>53</v>
      </c>
      <c r="B1402" s="53">
        <v>40052</v>
      </c>
      <c r="C1402" s="57">
        <v>9</v>
      </c>
      <c r="D1402">
        <v>0.85237750000000001</v>
      </c>
      <c r="E1402">
        <v>0.81984650000000003</v>
      </c>
      <c r="F1402">
        <v>0.76897689999999996</v>
      </c>
      <c r="G1402">
        <v>3.25311E-2</v>
      </c>
      <c r="H1402">
        <v>75.5</v>
      </c>
      <c r="I1402">
        <v>3.7326E-3</v>
      </c>
      <c r="J1402">
        <v>2.0747000000000002E-2</v>
      </c>
      <c r="K1402">
        <v>3.25311E-2</v>
      </c>
      <c r="L1402">
        <v>4.4315199999999999E-2</v>
      </c>
      <c r="M1402">
        <v>6.1329599999999998E-2</v>
      </c>
      <c r="N1402">
        <v>2.2471600000000001E-2</v>
      </c>
      <c r="O1402">
        <v>745</v>
      </c>
      <c r="P1402">
        <v>7520</v>
      </c>
    </row>
    <row r="1403" spans="1:16">
      <c r="A1403" s="53" t="s">
        <v>53</v>
      </c>
      <c r="B1403" s="53">
        <v>40052</v>
      </c>
      <c r="C1403" s="57">
        <v>10</v>
      </c>
      <c r="D1403">
        <v>0.95620190000000005</v>
      </c>
      <c r="E1403">
        <v>0.89874989999999999</v>
      </c>
      <c r="F1403">
        <v>0.80831450000000005</v>
      </c>
      <c r="G1403">
        <v>5.7452000000000003E-2</v>
      </c>
      <c r="H1403">
        <v>79.5</v>
      </c>
      <c r="I1403">
        <v>2.8651800000000002E-2</v>
      </c>
      <c r="J1403">
        <v>4.5667199999999998E-2</v>
      </c>
      <c r="K1403">
        <v>5.7452000000000003E-2</v>
      </c>
      <c r="L1403">
        <v>6.9236800000000001E-2</v>
      </c>
      <c r="M1403">
        <v>8.6252099999999998E-2</v>
      </c>
      <c r="N1403">
        <v>2.2472900000000001E-2</v>
      </c>
      <c r="O1403">
        <v>744</v>
      </c>
      <c r="P1403">
        <v>7520</v>
      </c>
    </row>
    <row r="1404" spans="1:16">
      <c r="A1404" s="53" t="s">
        <v>53</v>
      </c>
      <c r="B1404" s="53">
        <v>40052</v>
      </c>
      <c r="C1404" s="57">
        <v>11</v>
      </c>
      <c r="D1404">
        <v>1.082066</v>
      </c>
      <c r="E1404">
        <v>1.000931</v>
      </c>
      <c r="F1404">
        <v>0.9076803</v>
      </c>
      <c r="G1404">
        <v>8.1134800000000007E-2</v>
      </c>
      <c r="H1404">
        <v>83</v>
      </c>
      <c r="I1404">
        <v>5.2371500000000001E-2</v>
      </c>
      <c r="J1404">
        <v>6.9365099999999999E-2</v>
      </c>
      <c r="K1404">
        <v>8.1134800000000007E-2</v>
      </c>
      <c r="L1404">
        <v>9.2904500000000001E-2</v>
      </c>
      <c r="M1404">
        <v>0.109898</v>
      </c>
      <c r="N1404">
        <v>2.2444100000000002E-2</v>
      </c>
      <c r="O1404">
        <v>746</v>
      </c>
      <c r="P1404">
        <v>7520</v>
      </c>
    </row>
    <row r="1405" spans="1:16">
      <c r="A1405" s="53" t="s">
        <v>53</v>
      </c>
      <c r="B1405" s="53">
        <v>40052</v>
      </c>
      <c r="C1405" s="57">
        <v>12</v>
      </c>
      <c r="D1405">
        <v>1.22336</v>
      </c>
      <c r="E1405">
        <v>1.1163050000000001</v>
      </c>
      <c r="F1405">
        <v>1.011808</v>
      </c>
      <c r="G1405">
        <v>0.10705489999999999</v>
      </c>
      <c r="H1405">
        <v>85.5</v>
      </c>
      <c r="I1405">
        <v>7.8268099999999993E-2</v>
      </c>
      <c r="J1405">
        <v>9.5275600000000002E-2</v>
      </c>
      <c r="K1405">
        <v>0.10705489999999999</v>
      </c>
      <c r="L1405">
        <v>0.1188343</v>
      </c>
      <c r="M1405">
        <v>0.13584180000000001</v>
      </c>
      <c r="N1405">
        <v>2.24625E-2</v>
      </c>
      <c r="O1405">
        <v>745</v>
      </c>
      <c r="P1405">
        <v>7520</v>
      </c>
    </row>
    <row r="1406" spans="1:16">
      <c r="A1406" s="53" t="s">
        <v>53</v>
      </c>
      <c r="B1406" s="53">
        <v>40052</v>
      </c>
      <c r="C1406" s="57">
        <v>13</v>
      </c>
      <c r="D1406">
        <v>1.41747</v>
      </c>
      <c r="E1406">
        <v>1.3293250000000001</v>
      </c>
      <c r="F1406">
        <v>1.1881759999999999</v>
      </c>
      <c r="G1406">
        <v>8.8145000000000001E-2</v>
      </c>
      <c r="H1406">
        <v>88.5</v>
      </c>
      <c r="I1406">
        <v>5.935E-2</v>
      </c>
      <c r="J1406">
        <v>7.6362299999999994E-2</v>
      </c>
      <c r="K1406">
        <v>8.8145000000000001E-2</v>
      </c>
      <c r="L1406">
        <v>9.9927699999999994E-2</v>
      </c>
      <c r="M1406">
        <v>0.11694</v>
      </c>
      <c r="N1406">
        <v>2.24689E-2</v>
      </c>
      <c r="O1406">
        <v>745</v>
      </c>
      <c r="P1406">
        <v>7520</v>
      </c>
    </row>
    <row r="1407" spans="1:16">
      <c r="A1407" s="53" t="s">
        <v>53</v>
      </c>
      <c r="B1407" s="53">
        <v>40052</v>
      </c>
      <c r="C1407" s="57">
        <v>14</v>
      </c>
      <c r="D1407">
        <v>1.6316349999999999</v>
      </c>
      <c r="E1407">
        <v>1.5425329999999999</v>
      </c>
      <c r="F1407">
        <v>1.4060569999999999</v>
      </c>
      <c r="G1407">
        <v>8.9101799999999995E-2</v>
      </c>
      <c r="H1407">
        <v>91.5</v>
      </c>
      <c r="I1407">
        <v>6.0330000000000002E-2</v>
      </c>
      <c r="J1407">
        <v>7.7328599999999997E-2</v>
      </c>
      <c r="K1407">
        <v>8.9101799999999995E-2</v>
      </c>
      <c r="L1407">
        <v>0.10087500000000001</v>
      </c>
      <c r="M1407">
        <v>0.1178736</v>
      </c>
      <c r="N1407">
        <v>2.2450700000000001E-2</v>
      </c>
      <c r="O1407">
        <v>746</v>
      </c>
      <c r="P1407">
        <v>7520</v>
      </c>
    </row>
    <row r="1408" spans="1:16">
      <c r="A1408" s="53" t="s">
        <v>53</v>
      </c>
      <c r="B1408" s="53">
        <v>40052</v>
      </c>
      <c r="C1408" s="57">
        <v>15</v>
      </c>
      <c r="D1408">
        <v>1.8233490000000001</v>
      </c>
      <c r="E1408">
        <v>1.554878</v>
      </c>
      <c r="F1408">
        <v>1.4332260000000001</v>
      </c>
      <c r="G1408">
        <v>0.26847100000000002</v>
      </c>
      <c r="H1408">
        <v>93.5</v>
      </c>
      <c r="I1408">
        <v>0.23950489999999999</v>
      </c>
      <c r="J1408">
        <v>0.25661830000000002</v>
      </c>
      <c r="K1408">
        <v>0.26847100000000002</v>
      </c>
      <c r="L1408">
        <v>0.28032370000000001</v>
      </c>
      <c r="M1408">
        <v>0.29743720000000001</v>
      </c>
      <c r="N1408">
        <v>2.2602400000000002E-2</v>
      </c>
      <c r="O1408">
        <v>740</v>
      </c>
      <c r="P1408">
        <v>7520</v>
      </c>
    </row>
    <row r="1409" spans="1:16">
      <c r="A1409" s="53" t="s">
        <v>53</v>
      </c>
      <c r="B1409" s="53">
        <v>40052</v>
      </c>
      <c r="C1409" s="57">
        <v>16</v>
      </c>
      <c r="D1409">
        <v>2.0590899999999999</v>
      </c>
      <c r="E1409">
        <v>1.7381869999999999</v>
      </c>
      <c r="F1409">
        <v>1.7003969999999999</v>
      </c>
      <c r="G1409">
        <v>0.32090289999999999</v>
      </c>
      <c r="H1409">
        <v>95.5</v>
      </c>
      <c r="I1409">
        <v>0.29216029999999998</v>
      </c>
      <c r="J1409">
        <v>0.30914170000000002</v>
      </c>
      <c r="K1409">
        <v>0.32090289999999999</v>
      </c>
      <c r="L1409">
        <v>0.33266420000000002</v>
      </c>
      <c r="M1409">
        <v>0.3496456</v>
      </c>
      <c r="N1409">
        <v>2.2428E-2</v>
      </c>
      <c r="O1409">
        <v>747</v>
      </c>
      <c r="P1409">
        <v>7520</v>
      </c>
    </row>
    <row r="1410" spans="1:16">
      <c r="A1410" s="53" t="s">
        <v>53</v>
      </c>
      <c r="B1410" s="53">
        <v>40052</v>
      </c>
      <c r="C1410" s="57">
        <v>17</v>
      </c>
      <c r="D1410">
        <v>2.2500559999999998</v>
      </c>
      <c r="E1410">
        <v>1.9381550000000001</v>
      </c>
      <c r="F1410">
        <v>1.9346840000000001</v>
      </c>
      <c r="G1410">
        <v>0.3119015</v>
      </c>
      <c r="H1410">
        <v>97</v>
      </c>
      <c r="I1410">
        <v>0.28318260000000001</v>
      </c>
      <c r="J1410">
        <v>0.30014990000000003</v>
      </c>
      <c r="K1410">
        <v>0.3119015</v>
      </c>
      <c r="L1410">
        <v>0.32365300000000002</v>
      </c>
      <c r="M1410">
        <v>0.34062029999999999</v>
      </c>
      <c r="N1410">
        <v>2.2409399999999999E-2</v>
      </c>
      <c r="O1410">
        <v>748</v>
      </c>
      <c r="P1410">
        <v>7520</v>
      </c>
    </row>
    <row r="1411" spans="1:16">
      <c r="A1411" s="53" t="s">
        <v>53</v>
      </c>
      <c r="B1411" s="53">
        <v>40052</v>
      </c>
      <c r="C1411" s="57">
        <v>18</v>
      </c>
      <c r="D1411">
        <v>2.3392499999999998</v>
      </c>
      <c r="E1411">
        <v>2.0248020000000002</v>
      </c>
      <c r="F1411">
        <v>2.0543979999999999</v>
      </c>
      <c r="G1411">
        <v>0.31444810000000001</v>
      </c>
      <c r="H1411">
        <v>97</v>
      </c>
      <c r="I1411">
        <v>0.28576659999999998</v>
      </c>
      <c r="J1411">
        <v>0.30271189999999998</v>
      </c>
      <c r="K1411">
        <v>0.31444810000000001</v>
      </c>
      <c r="L1411">
        <v>0.32618429999999998</v>
      </c>
      <c r="M1411">
        <v>0.34312959999999998</v>
      </c>
      <c r="N1411">
        <v>2.2380299999999999E-2</v>
      </c>
      <c r="O1411">
        <v>749</v>
      </c>
      <c r="P1411">
        <v>7520</v>
      </c>
    </row>
    <row r="1412" spans="1:16">
      <c r="A1412" s="53" t="s">
        <v>53</v>
      </c>
      <c r="B1412" s="53">
        <v>40052</v>
      </c>
      <c r="C1412" s="57">
        <v>19</v>
      </c>
      <c r="D1412">
        <v>2.3129840000000002</v>
      </c>
      <c r="E1412">
        <v>2.0036700000000001</v>
      </c>
      <c r="F1412">
        <v>2.0495070000000002</v>
      </c>
      <c r="G1412">
        <v>0.30931380000000003</v>
      </c>
      <c r="H1412">
        <v>96</v>
      </c>
      <c r="I1412">
        <v>0.28064410000000001</v>
      </c>
      <c r="J1412">
        <v>0.29758240000000002</v>
      </c>
      <c r="K1412">
        <v>0.30931380000000003</v>
      </c>
      <c r="L1412">
        <v>0.32104519999999998</v>
      </c>
      <c r="M1412">
        <v>0.33798349999999999</v>
      </c>
      <c r="N1412">
        <v>2.2371100000000001E-2</v>
      </c>
      <c r="O1412">
        <v>749</v>
      </c>
      <c r="P1412">
        <v>7520</v>
      </c>
    </row>
    <row r="1413" spans="1:16">
      <c r="A1413" s="53" t="s">
        <v>53</v>
      </c>
      <c r="B1413" s="53">
        <v>40052</v>
      </c>
      <c r="C1413" s="57">
        <v>20</v>
      </c>
      <c r="D1413">
        <v>2.215093</v>
      </c>
      <c r="E1413">
        <v>2.2662680000000002</v>
      </c>
      <c r="F1413">
        <v>2.2945760000000002</v>
      </c>
      <c r="G1413">
        <v>-5.1174600000000001E-2</v>
      </c>
      <c r="H1413">
        <v>94</v>
      </c>
      <c r="I1413">
        <v>-7.9881900000000006E-2</v>
      </c>
      <c r="J1413">
        <v>-6.2921400000000002E-2</v>
      </c>
      <c r="K1413">
        <v>-5.1174600000000001E-2</v>
      </c>
      <c r="L1413">
        <v>-3.9427900000000002E-2</v>
      </c>
      <c r="M1413">
        <v>-2.2467399999999998E-2</v>
      </c>
      <c r="N1413">
        <v>2.2400400000000001E-2</v>
      </c>
      <c r="O1413">
        <v>749</v>
      </c>
      <c r="P1413">
        <v>7520</v>
      </c>
    </row>
    <row r="1414" spans="1:16">
      <c r="A1414" s="53" t="s">
        <v>53</v>
      </c>
      <c r="B1414" s="53">
        <v>40052</v>
      </c>
      <c r="C1414" s="57">
        <v>21</v>
      </c>
      <c r="D1414">
        <v>2.0870649999999999</v>
      </c>
      <c r="E1414">
        <v>2.2672409999999998</v>
      </c>
      <c r="F1414">
        <v>2.3510270000000002</v>
      </c>
      <c r="G1414">
        <v>-0.18017549999999999</v>
      </c>
      <c r="H1414">
        <v>89</v>
      </c>
      <c r="I1414">
        <v>-0.20882200000000001</v>
      </c>
      <c r="J1414">
        <v>-0.1918975</v>
      </c>
      <c r="K1414">
        <v>-0.18017549999999999</v>
      </c>
      <c r="L1414">
        <v>-0.16845360000000001</v>
      </c>
      <c r="M1414">
        <v>-0.151529</v>
      </c>
      <c r="N1414">
        <v>2.2353000000000001E-2</v>
      </c>
      <c r="O1414">
        <v>750</v>
      </c>
      <c r="P1414">
        <v>7520</v>
      </c>
    </row>
    <row r="1415" spans="1:16">
      <c r="A1415" s="53" t="s">
        <v>53</v>
      </c>
      <c r="B1415" s="53">
        <v>40052</v>
      </c>
      <c r="C1415" s="57">
        <v>22</v>
      </c>
      <c r="D1415">
        <v>1.933767</v>
      </c>
      <c r="E1415">
        <v>2.0346310000000001</v>
      </c>
      <c r="F1415">
        <v>2.0164499999999999</v>
      </c>
      <c r="G1415">
        <v>-0.1008636</v>
      </c>
      <c r="H1415">
        <v>86.5</v>
      </c>
      <c r="I1415">
        <v>-0.12954760000000001</v>
      </c>
      <c r="J1415">
        <v>-0.1126008</v>
      </c>
      <c r="K1415">
        <v>-0.1008636</v>
      </c>
      <c r="L1415">
        <v>-8.9126300000000006E-2</v>
      </c>
      <c r="M1415">
        <v>-7.2179599999999997E-2</v>
      </c>
      <c r="N1415">
        <v>2.2382200000000001E-2</v>
      </c>
      <c r="O1415">
        <v>750</v>
      </c>
      <c r="P1415">
        <v>7520</v>
      </c>
    </row>
    <row r="1416" spans="1:16">
      <c r="A1416" s="53" t="s">
        <v>53</v>
      </c>
      <c r="B1416" s="53">
        <v>40052</v>
      </c>
      <c r="C1416" s="57">
        <v>23</v>
      </c>
      <c r="D1416">
        <v>1.6056349999999999</v>
      </c>
      <c r="E1416">
        <v>1.628206</v>
      </c>
      <c r="F1416">
        <v>1.608689</v>
      </c>
      <c r="G1416">
        <v>-2.2571299999999999E-2</v>
      </c>
      <c r="H1416">
        <v>83</v>
      </c>
      <c r="I1416">
        <v>-5.12436E-2</v>
      </c>
      <c r="J1416">
        <v>-3.4303800000000002E-2</v>
      </c>
      <c r="K1416">
        <v>-2.2571299999999999E-2</v>
      </c>
      <c r="L1416">
        <v>-1.08389E-2</v>
      </c>
      <c r="M1416">
        <v>6.1009000000000002E-3</v>
      </c>
      <c r="N1416">
        <v>2.23731E-2</v>
      </c>
      <c r="O1416">
        <v>750</v>
      </c>
      <c r="P1416">
        <v>7520</v>
      </c>
    </row>
    <row r="1417" spans="1:16">
      <c r="A1417" s="53" t="s">
        <v>53</v>
      </c>
      <c r="B1417" s="53">
        <v>40052</v>
      </c>
      <c r="C1417" s="57">
        <v>24</v>
      </c>
      <c r="D1417">
        <v>1.3214939999999999</v>
      </c>
      <c r="E1417">
        <v>1.326689</v>
      </c>
      <c r="F1417">
        <v>1.2808250000000001</v>
      </c>
      <c r="G1417">
        <v>-5.1951000000000002E-3</v>
      </c>
      <c r="H1417">
        <v>80.5</v>
      </c>
      <c r="I1417">
        <v>-3.3841599999999999E-2</v>
      </c>
      <c r="J1417">
        <v>-1.6917100000000001E-2</v>
      </c>
      <c r="K1417">
        <v>-5.1951000000000002E-3</v>
      </c>
      <c r="L1417">
        <v>6.5268000000000001E-3</v>
      </c>
      <c r="M1417">
        <v>2.3451400000000001E-2</v>
      </c>
      <c r="N1417">
        <v>2.2353000000000001E-2</v>
      </c>
      <c r="O1417">
        <v>750</v>
      </c>
      <c r="P1417">
        <v>7520</v>
      </c>
    </row>
    <row r="1418" spans="1:16">
      <c r="A1418" s="53" t="s">
        <v>53</v>
      </c>
      <c r="B1418" s="53">
        <v>40053</v>
      </c>
      <c r="C1418" s="57">
        <v>1</v>
      </c>
      <c r="D1418">
        <v>1.141397</v>
      </c>
      <c r="E1418">
        <v>1.107666</v>
      </c>
      <c r="F1418">
        <v>1.0604910000000001</v>
      </c>
      <c r="G1418">
        <v>3.3730599999999999E-2</v>
      </c>
      <c r="H1418">
        <v>78.5</v>
      </c>
      <c r="I1418">
        <v>5.1113E-3</v>
      </c>
      <c r="J1418">
        <v>2.2019799999999999E-2</v>
      </c>
      <c r="K1418">
        <v>3.3730599999999999E-2</v>
      </c>
      <c r="L1418">
        <v>4.54414E-2</v>
      </c>
      <c r="M1418">
        <v>6.23499E-2</v>
      </c>
      <c r="N1418">
        <v>2.2331799999999999E-2</v>
      </c>
      <c r="O1418">
        <v>750</v>
      </c>
      <c r="P1418">
        <v>7522</v>
      </c>
    </row>
    <row r="1419" spans="1:16">
      <c r="A1419" s="53" t="s">
        <v>53</v>
      </c>
      <c r="B1419" s="53">
        <v>40053</v>
      </c>
      <c r="C1419" s="57">
        <v>2</v>
      </c>
      <c r="D1419">
        <v>1.0133239999999999</v>
      </c>
      <c r="E1419">
        <v>0.97517690000000001</v>
      </c>
      <c r="F1419">
        <v>0.90537389999999995</v>
      </c>
      <c r="G1419">
        <v>3.8147399999999998E-2</v>
      </c>
      <c r="H1419">
        <v>78</v>
      </c>
      <c r="I1419">
        <v>9.5282000000000006E-3</v>
      </c>
      <c r="J1419">
        <v>2.64367E-2</v>
      </c>
      <c r="K1419">
        <v>3.8147399999999998E-2</v>
      </c>
      <c r="L1419">
        <v>4.9858199999999998E-2</v>
      </c>
      <c r="M1419">
        <v>6.6766699999999998E-2</v>
      </c>
      <c r="N1419">
        <v>2.2331799999999999E-2</v>
      </c>
      <c r="O1419">
        <v>750</v>
      </c>
      <c r="P1419">
        <v>7522</v>
      </c>
    </row>
    <row r="1420" spans="1:16">
      <c r="A1420" s="53" t="s">
        <v>53</v>
      </c>
      <c r="B1420" s="53">
        <v>40053</v>
      </c>
      <c r="C1420" s="57">
        <v>3</v>
      </c>
      <c r="D1420">
        <v>0.88297510000000001</v>
      </c>
      <c r="E1420">
        <v>0.85816530000000002</v>
      </c>
      <c r="F1420">
        <v>0.82415320000000003</v>
      </c>
      <c r="G1420">
        <v>2.48098E-2</v>
      </c>
      <c r="H1420">
        <v>75.5</v>
      </c>
      <c r="I1420">
        <v>-3.8095E-3</v>
      </c>
      <c r="J1420">
        <v>1.3099100000000001E-2</v>
      </c>
      <c r="K1420">
        <v>2.48098E-2</v>
      </c>
      <c r="L1420">
        <v>3.65206E-2</v>
      </c>
      <c r="M1420">
        <v>5.34291E-2</v>
      </c>
      <c r="N1420">
        <v>2.2331799999999999E-2</v>
      </c>
      <c r="O1420">
        <v>750</v>
      </c>
      <c r="P1420">
        <v>7522</v>
      </c>
    </row>
    <row r="1421" spans="1:16">
      <c r="A1421" s="53" t="s">
        <v>53</v>
      </c>
      <c r="B1421" s="53">
        <v>40053</v>
      </c>
      <c r="C1421" s="57">
        <v>4</v>
      </c>
      <c r="D1421">
        <v>0.79849820000000005</v>
      </c>
      <c r="E1421">
        <v>0.77218739999999997</v>
      </c>
      <c r="F1421">
        <v>0.74879989999999996</v>
      </c>
      <c r="G1421">
        <v>2.6310900000000002E-2</v>
      </c>
      <c r="H1421">
        <v>74</v>
      </c>
      <c r="I1421">
        <v>-2.3089E-3</v>
      </c>
      <c r="J1421">
        <v>1.4599900000000001E-2</v>
      </c>
      <c r="K1421">
        <v>2.6310900000000002E-2</v>
      </c>
      <c r="L1421">
        <v>3.8021800000000001E-2</v>
      </c>
      <c r="M1421">
        <v>5.4930600000000003E-2</v>
      </c>
      <c r="N1421">
        <v>2.2332100000000001E-2</v>
      </c>
      <c r="O1421">
        <v>749</v>
      </c>
      <c r="P1421">
        <v>7522</v>
      </c>
    </row>
    <row r="1422" spans="1:16">
      <c r="A1422" s="53" t="s">
        <v>53</v>
      </c>
      <c r="B1422" s="53">
        <v>40053</v>
      </c>
      <c r="C1422" s="57">
        <v>5</v>
      </c>
      <c r="D1422">
        <v>0.75410429999999995</v>
      </c>
      <c r="E1422">
        <v>0.73926959999999997</v>
      </c>
      <c r="F1422">
        <v>0.72835649999999996</v>
      </c>
      <c r="G1422">
        <v>1.48348E-2</v>
      </c>
      <c r="H1422">
        <v>72</v>
      </c>
      <c r="I1422">
        <v>-1.37845E-2</v>
      </c>
      <c r="J1422">
        <v>3.124E-3</v>
      </c>
      <c r="K1422">
        <v>1.48348E-2</v>
      </c>
      <c r="L1422">
        <v>2.65455E-2</v>
      </c>
      <c r="M1422">
        <v>4.3454100000000002E-2</v>
      </c>
      <c r="N1422">
        <v>2.2331799999999999E-2</v>
      </c>
      <c r="O1422">
        <v>750</v>
      </c>
      <c r="P1422">
        <v>7522</v>
      </c>
    </row>
    <row r="1423" spans="1:16">
      <c r="A1423" s="53" t="s">
        <v>53</v>
      </c>
      <c r="B1423" s="53">
        <v>40053</v>
      </c>
      <c r="C1423" s="57">
        <v>6</v>
      </c>
      <c r="D1423">
        <v>0.75101609999999996</v>
      </c>
      <c r="E1423">
        <v>0.73903410000000003</v>
      </c>
      <c r="F1423">
        <v>0.73014800000000002</v>
      </c>
      <c r="G1423">
        <v>1.1982E-2</v>
      </c>
      <c r="H1423">
        <v>71.5</v>
      </c>
      <c r="I1423">
        <v>-1.6650100000000001E-2</v>
      </c>
      <c r="J1423">
        <v>2.6590000000000001E-4</v>
      </c>
      <c r="K1423">
        <v>1.1982E-2</v>
      </c>
      <c r="L1423">
        <v>2.3698E-2</v>
      </c>
      <c r="M1423">
        <v>4.0613999999999997E-2</v>
      </c>
      <c r="N1423">
        <v>2.2341699999999999E-2</v>
      </c>
      <c r="O1423">
        <v>746</v>
      </c>
      <c r="P1423">
        <v>7522</v>
      </c>
    </row>
    <row r="1424" spans="1:16">
      <c r="A1424" s="53" t="s">
        <v>53</v>
      </c>
      <c r="B1424" s="53">
        <v>40053</v>
      </c>
      <c r="C1424" s="57">
        <v>7</v>
      </c>
      <c r="D1424">
        <v>0.79202530000000004</v>
      </c>
      <c r="E1424">
        <v>0.79507850000000002</v>
      </c>
      <c r="F1424">
        <v>0.81236949999999997</v>
      </c>
      <c r="G1424">
        <v>-3.0531999999999998E-3</v>
      </c>
      <c r="H1424">
        <v>70</v>
      </c>
      <c r="I1424">
        <v>-3.1672499999999999E-2</v>
      </c>
      <c r="J1424">
        <v>-1.4763999999999999E-2</v>
      </c>
      <c r="K1424">
        <v>-3.0531999999999998E-3</v>
      </c>
      <c r="L1424">
        <v>8.6575999999999997E-3</v>
      </c>
      <c r="M1424">
        <v>2.5566100000000001E-2</v>
      </c>
      <c r="N1424">
        <v>2.2331799999999999E-2</v>
      </c>
      <c r="O1424">
        <v>750</v>
      </c>
      <c r="P1424">
        <v>7522</v>
      </c>
    </row>
    <row r="1425" spans="1:16">
      <c r="A1425" s="53" t="s">
        <v>53</v>
      </c>
      <c r="B1425" s="53">
        <v>40053</v>
      </c>
      <c r="C1425" s="57">
        <v>8</v>
      </c>
      <c r="D1425">
        <v>0.8226928</v>
      </c>
      <c r="E1425">
        <v>0.81798910000000002</v>
      </c>
      <c r="F1425">
        <v>0.81689290000000003</v>
      </c>
      <c r="G1425">
        <v>4.7038000000000002E-3</v>
      </c>
      <c r="H1425">
        <v>74</v>
      </c>
      <c r="I1425">
        <v>-2.3915499999999999E-2</v>
      </c>
      <c r="J1425">
        <v>-7.0070000000000002E-3</v>
      </c>
      <c r="K1425">
        <v>4.7038000000000002E-3</v>
      </c>
      <c r="L1425">
        <v>1.6414499999999999E-2</v>
      </c>
      <c r="M1425">
        <v>3.3322999999999998E-2</v>
      </c>
      <c r="N1425">
        <v>2.2331799999999999E-2</v>
      </c>
      <c r="O1425">
        <v>750</v>
      </c>
      <c r="P1425">
        <v>7522</v>
      </c>
    </row>
    <row r="1426" spans="1:16">
      <c r="A1426" s="53" t="s">
        <v>53</v>
      </c>
      <c r="B1426" s="53">
        <v>40053</v>
      </c>
      <c r="C1426" s="57">
        <v>9</v>
      </c>
      <c r="D1426">
        <v>0.89591200000000004</v>
      </c>
      <c r="E1426">
        <v>0.85442850000000004</v>
      </c>
      <c r="F1426">
        <v>0.79448580000000002</v>
      </c>
      <c r="G1426">
        <v>4.14835E-2</v>
      </c>
      <c r="H1426">
        <v>80</v>
      </c>
      <c r="I1426">
        <v>1.28323E-2</v>
      </c>
      <c r="J1426">
        <v>2.9759600000000001E-2</v>
      </c>
      <c r="K1426">
        <v>4.14835E-2</v>
      </c>
      <c r="L1426">
        <v>5.3207299999999999E-2</v>
      </c>
      <c r="M1426">
        <v>7.0134600000000005E-2</v>
      </c>
      <c r="N1426">
        <v>2.2356600000000001E-2</v>
      </c>
      <c r="O1426">
        <v>748</v>
      </c>
      <c r="P1426">
        <v>7522</v>
      </c>
    </row>
    <row r="1427" spans="1:16">
      <c r="A1427" s="53" t="s">
        <v>53</v>
      </c>
      <c r="B1427" s="53">
        <v>40053</v>
      </c>
      <c r="C1427" s="57">
        <v>10</v>
      </c>
      <c r="D1427">
        <v>1.0248440000000001</v>
      </c>
      <c r="E1427">
        <v>0.97869649999999997</v>
      </c>
      <c r="F1427">
        <v>0.89252730000000002</v>
      </c>
      <c r="G1427">
        <v>4.6147500000000001E-2</v>
      </c>
      <c r="H1427">
        <v>85</v>
      </c>
      <c r="I1427">
        <v>1.7496299999999999E-2</v>
      </c>
      <c r="J1427">
        <v>3.4423599999999999E-2</v>
      </c>
      <c r="K1427">
        <v>4.6147500000000001E-2</v>
      </c>
      <c r="L1427">
        <v>5.7871300000000001E-2</v>
      </c>
      <c r="M1427">
        <v>7.4798699999999996E-2</v>
      </c>
      <c r="N1427">
        <v>2.2356600000000001E-2</v>
      </c>
      <c r="O1427">
        <v>748</v>
      </c>
      <c r="P1427">
        <v>7522</v>
      </c>
    </row>
    <row r="1428" spans="1:16">
      <c r="A1428" s="53" t="s">
        <v>53</v>
      </c>
      <c r="B1428" s="53">
        <v>40053</v>
      </c>
      <c r="C1428" s="57">
        <v>11</v>
      </c>
      <c r="D1428">
        <v>1.1805669999999999</v>
      </c>
      <c r="E1428">
        <v>1.1413880000000001</v>
      </c>
      <c r="F1428">
        <v>0.99330600000000002</v>
      </c>
      <c r="G1428">
        <v>3.9178499999999998E-2</v>
      </c>
      <c r="H1428">
        <v>88.5</v>
      </c>
      <c r="I1428">
        <v>1.05273E-2</v>
      </c>
      <c r="J1428">
        <v>2.7454699999999999E-2</v>
      </c>
      <c r="K1428">
        <v>3.9178499999999998E-2</v>
      </c>
      <c r="L1428">
        <v>5.0902299999999998E-2</v>
      </c>
      <c r="M1428">
        <v>6.7829700000000007E-2</v>
      </c>
      <c r="N1428">
        <v>2.2356600000000001E-2</v>
      </c>
      <c r="O1428">
        <v>748</v>
      </c>
      <c r="P1428">
        <v>7522</v>
      </c>
    </row>
    <row r="1429" spans="1:16">
      <c r="A1429" s="53" t="s">
        <v>53</v>
      </c>
      <c r="B1429" s="53">
        <v>40053</v>
      </c>
      <c r="C1429" s="57">
        <v>12</v>
      </c>
      <c r="D1429">
        <v>1.3633280000000001</v>
      </c>
      <c r="E1429">
        <v>1.320568</v>
      </c>
      <c r="F1429">
        <v>1.1363669999999999</v>
      </c>
      <c r="G1429">
        <v>4.2759400000000003E-2</v>
      </c>
      <c r="H1429">
        <v>91</v>
      </c>
      <c r="I1429">
        <v>1.41174E-2</v>
      </c>
      <c r="J1429">
        <v>3.1039299999999999E-2</v>
      </c>
      <c r="K1429">
        <v>4.2759400000000003E-2</v>
      </c>
      <c r="L1429">
        <v>5.44795E-2</v>
      </c>
      <c r="M1429">
        <v>7.1401400000000004E-2</v>
      </c>
      <c r="N1429">
        <v>2.2349500000000001E-2</v>
      </c>
      <c r="O1429">
        <v>749</v>
      </c>
      <c r="P1429">
        <v>7522</v>
      </c>
    </row>
    <row r="1430" spans="1:16">
      <c r="A1430" s="53" t="s">
        <v>53</v>
      </c>
      <c r="B1430" s="53">
        <v>40053</v>
      </c>
      <c r="C1430" s="57">
        <v>13</v>
      </c>
      <c r="D1430">
        <v>1.5672140000000001</v>
      </c>
      <c r="E1430">
        <v>1.5186010000000001</v>
      </c>
      <c r="F1430">
        <v>1.3592059999999999</v>
      </c>
      <c r="G1430">
        <v>4.8613200000000002E-2</v>
      </c>
      <c r="H1430">
        <v>92.5</v>
      </c>
      <c r="I1430">
        <v>1.99066E-2</v>
      </c>
      <c r="J1430">
        <v>3.6866700000000002E-2</v>
      </c>
      <c r="K1430">
        <v>4.8613200000000002E-2</v>
      </c>
      <c r="L1430">
        <v>6.0359700000000002E-2</v>
      </c>
      <c r="M1430">
        <v>7.7319799999999994E-2</v>
      </c>
      <c r="N1430">
        <v>2.23999E-2</v>
      </c>
      <c r="O1430">
        <v>743</v>
      </c>
      <c r="P1430">
        <v>7522</v>
      </c>
    </row>
    <row r="1431" spans="1:16">
      <c r="A1431" s="53" t="s">
        <v>53</v>
      </c>
      <c r="B1431" s="53">
        <v>40053</v>
      </c>
      <c r="C1431" s="57">
        <v>14</v>
      </c>
      <c r="D1431">
        <v>1.8058430000000001</v>
      </c>
      <c r="E1431">
        <v>1.7419100000000001</v>
      </c>
      <c r="F1431">
        <v>1.5843659999999999</v>
      </c>
      <c r="G1431">
        <v>6.3933000000000004E-2</v>
      </c>
      <c r="H1431">
        <v>95.5</v>
      </c>
      <c r="I1431">
        <v>3.5246100000000002E-2</v>
      </c>
      <c r="J1431">
        <v>5.2194499999999998E-2</v>
      </c>
      <c r="K1431">
        <v>6.3933000000000004E-2</v>
      </c>
      <c r="L1431">
        <v>7.5671500000000003E-2</v>
      </c>
      <c r="M1431">
        <v>9.2619999999999994E-2</v>
      </c>
      <c r="N1431">
        <v>2.2384500000000002E-2</v>
      </c>
      <c r="O1431">
        <v>747</v>
      </c>
      <c r="P1431">
        <v>7522</v>
      </c>
    </row>
    <row r="1432" spans="1:16">
      <c r="A1432" s="53" t="s">
        <v>53</v>
      </c>
      <c r="B1432" s="53">
        <v>40053</v>
      </c>
      <c r="C1432" s="57">
        <v>15</v>
      </c>
      <c r="D1432">
        <v>1.978775</v>
      </c>
      <c r="E1432">
        <v>1.7078329999999999</v>
      </c>
      <c r="F1432">
        <v>1.579572</v>
      </c>
      <c r="G1432">
        <v>0.27094190000000001</v>
      </c>
      <c r="H1432">
        <v>96</v>
      </c>
      <c r="I1432">
        <v>0.2421963</v>
      </c>
      <c r="J1432">
        <v>0.2591794</v>
      </c>
      <c r="K1432">
        <v>0.27094190000000001</v>
      </c>
      <c r="L1432">
        <v>0.28270430000000002</v>
      </c>
      <c r="M1432">
        <v>0.29968739999999999</v>
      </c>
      <c r="N1432">
        <v>2.24303E-2</v>
      </c>
      <c r="O1432">
        <v>745</v>
      </c>
      <c r="P1432">
        <v>7522</v>
      </c>
    </row>
    <row r="1433" spans="1:16">
      <c r="A1433" s="53" t="s">
        <v>53</v>
      </c>
      <c r="B1433" s="53">
        <v>40053</v>
      </c>
      <c r="C1433" s="57">
        <v>16</v>
      </c>
      <c r="D1433">
        <v>2.1546080000000001</v>
      </c>
      <c r="E1433">
        <v>1.8437699999999999</v>
      </c>
      <c r="F1433">
        <v>1.696871</v>
      </c>
      <c r="G1433">
        <v>0.31083739999999999</v>
      </c>
      <c r="H1433">
        <v>96</v>
      </c>
      <c r="I1433">
        <v>0.28219899999999998</v>
      </c>
      <c r="J1433">
        <v>0.29911880000000002</v>
      </c>
      <c r="K1433">
        <v>0.31083739999999999</v>
      </c>
      <c r="L1433">
        <v>0.32255600000000001</v>
      </c>
      <c r="M1433">
        <v>0.33947579999999999</v>
      </c>
      <c r="N1433">
        <v>2.2346700000000001E-2</v>
      </c>
      <c r="O1433">
        <v>750</v>
      </c>
      <c r="P1433">
        <v>7522</v>
      </c>
    </row>
    <row r="1434" spans="1:16">
      <c r="A1434" s="53" t="s">
        <v>53</v>
      </c>
      <c r="B1434" s="53">
        <v>40053</v>
      </c>
      <c r="C1434" s="57">
        <v>17</v>
      </c>
      <c r="D1434">
        <v>2.3336380000000001</v>
      </c>
      <c r="E1434">
        <v>2.0239639999999999</v>
      </c>
      <c r="F1434">
        <v>1.84815</v>
      </c>
      <c r="G1434">
        <v>0.30967430000000001</v>
      </c>
      <c r="H1434">
        <v>97</v>
      </c>
      <c r="I1434">
        <v>0.28101340000000002</v>
      </c>
      <c r="J1434">
        <v>0.2979465</v>
      </c>
      <c r="K1434">
        <v>0.30967430000000001</v>
      </c>
      <c r="L1434">
        <v>0.32140200000000002</v>
      </c>
      <c r="M1434">
        <v>0.3383351</v>
      </c>
      <c r="N1434">
        <v>2.2364200000000001E-2</v>
      </c>
      <c r="O1434">
        <v>747</v>
      </c>
      <c r="P1434">
        <v>7522</v>
      </c>
    </row>
    <row r="1435" spans="1:16">
      <c r="A1435" s="53" t="s">
        <v>53</v>
      </c>
      <c r="B1435" s="53">
        <v>40053</v>
      </c>
      <c r="C1435" s="57">
        <v>18</v>
      </c>
      <c r="D1435">
        <v>2.4087320000000001</v>
      </c>
      <c r="E1435">
        <v>2.096708</v>
      </c>
      <c r="F1435">
        <v>1.9020189999999999</v>
      </c>
      <c r="G1435">
        <v>0.31202459999999999</v>
      </c>
      <c r="H1435">
        <v>96.5</v>
      </c>
      <c r="I1435">
        <v>0.28340179999999998</v>
      </c>
      <c r="J1435">
        <v>0.30031239999999998</v>
      </c>
      <c r="K1435">
        <v>0.31202459999999999</v>
      </c>
      <c r="L1435">
        <v>0.32373679999999999</v>
      </c>
      <c r="M1435">
        <v>0.34064739999999999</v>
      </c>
      <c r="N1435">
        <v>2.23345E-2</v>
      </c>
      <c r="O1435">
        <v>749</v>
      </c>
      <c r="P1435">
        <v>7522</v>
      </c>
    </row>
    <row r="1436" spans="1:16">
      <c r="A1436" s="53" t="s">
        <v>53</v>
      </c>
      <c r="B1436" s="53">
        <v>40053</v>
      </c>
      <c r="C1436" s="57">
        <v>19</v>
      </c>
      <c r="D1436">
        <v>2.4130240000000001</v>
      </c>
      <c r="E1436">
        <v>2.0982280000000002</v>
      </c>
      <c r="F1436">
        <v>1.882965</v>
      </c>
      <c r="G1436">
        <v>0.31479570000000001</v>
      </c>
      <c r="H1436">
        <v>96.5</v>
      </c>
      <c r="I1436">
        <v>0.28614810000000002</v>
      </c>
      <c r="J1436">
        <v>0.30307339999999999</v>
      </c>
      <c r="K1436">
        <v>0.31479570000000001</v>
      </c>
      <c r="L1436">
        <v>0.32651809999999998</v>
      </c>
      <c r="M1436">
        <v>0.34344330000000001</v>
      </c>
      <c r="N1436">
        <v>2.23538E-2</v>
      </c>
      <c r="O1436">
        <v>749</v>
      </c>
      <c r="P1436">
        <v>7522</v>
      </c>
    </row>
    <row r="1437" spans="1:16">
      <c r="A1437" s="53" t="s">
        <v>53</v>
      </c>
      <c r="B1437" s="53">
        <v>40053</v>
      </c>
      <c r="C1437" s="57">
        <v>20</v>
      </c>
      <c r="D1437">
        <v>2.2905099999999998</v>
      </c>
      <c r="E1437">
        <v>2.3461349999999999</v>
      </c>
      <c r="F1437">
        <v>2.1483159999999999</v>
      </c>
      <c r="G1437">
        <v>-5.5624699999999999E-2</v>
      </c>
      <c r="H1437">
        <v>94</v>
      </c>
      <c r="I1437">
        <v>-8.4275500000000003E-2</v>
      </c>
      <c r="J1437">
        <v>-6.7348400000000003E-2</v>
      </c>
      <c r="K1437">
        <v>-5.5624699999999999E-2</v>
      </c>
      <c r="L1437">
        <v>-4.3901099999999998E-2</v>
      </c>
      <c r="M1437">
        <v>-2.6974000000000001E-2</v>
      </c>
      <c r="N1437">
        <v>2.2356299999999999E-2</v>
      </c>
      <c r="O1437">
        <v>749</v>
      </c>
      <c r="P1437">
        <v>7522</v>
      </c>
    </row>
    <row r="1438" spans="1:16">
      <c r="A1438" s="53" t="s">
        <v>53</v>
      </c>
      <c r="B1438" s="53">
        <v>40053</v>
      </c>
      <c r="C1438" s="57">
        <v>21</v>
      </c>
      <c r="D1438">
        <v>2.1477759999999999</v>
      </c>
      <c r="E1438">
        <v>2.3248169999999999</v>
      </c>
      <c r="F1438">
        <v>2.1934719999999999</v>
      </c>
      <c r="G1438">
        <v>-0.17704110000000001</v>
      </c>
      <c r="H1438">
        <v>89</v>
      </c>
      <c r="I1438">
        <v>-0.20565120000000001</v>
      </c>
      <c r="J1438">
        <v>-0.1887481</v>
      </c>
      <c r="K1438">
        <v>-0.17704110000000001</v>
      </c>
      <c r="L1438">
        <v>-0.16533400000000001</v>
      </c>
      <c r="M1438">
        <v>-0.1484309</v>
      </c>
      <c r="N1438">
        <v>2.23246E-2</v>
      </c>
      <c r="O1438">
        <v>751</v>
      </c>
      <c r="P1438">
        <v>7522</v>
      </c>
    </row>
    <row r="1439" spans="1:16">
      <c r="A1439" s="53" t="s">
        <v>53</v>
      </c>
      <c r="B1439" s="53">
        <v>40053</v>
      </c>
      <c r="C1439" s="57">
        <v>22</v>
      </c>
      <c r="D1439">
        <v>1.966747</v>
      </c>
      <c r="E1439">
        <v>2.0599449999999999</v>
      </c>
      <c r="F1439">
        <v>1.9780979999999999</v>
      </c>
      <c r="G1439">
        <v>-9.3197500000000003E-2</v>
      </c>
      <c r="H1439">
        <v>86</v>
      </c>
      <c r="I1439">
        <v>-0.1218451</v>
      </c>
      <c r="J1439">
        <v>-0.10491979999999999</v>
      </c>
      <c r="K1439">
        <v>-9.3197500000000003E-2</v>
      </c>
      <c r="L1439">
        <v>-8.1475099999999995E-2</v>
      </c>
      <c r="M1439">
        <v>-6.4549899999999993E-2</v>
      </c>
      <c r="N1439">
        <v>2.23538E-2</v>
      </c>
      <c r="O1439">
        <v>749</v>
      </c>
      <c r="P1439">
        <v>7522</v>
      </c>
    </row>
    <row r="1440" spans="1:16">
      <c r="A1440" s="53" t="s">
        <v>53</v>
      </c>
      <c r="B1440" s="53">
        <v>40053</v>
      </c>
      <c r="C1440" s="57">
        <v>23</v>
      </c>
      <c r="D1440">
        <v>1.6626190000000001</v>
      </c>
      <c r="E1440">
        <v>1.6977</v>
      </c>
      <c r="F1440">
        <v>1.6032820000000001</v>
      </c>
      <c r="G1440">
        <v>-3.5081000000000001E-2</v>
      </c>
      <c r="H1440">
        <v>83.5</v>
      </c>
      <c r="I1440">
        <v>-6.3732200000000003E-2</v>
      </c>
      <c r="J1440">
        <v>-4.6804900000000003E-2</v>
      </c>
      <c r="K1440">
        <v>-3.5081000000000001E-2</v>
      </c>
      <c r="L1440">
        <v>-2.3357200000000002E-2</v>
      </c>
      <c r="M1440">
        <v>-6.4298000000000003E-3</v>
      </c>
      <c r="N1440">
        <v>2.2356600000000001E-2</v>
      </c>
      <c r="O1440">
        <v>748</v>
      </c>
      <c r="P1440">
        <v>7522</v>
      </c>
    </row>
    <row r="1441" spans="1:16">
      <c r="A1441" s="53" t="s">
        <v>53</v>
      </c>
      <c r="B1441" s="53">
        <v>40053</v>
      </c>
      <c r="C1441" s="57">
        <v>24</v>
      </c>
      <c r="D1441">
        <v>1.3816839999999999</v>
      </c>
      <c r="E1441">
        <v>1.3881190000000001</v>
      </c>
      <c r="F1441">
        <v>1.3134300000000001</v>
      </c>
      <c r="G1441">
        <v>-6.4346000000000004E-3</v>
      </c>
      <c r="H1441">
        <v>81.5</v>
      </c>
      <c r="I1441">
        <v>-3.5047200000000001E-2</v>
      </c>
      <c r="J1441">
        <v>-1.8142599999999998E-2</v>
      </c>
      <c r="K1441">
        <v>-6.4346000000000004E-3</v>
      </c>
      <c r="L1441">
        <v>5.2735000000000004E-3</v>
      </c>
      <c r="M1441">
        <v>2.2178099999999999E-2</v>
      </c>
      <c r="N1441">
        <v>2.2326599999999999E-2</v>
      </c>
      <c r="O1441">
        <v>749</v>
      </c>
      <c r="P1441">
        <v>7522</v>
      </c>
    </row>
    <row r="1442" spans="1:16">
      <c r="A1442" s="53" t="s">
        <v>53</v>
      </c>
      <c r="B1442" s="53">
        <v>40058</v>
      </c>
      <c r="C1442" s="57">
        <v>1</v>
      </c>
      <c r="D1442">
        <v>1.1777580000000001</v>
      </c>
      <c r="E1442">
        <v>1.15764</v>
      </c>
      <c r="F1442">
        <v>1.142625</v>
      </c>
      <c r="G1442">
        <v>2.0118E-2</v>
      </c>
      <c r="H1442">
        <v>82</v>
      </c>
      <c r="I1442">
        <v>-8.6744999999999999E-3</v>
      </c>
      <c r="J1442">
        <v>8.3364000000000008E-3</v>
      </c>
      <c r="K1442">
        <v>2.0118E-2</v>
      </c>
      <c r="L1442">
        <v>3.18996E-2</v>
      </c>
      <c r="M1442">
        <v>4.8910500000000003E-2</v>
      </c>
      <c r="N1442">
        <v>2.2466900000000001E-2</v>
      </c>
      <c r="O1442">
        <v>745</v>
      </c>
      <c r="P1442">
        <v>7500</v>
      </c>
    </row>
    <row r="1443" spans="1:16">
      <c r="A1443" s="53" t="s">
        <v>53</v>
      </c>
      <c r="B1443" s="53">
        <v>40058</v>
      </c>
      <c r="C1443" s="57">
        <v>2</v>
      </c>
      <c r="D1443">
        <v>1.0100519999999999</v>
      </c>
      <c r="E1443">
        <v>0.99223240000000001</v>
      </c>
      <c r="F1443">
        <v>1.033768</v>
      </c>
      <c r="G1443">
        <v>1.7819499999999999E-2</v>
      </c>
      <c r="H1443">
        <v>80.5</v>
      </c>
      <c r="I1443">
        <v>-1.0973E-2</v>
      </c>
      <c r="J1443">
        <v>6.0378000000000003E-3</v>
      </c>
      <c r="K1443">
        <v>1.7819499999999999E-2</v>
      </c>
      <c r="L1443">
        <v>2.9601100000000002E-2</v>
      </c>
      <c r="M1443">
        <v>4.6611899999999998E-2</v>
      </c>
      <c r="N1443">
        <v>2.2466900000000001E-2</v>
      </c>
      <c r="O1443">
        <v>745</v>
      </c>
      <c r="P1443">
        <v>7500</v>
      </c>
    </row>
    <row r="1444" spans="1:16">
      <c r="A1444" s="53" t="s">
        <v>53</v>
      </c>
      <c r="B1444" s="53">
        <v>40058</v>
      </c>
      <c r="C1444" s="57">
        <v>3</v>
      </c>
      <c r="D1444">
        <v>0.89233229999999997</v>
      </c>
      <c r="E1444">
        <v>0.87644069999999996</v>
      </c>
      <c r="F1444">
        <v>0.92170490000000005</v>
      </c>
      <c r="G1444">
        <v>1.5891599999999999E-2</v>
      </c>
      <c r="H1444">
        <v>79.5</v>
      </c>
      <c r="I1444">
        <v>-1.29008E-2</v>
      </c>
      <c r="J1444">
        <v>4.1099999999999999E-3</v>
      </c>
      <c r="K1444">
        <v>1.5891599999999999E-2</v>
      </c>
      <c r="L1444">
        <v>2.7673300000000001E-2</v>
      </c>
      <c r="M1444">
        <v>4.4684099999999997E-2</v>
      </c>
      <c r="N1444">
        <v>2.2466900000000001E-2</v>
      </c>
      <c r="O1444">
        <v>745</v>
      </c>
      <c r="P1444">
        <v>7500</v>
      </c>
    </row>
    <row r="1445" spans="1:16">
      <c r="A1445" s="53" t="s">
        <v>53</v>
      </c>
      <c r="B1445" s="53">
        <v>40058</v>
      </c>
      <c r="C1445" s="57">
        <v>4</v>
      </c>
      <c r="D1445">
        <v>0.77770459999999997</v>
      </c>
      <c r="E1445">
        <v>0.76334190000000002</v>
      </c>
      <c r="F1445">
        <v>0.84250380000000002</v>
      </c>
      <c r="G1445">
        <v>1.4362700000000001E-2</v>
      </c>
      <c r="H1445">
        <v>76</v>
      </c>
      <c r="I1445">
        <v>-1.44298E-2</v>
      </c>
      <c r="J1445">
        <v>2.5810999999999998E-3</v>
      </c>
      <c r="K1445">
        <v>1.4362700000000001E-2</v>
      </c>
      <c r="L1445">
        <v>2.6144299999999999E-2</v>
      </c>
      <c r="M1445">
        <v>4.3155100000000002E-2</v>
      </c>
      <c r="N1445">
        <v>2.2466900000000001E-2</v>
      </c>
      <c r="O1445">
        <v>745</v>
      </c>
      <c r="P1445">
        <v>7500</v>
      </c>
    </row>
    <row r="1446" spans="1:16">
      <c r="A1446" s="53" t="s">
        <v>53</v>
      </c>
      <c r="B1446" s="53">
        <v>40058</v>
      </c>
      <c r="C1446" s="57">
        <v>5</v>
      </c>
      <c r="D1446">
        <v>0.73863299999999998</v>
      </c>
      <c r="E1446">
        <v>0.72557629999999995</v>
      </c>
      <c r="F1446">
        <v>0.81491579999999997</v>
      </c>
      <c r="G1446">
        <v>1.3056699999999999E-2</v>
      </c>
      <c r="H1446">
        <v>75</v>
      </c>
      <c r="I1446">
        <v>-1.5735800000000001E-2</v>
      </c>
      <c r="J1446">
        <v>1.2750999999999999E-3</v>
      </c>
      <c r="K1446">
        <v>1.3056699999999999E-2</v>
      </c>
      <c r="L1446">
        <v>2.4838300000000001E-2</v>
      </c>
      <c r="M1446">
        <v>4.18491E-2</v>
      </c>
      <c r="N1446">
        <v>2.2466900000000001E-2</v>
      </c>
      <c r="O1446">
        <v>745</v>
      </c>
      <c r="P1446">
        <v>7500</v>
      </c>
    </row>
    <row r="1447" spans="1:16">
      <c r="A1447" s="53" t="s">
        <v>53</v>
      </c>
      <c r="B1447" s="53">
        <v>40058</v>
      </c>
      <c r="C1447" s="57">
        <v>6</v>
      </c>
      <c r="D1447">
        <v>0.72404619999999997</v>
      </c>
      <c r="E1447">
        <v>0.71571240000000003</v>
      </c>
      <c r="F1447">
        <v>0.78330449999999996</v>
      </c>
      <c r="G1447">
        <v>8.3336999999999994E-3</v>
      </c>
      <c r="H1447">
        <v>74.5</v>
      </c>
      <c r="I1447">
        <v>-2.0517199999999999E-2</v>
      </c>
      <c r="J1447">
        <v>-3.4718000000000001E-3</v>
      </c>
      <c r="K1447">
        <v>8.3336999999999994E-3</v>
      </c>
      <c r="L1447">
        <v>2.0139299999999999E-2</v>
      </c>
      <c r="M1447">
        <v>3.7184599999999998E-2</v>
      </c>
      <c r="N1447">
        <v>2.2512500000000001E-2</v>
      </c>
      <c r="O1447">
        <v>743</v>
      </c>
      <c r="P1447">
        <v>7500</v>
      </c>
    </row>
    <row r="1448" spans="1:16">
      <c r="A1448" s="53" t="s">
        <v>53</v>
      </c>
      <c r="B1448" s="53">
        <v>40058</v>
      </c>
      <c r="C1448" s="57">
        <v>7</v>
      </c>
      <c r="D1448">
        <v>0.77607610000000005</v>
      </c>
      <c r="E1448">
        <v>0.77234170000000002</v>
      </c>
      <c r="F1448">
        <v>0.8564117</v>
      </c>
      <c r="G1448">
        <v>3.7344000000000001E-3</v>
      </c>
      <c r="H1448">
        <v>73</v>
      </c>
      <c r="I1448">
        <v>-2.51071E-2</v>
      </c>
      <c r="J1448">
        <v>-8.0672999999999995E-3</v>
      </c>
      <c r="K1448">
        <v>3.7344000000000001E-3</v>
      </c>
      <c r="L1448">
        <v>1.5536100000000001E-2</v>
      </c>
      <c r="M1448">
        <v>3.2575899999999998E-2</v>
      </c>
      <c r="N1448">
        <v>2.25052E-2</v>
      </c>
      <c r="O1448">
        <v>741</v>
      </c>
      <c r="P1448">
        <v>7500</v>
      </c>
    </row>
    <row r="1449" spans="1:16">
      <c r="A1449" s="53" t="s">
        <v>53</v>
      </c>
      <c r="B1449" s="53">
        <v>40058</v>
      </c>
      <c r="C1449" s="57">
        <v>8</v>
      </c>
      <c r="D1449">
        <v>0.76309640000000001</v>
      </c>
      <c r="E1449">
        <v>0.76280300000000001</v>
      </c>
      <c r="F1449">
        <v>0.82293959999999999</v>
      </c>
      <c r="G1449">
        <v>2.9339999999999998E-4</v>
      </c>
      <c r="H1449">
        <v>72.5</v>
      </c>
      <c r="I1449">
        <v>-2.8499E-2</v>
      </c>
      <c r="J1449">
        <v>-1.14882E-2</v>
      </c>
      <c r="K1449">
        <v>2.9339999999999998E-4</v>
      </c>
      <c r="L1449">
        <v>1.20751E-2</v>
      </c>
      <c r="M1449">
        <v>2.9085900000000001E-2</v>
      </c>
      <c r="N1449">
        <v>2.2466900000000001E-2</v>
      </c>
      <c r="O1449">
        <v>745</v>
      </c>
      <c r="P1449">
        <v>7500</v>
      </c>
    </row>
    <row r="1450" spans="1:16">
      <c r="A1450" s="53" t="s">
        <v>53</v>
      </c>
      <c r="B1450" s="53">
        <v>40058</v>
      </c>
      <c r="C1450" s="57">
        <v>9</v>
      </c>
      <c r="D1450">
        <v>0.82822640000000003</v>
      </c>
      <c r="E1450">
        <v>0.80214989999999997</v>
      </c>
      <c r="F1450">
        <v>0.83210119999999999</v>
      </c>
      <c r="G1450">
        <v>2.6076499999999999E-2</v>
      </c>
      <c r="H1450">
        <v>76</v>
      </c>
      <c r="I1450">
        <v>-2.8903000000000002E-3</v>
      </c>
      <c r="J1450">
        <v>1.42235E-2</v>
      </c>
      <c r="K1450">
        <v>2.6076499999999999E-2</v>
      </c>
      <c r="L1450">
        <v>3.7929499999999998E-2</v>
      </c>
      <c r="M1450">
        <v>5.5043300000000003E-2</v>
      </c>
      <c r="N1450">
        <v>2.2602899999999999E-2</v>
      </c>
      <c r="O1450">
        <v>737</v>
      </c>
      <c r="P1450">
        <v>7500</v>
      </c>
    </row>
    <row r="1451" spans="1:16">
      <c r="A1451" s="53" t="s">
        <v>53</v>
      </c>
      <c r="B1451" s="53">
        <v>40058</v>
      </c>
      <c r="C1451" s="57">
        <v>10</v>
      </c>
      <c r="D1451">
        <v>0.95211429999999997</v>
      </c>
      <c r="E1451">
        <v>0.90674290000000002</v>
      </c>
      <c r="F1451">
        <v>0.92623109999999997</v>
      </c>
      <c r="G1451">
        <v>4.5371399999999999E-2</v>
      </c>
      <c r="H1451">
        <v>80.5</v>
      </c>
      <c r="I1451">
        <v>1.6385799999999999E-2</v>
      </c>
      <c r="J1451">
        <v>3.3510699999999997E-2</v>
      </c>
      <c r="K1451">
        <v>4.5371399999999999E-2</v>
      </c>
      <c r="L1451">
        <v>5.7232100000000001E-2</v>
      </c>
      <c r="M1451">
        <v>7.4357099999999995E-2</v>
      </c>
      <c r="N1451">
        <v>2.2617600000000002E-2</v>
      </c>
      <c r="O1451">
        <v>736</v>
      </c>
      <c r="P1451">
        <v>7500</v>
      </c>
    </row>
    <row r="1452" spans="1:16">
      <c r="A1452" s="53" t="s">
        <v>53</v>
      </c>
      <c r="B1452" s="53">
        <v>40058</v>
      </c>
      <c r="C1452" s="57">
        <v>11</v>
      </c>
      <c r="D1452">
        <v>1.1063229999999999</v>
      </c>
      <c r="E1452">
        <v>1.051358</v>
      </c>
      <c r="F1452">
        <v>1.06823</v>
      </c>
      <c r="G1452">
        <v>5.4964499999999999E-2</v>
      </c>
      <c r="H1452">
        <v>85</v>
      </c>
      <c r="I1452">
        <v>2.5997699999999999E-2</v>
      </c>
      <c r="J1452">
        <v>4.31116E-2</v>
      </c>
      <c r="K1452">
        <v>5.4964499999999999E-2</v>
      </c>
      <c r="L1452">
        <v>6.6817500000000002E-2</v>
      </c>
      <c r="M1452">
        <v>8.3931400000000003E-2</v>
      </c>
      <c r="N1452">
        <v>2.2602899999999999E-2</v>
      </c>
      <c r="O1452">
        <v>737</v>
      </c>
      <c r="P1452">
        <v>7500</v>
      </c>
    </row>
    <row r="1453" spans="1:16">
      <c r="A1453" s="53" t="s">
        <v>53</v>
      </c>
      <c r="B1453" s="53">
        <v>40058</v>
      </c>
      <c r="C1453" s="57">
        <v>12</v>
      </c>
      <c r="D1453">
        <v>1.2867679999999999</v>
      </c>
      <c r="E1453">
        <v>1.2207079999999999</v>
      </c>
      <c r="F1453">
        <v>1.2302070000000001</v>
      </c>
      <c r="G1453">
        <v>6.6059400000000004E-2</v>
      </c>
      <c r="H1453">
        <v>88.5</v>
      </c>
      <c r="I1453">
        <v>3.70925E-2</v>
      </c>
      <c r="J1453">
        <v>5.4206400000000002E-2</v>
      </c>
      <c r="K1453">
        <v>6.6059400000000004E-2</v>
      </c>
      <c r="L1453">
        <v>7.7912300000000004E-2</v>
      </c>
      <c r="M1453">
        <v>9.5026200000000005E-2</v>
      </c>
      <c r="N1453">
        <v>2.2602899999999999E-2</v>
      </c>
      <c r="O1453">
        <v>737</v>
      </c>
      <c r="P1453">
        <v>7500</v>
      </c>
    </row>
    <row r="1454" spans="1:16">
      <c r="A1454" s="53" t="s">
        <v>53</v>
      </c>
      <c r="B1454" s="53">
        <v>40058</v>
      </c>
      <c r="C1454" s="57">
        <v>13</v>
      </c>
      <c r="D1454">
        <v>1.510799</v>
      </c>
      <c r="E1454">
        <v>1.4488000000000001</v>
      </c>
      <c r="F1454">
        <v>1.4565969999999999</v>
      </c>
      <c r="G1454">
        <v>6.19988E-2</v>
      </c>
      <c r="H1454">
        <v>91.5</v>
      </c>
      <c r="I1454">
        <v>3.3100499999999998E-2</v>
      </c>
      <c r="J1454">
        <v>5.01739E-2</v>
      </c>
      <c r="K1454">
        <v>6.19988E-2</v>
      </c>
      <c r="L1454">
        <v>7.3823799999999995E-2</v>
      </c>
      <c r="M1454">
        <v>9.0897199999999997E-2</v>
      </c>
      <c r="N1454">
        <v>2.25495E-2</v>
      </c>
      <c r="O1454">
        <v>739</v>
      </c>
      <c r="P1454">
        <v>7500</v>
      </c>
    </row>
    <row r="1455" spans="1:16">
      <c r="A1455" s="53" t="s">
        <v>53</v>
      </c>
      <c r="B1455" s="53">
        <v>40058</v>
      </c>
      <c r="C1455" s="57">
        <v>14</v>
      </c>
      <c r="D1455">
        <v>1.7503960000000001</v>
      </c>
      <c r="E1455">
        <v>1.668779</v>
      </c>
      <c r="F1455">
        <v>1.6408739999999999</v>
      </c>
      <c r="G1455">
        <v>8.1616599999999997E-2</v>
      </c>
      <c r="H1455">
        <v>94.5</v>
      </c>
      <c r="I1455">
        <v>5.2654899999999998E-2</v>
      </c>
      <c r="J1455">
        <v>6.97657E-2</v>
      </c>
      <c r="K1455">
        <v>8.1616599999999997E-2</v>
      </c>
      <c r="L1455">
        <v>9.3467499999999995E-2</v>
      </c>
      <c r="M1455">
        <v>0.11057839999999999</v>
      </c>
      <c r="N1455">
        <v>2.2599000000000001E-2</v>
      </c>
      <c r="O1455">
        <v>736</v>
      </c>
      <c r="P1455">
        <v>7500</v>
      </c>
    </row>
    <row r="1456" spans="1:16">
      <c r="A1456" s="53" t="s">
        <v>53</v>
      </c>
      <c r="B1456" s="53">
        <v>40058</v>
      </c>
      <c r="C1456" s="57">
        <v>15</v>
      </c>
      <c r="D1456">
        <v>1.982837</v>
      </c>
      <c r="E1456">
        <v>1.7064999999999999</v>
      </c>
      <c r="F1456">
        <v>1.699946</v>
      </c>
      <c r="G1456">
        <v>0.27633659999999999</v>
      </c>
      <c r="H1456">
        <v>97</v>
      </c>
      <c r="I1456">
        <v>0.2473931</v>
      </c>
      <c r="J1456">
        <v>0.26449309999999998</v>
      </c>
      <c r="K1456">
        <v>0.27633659999999999</v>
      </c>
      <c r="L1456">
        <v>0.28817999999999999</v>
      </c>
      <c r="M1456">
        <v>0.30528</v>
      </c>
      <c r="N1456">
        <v>2.2584699999999999E-2</v>
      </c>
      <c r="O1456">
        <v>738</v>
      </c>
      <c r="P1456">
        <v>7500</v>
      </c>
    </row>
    <row r="1457" spans="1:16">
      <c r="A1457" s="53" t="s">
        <v>53</v>
      </c>
      <c r="B1457" s="53">
        <v>40058</v>
      </c>
      <c r="C1457" s="57">
        <v>16</v>
      </c>
      <c r="D1457">
        <v>2.175678</v>
      </c>
      <c r="E1457">
        <v>1.8638509999999999</v>
      </c>
      <c r="F1457">
        <v>1.915467</v>
      </c>
      <c r="G1457">
        <v>0.31182690000000002</v>
      </c>
      <c r="H1457">
        <v>97.5</v>
      </c>
      <c r="I1457">
        <v>0.28284900000000002</v>
      </c>
      <c r="J1457">
        <v>0.2999694</v>
      </c>
      <c r="K1457">
        <v>0.31182690000000002</v>
      </c>
      <c r="L1457">
        <v>0.32368449999999999</v>
      </c>
      <c r="M1457">
        <v>0.34080480000000002</v>
      </c>
      <c r="N1457">
        <v>2.2611599999999999E-2</v>
      </c>
      <c r="O1457">
        <v>738</v>
      </c>
      <c r="P1457">
        <v>7500</v>
      </c>
    </row>
    <row r="1458" spans="1:16">
      <c r="A1458" s="53" t="s">
        <v>53</v>
      </c>
      <c r="B1458" s="53">
        <v>40058</v>
      </c>
      <c r="C1458" s="57">
        <v>17</v>
      </c>
      <c r="D1458">
        <v>2.3445119999999999</v>
      </c>
      <c r="E1458">
        <v>2.0362719999999999</v>
      </c>
      <c r="F1458">
        <v>2.0984430000000001</v>
      </c>
      <c r="G1458">
        <v>0.3082395</v>
      </c>
      <c r="H1458">
        <v>98</v>
      </c>
      <c r="I1458">
        <v>0.27921010000000002</v>
      </c>
      <c r="J1458">
        <v>0.29636089999999998</v>
      </c>
      <c r="K1458">
        <v>0.3082395</v>
      </c>
      <c r="L1458">
        <v>0.32011800000000001</v>
      </c>
      <c r="M1458">
        <v>0.33726879999999998</v>
      </c>
      <c r="N1458">
        <v>2.26517E-2</v>
      </c>
      <c r="O1458">
        <v>735</v>
      </c>
      <c r="P1458">
        <v>7500</v>
      </c>
    </row>
    <row r="1459" spans="1:16">
      <c r="A1459" s="53" t="s">
        <v>53</v>
      </c>
      <c r="B1459" s="53">
        <v>40058</v>
      </c>
      <c r="C1459" s="57">
        <v>18</v>
      </c>
      <c r="D1459">
        <v>2.4332400000000001</v>
      </c>
      <c r="E1459">
        <v>2.1170620000000002</v>
      </c>
      <c r="F1459">
        <v>2.1602320000000002</v>
      </c>
      <c r="G1459">
        <v>0.31617830000000002</v>
      </c>
      <c r="H1459">
        <v>98</v>
      </c>
      <c r="I1459">
        <v>0.28740900000000003</v>
      </c>
      <c r="J1459">
        <v>0.30440620000000002</v>
      </c>
      <c r="K1459">
        <v>0.31617830000000002</v>
      </c>
      <c r="L1459">
        <v>0.32795049999999998</v>
      </c>
      <c r="M1459">
        <v>0.34494760000000002</v>
      </c>
      <c r="N1459">
        <v>2.2448800000000001E-2</v>
      </c>
      <c r="O1459">
        <v>745</v>
      </c>
      <c r="P1459">
        <v>7500</v>
      </c>
    </row>
    <row r="1460" spans="1:16">
      <c r="A1460" s="53" t="s">
        <v>53</v>
      </c>
      <c r="B1460" s="53">
        <v>40058</v>
      </c>
      <c r="C1460" s="57">
        <v>19</v>
      </c>
      <c r="D1460">
        <v>2.4247920000000001</v>
      </c>
      <c r="E1460">
        <v>2.1061990000000002</v>
      </c>
      <c r="F1460">
        <v>2.1177290000000002</v>
      </c>
      <c r="G1460">
        <v>0.31859300000000002</v>
      </c>
      <c r="H1460">
        <v>97.5</v>
      </c>
      <c r="I1460">
        <v>0.28967569999999998</v>
      </c>
      <c r="J1460">
        <v>0.30676029999999999</v>
      </c>
      <c r="K1460">
        <v>0.31859300000000002</v>
      </c>
      <c r="L1460">
        <v>0.33042579999999999</v>
      </c>
      <c r="M1460">
        <v>0.3475104</v>
      </c>
      <c r="N1460">
        <v>2.2564299999999999E-2</v>
      </c>
      <c r="O1460">
        <v>738</v>
      </c>
      <c r="P1460">
        <v>7500</v>
      </c>
    </row>
    <row r="1461" spans="1:16">
      <c r="A1461" s="53" t="s">
        <v>53</v>
      </c>
      <c r="B1461" s="53">
        <v>40058</v>
      </c>
      <c r="C1461" s="57">
        <v>20</v>
      </c>
      <c r="D1461">
        <v>2.2536079999999998</v>
      </c>
      <c r="E1461">
        <v>2.3184330000000002</v>
      </c>
      <c r="F1461">
        <v>2.481792</v>
      </c>
      <c r="G1461">
        <v>-6.4824800000000002E-2</v>
      </c>
      <c r="H1461">
        <v>93.5</v>
      </c>
      <c r="I1461">
        <v>-9.3687699999999999E-2</v>
      </c>
      <c r="J1461">
        <v>-7.6635300000000003E-2</v>
      </c>
      <c r="K1461">
        <v>-6.4824800000000002E-2</v>
      </c>
      <c r="L1461">
        <v>-5.3014400000000003E-2</v>
      </c>
      <c r="M1461">
        <v>-3.5961899999999998E-2</v>
      </c>
      <c r="N1461">
        <v>2.2521800000000002E-2</v>
      </c>
      <c r="O1461">
        <v>742</v>
      </c>
      <c r="P1461">
        <v>7500</v>
      </c>
    </row>
    <row r="1462" spans="1:16">
      <c r="A1462" s="53" t="s">
        <v>53</v>
      </c>
      <c r="B1462" s="53">
        <v>40058</v>
      </c>
      <c r="C1462" s="57">
        <v>21</v>
      </c>
      <c r="D1462">
        <v>2.1707290000000001</v>
      </c>
      <c r="E1462">
        <v>2.340957</v>
      </c>
      <c r="F1462">
        <v>2.4818440000000002</v>
      </c>
      <c r="G1462">
        <v>-0.1702282</v>
      </c>
      <c r="H1462">
        <v>90.5</v>
      </c>
      <c r="I1462">
        <v>-0.199044</v>
      </c>
      <c r="J1462">
        <v>-0.1820194</v>
      </c>
      <c r="K1462">
        <v>-0.1702282</v>
      </c>
      <c r="L1462">
        <v>-0.1584371</v>
      </c>
      <c r="M1462">
        <v>-0.1414125</v>
      </c>
      <c r="N1462">
        <v>2.2485000000000002E-2</v>
      </c>
      <c r="O1462">
        <v>742</v>
      </c>
      <c r="P1462">
        <v>7500</v>
      </c>
    </row>
    <row r="1463" spans="1:16">
      <c r="A1463" s="53" t="s">
        <v>53</v>
      </c>
      <c r="B1463" s="53">
        <v>40058</v>
      </c>
      <c r="C1463" s="57">
        <v>22</v>
      </c>
      <c r="D1463">
        <v>2.021598</v>
      </c>
      <c r="E1463">
        <v>2.139913</v>
      </c>
      <c r="F1463">
        <v>2.2392159999999999</v>
      </c>
      <c r="G1463">
        <v>-0.118315</v>
      </c>
      <c r="H1463">
        <v>88.5</v>
      </c>
      <c r="I1463">
        <v>-0.14719750000000001</v>
      </c>
      <c r="J1463">
        <v>-0.13013350000000001</v>
      </c>
      <c r="K1463">
        <v>-0.118315</v>
      </c>
      <c r="L1463">
        <v>-0.10649649999999999</v>
      </c>
      <c r="M1463">
        <v>-8.9432499999999998E-2</v>
      </c>
      <c r="N1463">
        <v>2.2537100000000001E-2</v>
      </c>
      <c r="O1463">
        <v>739</v>
      </c>
      <c r="P1463">
        <v>7500</v>
      </c>
    </row>
    <row r="1464" spans="1:16">
      <c r="A1464" s="53" t="s">
        <v>53</v>
      </c>
      <c r="B1464" s="53">
        <v>40058</v>
      </c>
      <c r="C1464" s="57">
        <v>23</v>
      </c>
      <c r="D1464">
        <v>1.690507</v>
      </c>
      <c r="E1464">
        <v>1.770162</v>
      </c>
      <c r="F1464">
        <v>1.819528</v>
      </c>
      <c r="G1464">
        <v>-7.9655299999999998E-2</v>
      </c>
      <c r="H1464">
        <v>85.5</v>
      </c>
      <c r="I1464">
        <v>-0.1084773</v>
      </c>
      <c r="J1464">
        <v>-9.1449000000000003E-2</v>
      </c>
      <c r="K1464">
        <v>-7.9655299999999998E-2</v>
      </c>
      <c r="L1464">
        <v>-6.7861599999999994E-2</v>
      </c>
      <c r="M1464">
        <v>-5.0833299999999998E-2</v>
      </c>
      <c r="N1464">
        <v>2.24899E-2</v>
      </c>
      <c r="O1464">
        <v>743</v>
      </c>
      <c r="P1464">
        <v>7500</v>
      </c>
    </row>
    <row r="1465" spans="1:16">
      <c r="A1465" s="53" t="s">
        <v>53</v>
      </c>
      <c r="B1465" s="53">
        <v>40058</v>
      </c>
      <c r="C1465" s="57">
        <v>24</v>
      </c>
      <c r="D1465">
        <v>1.4306190000000001</v>
      </c>
      <c r="E1465">
        <v>1.4499839999999999</v>
      </c>
      <c r="F1465">
        <v>1.4636370000000001</v>
      </c>
      <c r="G1465">
        <v>-1.9365199999999999E-2</v>
      </c>
      <c r="H1465">
        <v>84.5</v>
      </c>
      <c r="I1465">
        <v>-4.8227600000000002E-2</v>
      </c>
      <c r="J1465">
        <v>-3.1175399999999999E-2</v>
      </c>
      <c r="K1465">
        <v>-1.9365199999999999E-2</v>
      </c>
      <c r="L1465">
        <v>-7.5548999999999998E-3</v>
      </c>
      <c r="M1465">
        <v>9.4972000000000008E-3</v>
      </c>
      <c r="N1465">
        <v>2.25214E-2</v>
      </c>
      <c r="O1465">
        <v>742</v>
      </c>
      <c r="P1465">
        <v>7500</v>
      </c>
    </row>
    <row r="1466" spans="1:16">
      <c r="A1466" s="53" t="s">
        <v>53</v>
      </c>
      <c r="B1466" s="53">
        <v>40066</v>
      </c>
      <c r="C1466" s="57">
        <v>1</v>
      </c>
      <c r="D1466">
        <v>0.9701611</v>
      </c>
      <c r="E1466">
        <v>0.93239209999999995</v>
      </c>
      <c r="F1466">
        <v>0.91884489999999996</v>
      </c>
      <c r="G1466">
        <v>3.7768999999999997E-2</v>
      </c>
      <c r="H1466">
        <v>75.5</v>
      </c>
      <c r="I1466">
        <v>9.1660000000000005E-3</v>
      </c>
      <c r="J1466">
        <v>2.6064899999999998E-2</v>
      </c>
      <c r="K1466">
        <v>3.7768999999999997E-2</v>
      </c>
      <c r="L1466">
        <v>4.9473099999999999E-2</v>
      </c>
      <c r="M1466">
        <v>6.6372E-2</v>
      </c>
      <c r="N1466">
        <v>2.2318999999999999E-2</v>
      </c>
      <c r="O1466">
        <v>750</v>
      </c>
      <c r="P1466">
        <v>7492</v>
      </c>
    </row>
    <row r="1467" spans="1:16">
      <c r="A1467" s="53" t="s">
        <v>53</v>
      </c>
      <c r="B1467" s="53">
        <v>40066</v>
      </c>
      <c r="C1467" s="57">
        <v>2</v>
      </c>
      <c r="D1467">
        <v>0.84316270000000004</v>
      </c>
      <c r="E1467">
        <v>0.80570660000000005</v>
      </c>
      <c r="F1467">
        <v>0.79232340000000001</v>
      </c>
      <c r="G1467">
        <v>3.7456000000000003E-2</v>
      </c>
      <c r="H1467">
        <v>74</v>
      </c>
      <c r="I1467">
        <v>8.8181000000000006E-3</v>
      </c>
      <c r="J1467">
        <v>2.5737599999999999E-2</v>
      </c>
      <c r="K1467">
        <v>3.7456000000000003E-2</v>
      </c>
      <c r="L1467">
        <v>4.9174500000000003E-2</v>
      </c>
      <c r="M1467">
        <v>6.6094E-2</v>
      </c>
      <c r="N1467">
        <v>2.2346299999999999E-2</v>
      </c>
      <c r="O1467">
        <v>749</v>
      </c>
      <c r="P1467">
        <v>7492</v>
      </c>
    </row>
    <row r="1468" spans="1:16">
      <c r="A1468" s="53" t="s">
        <v>53</v>
      </c>
      <c r="B1468" s="53">
        <v>40066</v>
      </c>
      <c r="C1468" s="57">
        <v>3</v>
      </c>
      <c r="D1468">
        <v>0.75568000000000002</v>
      </c>
      <c r="E1468">
        <v>0.73803929999999995</v>
      </c>
      <c r="F1468">
        <v>0.73932350000000002</v>
      </c>
      <c r="G1468">
        <v>1.7640699999999999E-2</v>
      </c>
      <c r="H1468">
        <v>73</v>
      </c>
      <c r="I1468">
        <v>-1.09973E-2</v>
      </c>
      <c r="J1468">
        <v>5.9223000000000001E-3</v>
      </c>
      <c r="K1468">
        <v>1.7640699999999999E-2</v>
      </c>
      <c r="L1468" s="55">
        <v>2.9359099999999999E-2</v>
      </c>
      <c r="M1468">
        <v>4.6278699999999999E-2</v>
      </c>
      <c r="N1468">
        <v>2.2346299999999999E-2</v>
      </c>
      <c r="O1468">
        <v>749</v>
      </c>
      <c r="P1468">
        <v>7492</v>
      </c>
    </row>
    <row r="1469" spans="1:16">
      <c r="A1469" s="53" t="s">
        <v>53</v>
      </c>
      <c r="B1469" s="53">
        <v>40066</v>
      </c>
      <c r="C1469" s="57">
        <v>4</v>
      </c>
      <c r="D1469">
        <v>0.6951119</v>
      </c>
      <c r="E1469">
        <v>0.67299359999999997</v>
      </c>
      <c r="F1469">
        <v>0.68599679999999996</v>
      </c>
      <c r="G1469">
        <v>2.21183E-2</v>
      </c>
      <c r="H1469">
        <v>72.5</v>
      </c>
      <c r="I1469">
        <v>-6.5196999999999998E-3</v>
      </c>
      <c r="J1469">
        <v>1.03999E-2</v>
      </c>
      <c r="K1469">
        <v>2.21183E-2</v>
      </c>
      <c r="L1469">
        <v>3.38368E-2</v>
      </c>
      <c r="M1469">
        <v>5.0756299999999997E-2</v>
      </c>
      <c r="N1469">
        <v>2.2346299999999999E-2</v>
      </c>
      <c r="O1469">
        <v>749</v>
      </c>
      <c r="P1469">
        <v>7492</v>
      </c>
    </row>
    <row r="1470" spans="1:16">
      <c r="A1470" s="53" t="s">
        <v>53</v>
      </c>
      <c r="B1470" s="53">
        <v>40066</v>
      </c>
      <c r="C1470" s="57">
        <v>5</v>
      </c>
      <c r="D1470">
        <v>0.65132239999999997</v>
      </c>
      <c r="E1470">
        <v>0.64311529999999995</v>
      </c>
      <c r="F1470">
        <v>0.64774730000000003</v>
      </c>
      <c r="G1470">
        <v>8.2071000000000002E-3</v>
      </c>
      <c r="H1470">
        <v>70</v>
      </c>
      <c r="I1470">
        <v>-2.0430899999999998E-2</v>
      </c>
      <c r="J1470">
        <v>-3.5113000000000002E-3</v>
      </c>
      <c r="K1470">
        <v>8.2071000000000002E-3</v>
      </c>
      <c r="L1470">
        <v>1.9925499999999999E-2</v>
      </c>
      <c r="M1470">
        <v>3.6845099999999999E-2</v>
      </c>
      <c r="N1470">
        <v>2.2346299999999999E-2</v>
      </c>
      <c r="O1470">
        <v>749</v>
      </c>
      <c r="P1470">
        <v>7492</v>
      </c>
    </row>
    <row r="1471" spans="1:16">
      <c r="A1471" s="53" t="s">
        <v>53</v>
      </c>
      <c r="B1471" s="53">
        <v>40066</v>
      </c>
      <c r="C1471" s="57">
        <v>6</v>
      </c>
      <c r="D1471">
        <v>0.6446286</v>
      </c>
      <c r="E1471">
        <v>0.65115429999999996</v>
      </c>
      <c r="F1471">
        <v>0.6690874</v>
      </c>
      <c r="G1471">
        <v>-6.5256999999999997E-3</v>
      </c>
      <c r="H1471">
        <v>68.5</v>
      </c>
      <c r="I1471">
        <v>-3.5163699999999999E-2</v>
      </c>
      <c r="J1471">
        <v>-1.8244099999999999E-2</v>
      </c>
      <c r="K1471">
        <v>-6.5256999999999997E-3</v>
      </c>
      <c r="L1471">
        <v>5.1926999999999997E-3</v>
      </c>
      <c r="M1471">
        <v>2.2112300000000001E-2</v>
      </c>
      <c r="N1471">
        <v>2.2346299999999999E-2</v>
      </c>
      <c r="O1471">
        <v>749</v>
      </c>
      <c r="P1471">
        <v>7492</v>
      </c>
    </row>
    <row r="1472" spans="1:16">
      <c r="A1472" s="53" t="s">
        <v>53</v>
      </c>
      <c r="B1472" s="53">
        <v>40066</v>
      </c>
      <c r="C1472" s="57">
        <v>7</v>
      </c>
      <c r="D1472">
        <v>0.71292390000000005</v>
      </c>
      <c r="E1472">
        <v>0.72937779999999997</v>
      </c>
      <c r="F1472">
        <v>0.7602624</v>
      </c>
      <c r="G1472">
        <v>-1.64539E-2</v>
      </c>
      <c r="H1472">
        <v>68</v>
      </c>
      <c r="I1472">
        <v>-4.5105899999999997E-2</v>
      </c>
      <c r="J1472">
        <v>-2.8178100000000001E-2</v>
      </c>
      <c r="K1472">
        <v>-1.64539E-2</v>
      </c>
      <c r="L1472">
        <v>-4.7298000000000001E-3</v>
      </c>
      <c r="M1472">
        <v>1.21981E-2</v>
      </c>
      <c r="N1472">
        <v>2.23573E-2</v>
      </c>
      <c r="O1472">
        <v>748</v>
      </c>
      <c r="P1472">
        <v>7492</v>
      </c>
    </row>
    <row r="1473" spans="1:16">
      <c r="A1473" s="53" t="s">
        <v>53</v>
      </c>
      <c r="B1473" s="53">
        <v>40066</v>
      </c>
      <c r="C1473" s="57">
        <v>8</v>
      </c>
      <c r="D1473">
        <v>0.72232790000000002</v>
      </c>
      <c r="E1473">
        <v>0.73205880000000001</v>
      </c>
      <c r="F1473">
        <v>0.76207119999999995</v>
      </c>
      <c r="G1473">
        <v>-9.7309000000000007E-3</v>
      </c>
      <c r="H1473">
        <v>70</v>
      </c>
      <c r="I1473">
        <v>-3.8368899999999997E-2</v>
      </c>
      <c r="J1473">
        <v>-2.1449300000000001E-2</v>
      </c>
      <c r="K1473">
        <v>-9.7309000000000007E-3</v>
      </c>
      <c r="L1473">
        <v>1.9876E-3</v>
      </c>
      <c r="M1473">
        <v>1.89071E-2</v>
      </c>
      <c r="N1473">
        <v>2.2346299999999999E-2</v>
      </c>
      <c r="O1473">
        <v>749</v>
      </c>
      <c r="P1473">
        <v>7492</v>
      </c>
    </row>
    <row r="1474" spans="1:16">
      <c r="A1474" s="53" t="s">
        <v>53</v>
      </c>
      <c r="B1474" s="53">
        <v>40066</v>
      </c>
      <c r="C1474" s="57">
        <v>9</v>
      </c>
      <c r="D1474">
        <v>0.78537449999999998</v>
      </c>
      <c r="E1474">
        <v>0.75319119999999995</v>
      </c>
      <c r="F1474">
        <v>0.7438823</v>
      </c>
      <c r="G1474">
        <v>3.2183299999999998E-2</v>
      </c>
      <c r="H1474">
        <v>75</v>
      </c>
      <c r="I1474">
        <v>3.4640999999999999E-3</v>
      </c>
      <c r="J1474">
        <v>2.0431700000000001E-2</v>
      </c>
      <c r="K1474">
        <v>3.2183299999999998E-2</v>
      </c>
      <c r="L1474">
        <v>4.3935000000000002E-2</v>
      </c>
      <c r="M1474">
        <v>6.0902600000000001E-2</v>
      </c>
      <c r="N1474">
        <v>2.2409700000000001E-2</v>
      </c>
      <c r="O1474">
        <v>747</v>
      </c>
      <c r="P1474">
        <v>7492</v>
      </c>
    </row>
    <row r="1475" spans="1:16">
      <c r="A1475" s="53" t="s">
        <v>53</v>
      </c>
      <c r="B1475" s="53">
        <v>40066</v>
      </c>
      <c r="C1475" s="57">
        <v>10</v>
      </c>
      <c r="D1475">
        <v>0.88645439999999998</v>
      </c>
      <c r="E1475">
        <v>0.83090730000000002</v>
      </c>
      <c r="F1475">
        <v>0.79959460000000004</v>
      </c>
      <c r="G1475">
        <v>5.5547100000000002E-2</v>
      </c>
      <c r="H1475">
        <v>80</v>
      </c>
      <c r="I1475">
        <v>2.67762E-2</v>
      </c>
      <c r="J1475">
        <v>4.3774199999999999E-2</v>
      </c>
      <c r="K1475">
        <v>5.5547100000000002E-2</v>
      </c>
      <c r="L1475">
        <v>6.7319900000000002E-2</v>
      </c>
      <c r="M1475">
        <v>8.4318000000000004E-2</v>
      </c>
      <c r="N1475">
        <v>2.2450100000000001E-2</v>
      </c>
      <c r="O1475">
        <v>745</v>
      </c>
      <c r="P1475">
        <v>7492</v>
      </c>
    </row>
    <row r="1476" spans="1:16">
      <c r="A1476" s="53" t="s">
        <v>53</v>
      </c>
      <c r="B1476" s="53">
        <v>40066</v>
      </c>
      <c r="C1476" s="57">
        <v>11</v>
      </c>
      <c r="D1476">
        <v>1.0172639999999999</v>
      </c>
      <c r="E1476">
        <v>0.94450829999999997</v>
      </c>
      <c r="F1476">
        <v>0.87824080000000004</v>
      </c>
      <c r="G1476">
        <v>7.2755299999999995E-2</v>
      </c>
      <c r="H1476">
        <v>84</v>
      </c>
      <c r="I1476">
        <v>4.4092699999999999E-2</v>
      </c>
      <c r="J1476">
        <v>6.1026799999999999E-2</v>
      </c>
      <c r="K1476">
        <v>7.2755299999999995E-2</v>
      </c>
      <c r="L1476">
        <v>8.4483900000000001E-2</v>
      </c>
      <c r="M1476">
        <v>0.10141799999999999</v>
      </c>
      <c r="N1476">
        <v>2.2365599999999999E-2</v>
      </c>
      <c r="O1476">
        <v>749</v>
      </c>
      <c r="P1476">
        <v>7492</v>
      </c>
    </row>
    <row r="1477" spans="1:16">
      <c r="A1477" s="53" t="s">
        <v>53</v>
      </c>
      <c r="B1477" s="53">
        <v>40066</v>
      </c>
      <c r="C1477" s="57">
        <v>12</v>
      </c>
      <c r="D1477">
        <v>1.172938</v>
      </c>
      <c r="E1477">
        <v>1.098319</v>
      </c>
      <c r="F1477">
        <v>1.0216590000000001</v>
      </c>
      <c r="G1477">
        <v>7.46193E-2</v>
      </c>
      <c r="H1477">
        <v>87.5</v>
      </c>
      <c r="I1477">
        <v>4.5977400000000002E-2</v>
      </c>
      <c r="J1477">
        <v>6.2899300000000005E-2</v>
      </c>
      <c r="K1477">
        <v>7.46193E-2</v>
      </c>
      <c r="L1477">
        <v>8.6339299999999994E-2</v>
      </c>
      <c r="M1477">
        <v>0.1032612</v>
      </c>
      <c r="N1477">
        <v>2.2349399999999998E-2</v>
      </c>
      <c r="O1477">
        <v>750</v>
      </c>
      <c r="P1477">
        <v>7492</v>
      </c>
    </row>
    <row r="1478" spans="1:16">
      <c r="A1478" s="53" t="s">
        <v>53</v>
      </c>
      <c r="B1478" s="53">
        <v>40066</v>
      </c>
      <c r="C1478" s="57">
        <v>13</v>
      </c>
      <c r="D1478">
        <v>1.3811180000000001</v>
      </c>
      <c r="E1478">
        <v>1.313795</v>
      </c>
      <c r="F1478">
        <v>1.264813</v>
      </c>
      <c r="G1478">
        <v>6.7322400000000004E-2</v>
      </c>
      <c r="H1478">
        <v>90.5</v>
      </c>
      <c r="I1478">
        <v>3.86202E-2</v>
      </c>
      <c r="J1478">
        <v>5.5577700000000001E-2</v>
      </c>
      <c r="K1478">
        <v>6.7322400000000004E-2</v>
      </c>
      <c r="L1478">
        <v>7.9067100000000001E-2</v>
      </c>
      <c r="M1478">
        <v>9.6024600000000002E-2</v>
      </c>
      <c r="N1478">
        <v>2.23964E-2</v>
      </c>
      <c r="O1478">
        <v>748</v>
      </c>
      <c r="P1478">
        <v>7492</v>
      </c>
    </row>
    <row r="1479" spans="1:16">
      <c r="A1479" s="53" t="s">
        <v>53</v>
      </c>
      <c r="B1479" s="53">
        <v>40066</v>
      </c>
      <c r="C1479" s="57">
        <v>14</v>
      </c>
      <c r="D1479">
        <v>1.5897129999999999</v>
      </c>
      <c r="E1479">
        <v>1.50515</v>
      </c>
      <c r="F1479">
        <v>1.469781</v>
      </c>
      <c r="G1479">
        <v>8.4562300000000007E-2</v>
      </c>
      <c r="H1479">
        <v>93</v>
      </c>
      <c r="I1479">
        <v>5.5934299999999999E-2</v>
      </c>
      <c r="J1479">
        <v>7.2847899999999993E-2</v>
      </c>
      <c r="K1479">
        <v>8.4562300000000007E-2</v>
      </c>
      <c r="L1479">
        <v>9.6276700000000007E-2</v>
      </c>
      <c r="M1479">
        <v>0.11319029999999999</v>
      </c>
      <c r="N1479">
        <v>2.23386E-2</v>
      </c>
      <c r="O1479">
        <v>750</v>
      </c>
      <c r="P1479">
        <v>7492</v>
      </c>
    </row>
    <row r="1480" spans="1:16">
      <c r="A1480" s="53" t="s">
        <v>53</v>
      </c>
      <c r="B1480" s="53">
        <v>40066</v>
      </c>
      <c r="C1480" s="57">
        <v>15</v>
      </c>
      <c r="D1480">
        <v>1.785172</v>
      </c>
      <c r="E1480">
        <v>1.516529</v>
      </c>
      <c r="F1480">
        <v>1.555442</v>
      </c>
      <c r="G1480">
        <v>0.26864250000000001</v>
      </c>
      <c r="H1480">
        <v>95</v>
      </c>
      <c r="I1480">
        <v>0.24005460000000001</v>
      </c>
      <c r="J1480">
        <v>0.25694460000000002</v>
      </c>
      <c r="K1480">
        <v>0.26864250000000001</v>
      </c>
      <c r="L1480">
        <v>0.28034049999999999</v>
      </c>
      <c r="M1480">
        <v>0.29723050000000001</v>
      </c>
      <c r="N1480">
        <v>2.2307299999999999E-2</v>
      </c>
      <c r="O1480">
        <v>752</v>
      </c>
      <c r="P1480">
        <v>7492</v>
      </c>
    </row>
    <row r="1481" spans="1:16">
      <c r="A1481" s="53" t="s">
        <v>53</v>
      </c>
      <c r="B1481" s="53">
        <v>40066</v>
      </c>
      <c r="C1481" s="57">
        <v>16</v>
      </c>
      <c r="D1481">
        <v>1.9928429999999999</v>
      </c>
      <c r="E1481">
        <v>1.6709639999999999</v>
      </c>
      <c r="F1481">
        <v>1.6709160000000001</v>
      </c>
      <c r="G1481">
        <v>0.32187870000000002</v>
      </c>
      <c r="H1481">
        <v>96</v>
      </c>
      <c r="I1481">
        <v>0.29327310000000001</v>
      </c>
      <c r="J1481">
        <v>0.31017349999999999</v>
      </c>
      <c r="K1481">
        <v>0.32187870000000002</v>
      </c>
      <c r="L1481">
        <v>0.33358379999999999</v>
      </c>
      <c r="M1481">
        <v>0.35048420000000002</v>
      </c>
      <c r="N1481">
        <v>2.2321000000000001E-2</v>
      </c>
      <c r="O1481">
        <v>751</v>
      </c>
      <c r="P1481">
        <v>7492</v>
      </c>
    </row>
    <row r="1482" spans="1:16">
      <c r="A1482" s="53" t="s">
        <v>53</v>
      </c>
      <c r="B1482" s="53">
        <v>40066</v>
      </c>
      <c r="C1482" s="57">
        <v>17</v>
      </c>
      <c r="D1482">
        <v>2.1375510000000002</v>
      </c>
      <c r="E1482">
        <v>1.8358449999999999</v>
      </c>
      <c r="F1482">
        <v>1.9116930000000001</v>
      </c>
      <c r="G1482">
        <v>0.30170609999999998</v>
      </c>
      <c r="H1482">
        <v>96</v>
      </c>
      <c r="I1482">
        <v>0.27305089999999999</v>
      </c>
      <c r="J1482">
        <v>0.28998059999999998</v>
      </c>
      <c r="K1482">
        <v>0.30170609999999998</v>
      </c>
      <c r="L1482">
        <v>0.31343149999999997</v>
      </c>
      <c r="M1482">
        <v>0.33036120000000002</v>
      </c>
      <c r="N1482">
        <v>2.2359799999999999E-2</v>
      </c>
      <c r="O1482">
        <v>748</v>
      </c>
      <c r="P1482">
        <v>7492</v>
      </c>
    </row>
    <row r="1483" spans="1:16">
      <c r="A1483" s="53" t="s">
        <v>53</v>
      </c>
      <c r="B1483" s="53">
        <v>40066</v>
      </c>
      <c r="C1483" s="57">
        <v>18</v>
      </c>
      <c r="D1483">
        <v>2.2408860000000002</v>
      </c>
      <c r="E1483">
        <v>1.92815</v>
      </c>
      <c r="F1483">
        <v>1.99549</v>
      </c>
      <c r="G1483">
        <v>0.3127354</v>
      </c>
      <c r="H1483">
        <v>96.5</v>
      </c>
      <c r="I1483">
        <v>0.2841188</v>
      </c>
      <c r="J1483">
        <v>0.30102570000000001</v>
      </c>
      <c r="K1483">
        <v>0.3127354</v>
      </c>
      <c r="L1483">
        <v>0.32444509999999999</v>
      </c>
      <c r="M1483">
        <v>0.34135209999999999</v>
      </c>
      <c r="N1483">
        <v>2.2329700000000001E-2</v>
      </c>
      <c r="O1483">
        <v>750</v>
      </c>
      <c r="P1483">
        <v>7492</v>
      </c>
    </row>
    <row r="1484" spans="1:16">
      <c r="A1484" s="53" t="s">
        <v>53</v>
      </c>
      <c r="B1484" s="53">
        <v>40066</v>
      </c>
      <c r="C1484" s="57">
        <v>19</v>
      </c>
      <c r="D1484">
        <v>2.1899410000000001</v>
      </c>
      <c r="E1484">
        <v>1.901718</v>
      </c>
      <c r="F1484">
        <v>1.9377340000000001</v>
      </c>
      <c r="G1484">
        <v>0.28822300000000001</v>
      </c>
      <c r="H1484">
        <v>94.5</v>
      </c>
      <c r="I1484">
        <v>0.25959399999999999</v>
      </c>
      <c r="J1484">
        <v>0.27650819999999998</v>
      </c>
      <c r="K1484">
        <v>0.28822300000000001</v>
      </c>
      <c r="L1484">
        <v>0.29993779999999998</v>
      </c>
      <c r="M1484">
        <v>0.31685210000000003</v>
      </c>
      <c r="N1484">
        <v>2.2339399999999999E-2</v>
      </c>
      <c r="O1484">
        <v>749</v>
      </c>
      <c r="P1484">
        <v>7492</v>
      </c>
    </row>
    <row r="1485" spans="1:16">
      <c r="A1485" s="53" t="s">
        <v>53</v>
      </c>
      <c r="B1485" s="53">
        <v>40066</v>
      </c>
      <c r="C1485" s="57">
        <v>20</v>
      </c>
      <c r="D1485">
        <v>2.0698840000000001</v>
      </c>
      <c r="E1485">
        <v>2.1495129999999998</v>
      </c>
      <c r="F1485">
        <v>2.1957680000000002</v>
      </c>
      <c r="G1485">
        <v>-7.9628900000000002E-2</v>
      </c>
      <c r="H1485">
        <v>91.5</v>
      </c>
      <c r="I1485">
        <v>-0.1082356</v>
      </c>
      <c r="J1485">
        <v>-9.1334600000000002E-2</v>
      </c>
      <c r="K1485">
        <v>-7.9628900000000002E-2</v>
      </c>
      <c r="L1485">
        <v>-6.7923300000000006E-2</v>
      </c>
      <c r="M1485">
        <v>-5.10223E-2</v>
      </c>
      <c r="N1485">
        <v>2.2321899999999999E-2</v>
      </c>
      <c r="O1485">
        <v>750</v>
      </c>
      <c r="P1485">
        <v>7492</v>
      </c>
    </row>
    <row r="1486" spans="1:16">
      <c r="A1486" s="53" t="s">
        <v>53</v>
      </c>
      <c r="B1486" s="53">
        <v>40066</v>
      </c>
      <c r="C1486" s="57">
        <v>21</v>
      </c>
      <c r="D1486">
        <v>1.994864</v>
      </c>
      <c r="E1486">
        <v>2.1747899999999998</v>
      </c>
      <c r="F1486">
        <v>2.2474069999999999</v>
      </c>
      <c r="G1486">
        <v>-0.17992649999999999</v>
      </c>
      <c r="H1486">
        <v>88.5</v>
      </c>
      <c r="I1486">
        <v>-0.20864969999999999</v>
      </c>
      <c r="J1486">
        <v>-0.19167980000000001</v>
      </c>
      <c r="K1486">
        <v>-0.17992649999999999</v>
      </c>
      <c r="L1486">
        <v>-0.16817319999999999</v>
      </c>
      <c r="M1486">
        <v>-0.15120330000000001</v>
      </c>
      <c r="N1486">
        <v>2.24128E-2</v>
      </c>
      <c r="O1486">
        <v>745</v>
      </c>
      <c r="P1486">
        <v>7492</v>
      </c>
    </row>
    <row r="1487" spans="1:16">
      <c r="A1487" s="53" t="s">
        <v>53</v>
      </c>
      <c r="B1487" s="53">
        <v>40066</v>
      </c>
      <c r="C1487" s="57">
        <v>22</v>
      </c>
      <c r="D1487">
        <v>1.823628</v>
      </c>
      <c r="E1487">
        <v>1.908806</v>
      </c>
      <c r="F1487">
        <v>1.9931840000000001</v>
      </c>
      <c r="G1487">
        <v>-8.5178100000000007E-2</v>
      </c>
      <c r="H1487">
        <v>85.5</v>
      </c>
      <c r="I1487">
        <v>-0.1138195</v>
      </c>
      <c r="J1487">
        <v>-9.6897999999999998E-2</v>
      </c>
      <c r="K1487">
        <v>-8.5178100000000007E-2</v>
      </c>
      <c r="L1487">
        <v>-7.3458300000000004E-2</v>
      </c>
      <c r="M1487">
        <v>-5.6536700000000002E-2</v>
      </c>
      <c r="N1487">
        <v>2.2349000000000001E-2</v>
      </c>
      <c r="O1487">
        <v>749</v>
      </c>
      <c r="P1487">
        <v>7492</v>
      </c>
    </row>
    <row r="1488" spans="1:16">
      <c r="A1488" s="53" t="s">
        <v>53</v>
      </c>
      <c r="B1488" s="53">
        <v>40066</v>
      </c>
      <c r="C1488" s="57">
        <v>23</v>
      </c>
      <c r="D1488">
        <v>1.5157449999999999</v>
      </c>
      <c r="E1488">
        <v>1.539974</v>
      </c>
      <c r="F1488">
        <v>1.598938</v>
      </c>
      <c r="G1488">
        <v>-2.4229000000000001E-2</v>
      </c>
      <c r="H1488">
        <v>82.5</v>
      </c>
      <c r="I1488">
        <v>-5.2844000000000002E-2</v>
      </c>
      <c r="J1488">
        <v>-3.5938100000000001E-2</v>
      </c>
      <c r="K1488">
        <v>-2.4229000000000001E-2</v>
      </c>
      <c r="L1488">
        <v>-1.252E-2</v>
      </c>
      <c r="M1488">
        <v>4.3858999999999999E-3</v>
      </c>
      <c r="N1488">
        <v>2.2328400000000002E-2</v>
      </c>
      <c r="O1488">
        <v>750</v>
      </c>
      <c r="P1488">
        <v>7492</v>
      </c>
    </row>
    <row r="1489" spans="1:16">
      <c r="A1489" s="53" t="s">
        <v>53</v>
      </c>
      <c r="B1489" s="53">
        <v>40066</v>
      </c>
      <c r="C1489" s="57">
        <v>24</v>
      </c>
      <c r="D1489">
        <v>1.235892</v>
      </c>
      <c r="E1489">
        <v>1.2436339999999999</v>
      </c>
      <c r="F1489">
        <v>1.261439</v>
      </c>
      <c r="G1489">
        <v>-7.7419000000000003E-3</v>
      </c>
      <c r="H1489">
        <v>80</v>
      </c>
      <c r="I1489">
        <v>-3.6385300000000002E-2</v>
      </c>
      <c r="J1489">
        <v>-1.94626E-2</v>
      </c>
      <c r="K1489">
        <v>-7.7419000000000003E-3</v>
      </c>
      <c r="L1489">
        <v>3.9786999999999999E-3</v>
      </c>
      <c r="M1489">
        <v>2.0901400000000001E-2</v>
      </c>
      <c r="N1489">
        <v>2.2350499999999999E-2</v>
      </c>
      <c r="O1489">
        <v>749</v>
      </c>
      <c r="P1489">
        <v>7492</v>
      </c>
    </row>
    <row r="1490" spans="1:16">
      <c r="A1490" s="53" t="s">
        <v>53</v>
      </c>
      <c r="B1490" s="53">
        <v>40067</v>
      </c>
      <c r="C1490" s="57">
        <v>1</v>
      </c>
      <c r="D1490">
        <v>1.0598399999999999</v>
      </c>
      <c r="E1490">
        <v>1.0240899999999999</v>
      </c>
      <c r="F1490">
        <v>1.0483309999999999</v>
      </c>
      <c r="G1490">
        <v>3.5749999999999997E-2</v>
      </c>
      <c r="H1490">
        <v>78</v>
      </c>
      <c r="I1490">
        <v>7.1152999999999997E-3</v>
      </c>
      <c r="J1490">
        <v>2.4032899999999999E-2</v>
      </c>
      <c r="K1490">
        <v>3.5749999999999997E-2</v>
      </c>
      <c r="L1490">
        <v>4.7467099999999998E-2</v>
      </c>
      <c r="M1490">
        <v>6.4384800000000006E-2</v>
      </c>
      <c r="N1490">
        <v>2.23438E-2</v>
      </c>
      <c r="O1490">
        <v>747</v>
      </c>
      <c r="P1490">
        <v>7496</v>
      </c>
    </row>
    <row r="1491" spans="1:16">
      <c r="A1491" s="53" t="s">
        <v>53</v>
      </c>
      <c r="B1491" s="53">
        <v>40067</v>
      </c>
      <c r="C1491" s="57">
        <v>2</v>
      </c>
      <c r="D1491">
        <v>0.94435340000000001</v>
      </c>
      <c r="E1491">
        <v>0.91009410000000002</v>
      </c>
      <c r="F1491">
        <v>0.90142549999999999</v>
      </c>
      <c r="G1491">
        <v>3.4259299999999999E-2</v>
      </c>
      <c r="H1491">
        <v>78</v>
      </c>
      <c r="I1491">
        <v>5.6508000000000001E-3</v>
      </c>
      <c r="J1491">
        <v>2.2552900000000001E-2</v>
      </c>
      <c r="K1491">
        <v>3.4259299999999999E-2</v>
      </c>
      <c r="L1491">
        <v>4.5965600000000002E-2</v>
      </c>
      <c r="M1491">
        <v>6.2867699999999999E-2</v>
      </c>
      <c r="N1491">
        <v>2.2323300000000001E-2</v>
      </c>
      <c r="O1491">
        <v>749</v>
      </c>
      <c r="P1491">
        <v>7496</v>
      </c>
    </row>
    <row r="1492" spans="1:16">
      <c r="A1492" s="53" t="s">
        <v>53</v>
      </c>
      <c r="B1492" s="53">
        <v>40067</v>
      </c>
      <c r="C1492" s="57">
        <v>3</v>
      </c>
      <c r="D1492">
        <v>0.81549159999999998</v>
      </c>
      <c r="E1492">
        <v>0.79233750000000003</v>
      </c>
      <c r="F1492">
        <v>0.81048980000000004</v>
      </c>
      <c r="G1492">
        <v>2.31541E-2</v>
      </c>
      <c r="H1492">
        <v>75.5</v>
      </c>
      <c r="I1492">
        <v>-5.4543999999999999E-3</v>
      </c>
      <c r="J1492">
        <v>1.14477E-2</v>
      </c>
      <c r="K1492">
        <v>2.31541E-2</v>
      </c>
      <c r="L1492">
        <v>3.48604E-2</v>
      </c>
      <c r="M1492">
        <v>5.1762500000000003E-2</v>
      </c>
      <c r="N1492">
        <v>2.2323300000000001E-2</v>
      </c>
      <c r="O1492">
        <v>749</v>
      </c>
      <c r="P1492">
        <v>7496</v>
      </c>
    </row>
    <row r="1493" spans="1:16">
      <c r="A1493" s="53" t="s">
        <v>53</v>
      </c>
      <c r="B1493" s="53">
        <v>40067</v>
      </c>
      <c r="C1493" s="57">
        <v>4</v>
      </c>
      <c r="D1493">
        <v>0.74715379999999998</v>
      </c>
      <c r="E1493">
        <v>0.72604310000000005</v>
      </c>
      <c r="F1493">
        <v>0.74075939999999996</v>
      </c>
      <c r="G1493">
        <v>2.11107E-2</v>
      </c>
      <c r="H1493">
        <v>75</v>
      </c>
      <c r="I1493">
        <v>-7.4977999999999998E-3</v>
      </c>
      <c r="J1493">
        <v>9.4043000000000009E-3</v>
      </c>
      <c r="K1493">
        <v>2.11107E-2</v>
      </c>
      <c r="L1493">
        <v>3.2816999999999999E-2</v>
      </c>
      <c r="M1493">
        <v>4.9719100000000002E-2</v>
      </c>
      <c r="N1493">
        <v>2.2323300000000001E-2</v>
      </c>
      <c r="O1493">
        <v>749</v>
      </c>
      <c r="P1493">
        <v>7496</v>
      </c>
    </row>
    <row r="1494" spans="1:16">
      <c r="A1494" s="53" t="s">
        <v>53</v>
      </c>
      <c r="B1494" s="53">
        <v>40067</v>
      </c>
      <c r="C1494" s="57">
        <v>5</v>
      </c>
      <c r="D1494">
        <v>0.7023085</v>
      </c>
      <c r="E1494">
        <v>0.68496049999999997</v>
      </c>
      <c r="F1494">
        <v>0.7190666</v>
      </c>
      <c r="G1494">
        <v>1.7347999999999999E-2</v>
      </c>
      <c r="H1494">
        <v>73</v>
      </c>
      <c r="I1494">
        <v>-1.1278E-2</v>
      </c>
      <c r="J1494">
        <v>5.6344999999999998E-3</v>
      </c>
      <c r="K1494">
        <v>1.7347999999999999E-2</v>
      </c>
      <c r="L1494">
        <v>2.9061500000000001E-2</v>
      </c>
      <c r="M1494">
        <v>4.5974000000000001E-2</v>
      </c>
      <c r="N1494">
        <v>2.2336999999999999E-2</v>
      </c>
      <c r="O1494">
        <v>748</v>
      </c>
      <c r="P1494">
        <v>7496</v>
      </c>
    </row>
    <row r="1495" spans="1:16">
      <c r="A1495" s="53" t="s">
        <v>53</v>
      </c>
      <c r="B1495" s="53">
        <v>40067</v>
      </c>
      <c r="C1495" s="57">
        <v>6</v>
      </c>
      <c r="D1495">
        <v>0.69192019999999999</v>
      </c>
      <c r="E1495">
        <v>0.68565050000000005</v>
      </c>
      <c r="F1495">
        <v>0.71928530000000002</v>
      </c>
      <c r="G1495">
        <v>6.2697999999999999E-3</v>
      </c>
      <c r="H1495">
        <v>72</v>
      </c>
      <c r="I1495">
        <v>-2.23562E-2</v>
      </c>
      <c r="J1495">
        <v>-5.4438000000000004E-3</v>
      </c>
      <c r="K1495">
        <v>6.2697999999999999E-3</v>
      </c>
      <c r="L1495">
        <v>1.7983300000000001E-2</v>
      </c>
      <c r="M1495">
        <v>3.4895700000000002E-2</v>
      </c>
      <c r="N1495">
        <v>2.2336999999999999E-2</v>
      </c>
      <c r="O1495">
        <v>748</v>
      </c>
      <c r="P1495">
        <v>7496</v>
      </c>
    </row>
    <row r="1496" spans="1:16">
      <c r="A1496" s="53" t="s">
        <v>53</v>
      </c>
      <c r="B1496" s="53">
        <v>40067</v>
      </c>
      <c r="C1496" s="57">
        <v>7</v>
      </c>
      <c r="D1496">
        <v>0.75834550000000001</v>
      </c>
      <c r="E1496">
        <v>0.75751659999999998</v>
      </c>
      <c r="F1496">
        <v>0.81129320000000005</v>
      </c>
      <c r="G1496">
        <v>8.2899999999999998E-4</v>
      </c>
      <c r="H1496">
        <v>71.5</v>
      </c>
      <c r="I1496">
        <v>-2.7779499999999999E-2</v>
      </c>
      <c r="J1496">
        <v>-1.0877400000000001E-2</v>
      </c>
      <c r="K1496">
        <v>8.2899999999999998E-4</v>
      </c>
      <c r="L1496">
        <v>1.2535299999999999E-2</v>
      </c>
      <c r="M1496">
        <v>2.9437399999999999E-2</v>
      </c>
      <c r="N1496">
        <v>2.2323300000000001E-2</v>
      </c>
      <c r="O1496">
        <v>749</v>
      </c>
      <c r="P1496">
        <v>7496</v>
      </c>
    </row>
    <row r="1497" spans="1:16">
      <c r="A1497" s="53" t="s">
        <v>53</v>
      </c>
      <c r="B1497" s="53">
        <v>40067</v>
      </c>
      <c r="C1497" s="57">
        <v>8</v>
      </c>
      <c r="D1497">
        <v>0.75438179999999999</v>
      </c>
      <c r="E1497">
        <v>0.75553789999999998</v>
      </c>
      <c r="F1497">
        <v>0.82431239999999995</v>
      </c>
      <c r="G1497">
        <v>-1.1561E-3</v>
      </c>
      <c r="H1497">
        <v>72.5</v>
      </c>
      <c r="I1497">
        <v>-2.9764499999999999E-2</v>
      </c>
      <c r="J1497">
        <v>-1.28624E-2</v>
      </c>
      <c r="K1497">
        <v>-1.1561E-3</v>
      </c>
      <c r="L1497">
        <v>1.05503E-2</v>
      </c>
      <c r="M1497">
        <v>2.7452399999999998E-2</v>
      </c>
      <c r="N1497">
        <v>2.2323300000000001E-2</v>
      </c>
      <c r="O1497">
        <v>749</v>
      </c>
      <c r="P1497">
        <v>7496</v>
      </c>
    </row>
    <row r="1498" spans="1:16">
      <c r="A1498" s="53" t="s">
        <v>53</v>
      </c>
      <c r="B1498" s="53">
        <v>40067</v>
      </c>
      <c r="C1498" s="57">
        <v>9</v>
      </c>
      <c r="D1498">
        <v>0.81641830000000004</v>
      </c>
      <c r="E1498">
        <v>0.78707640000000001</v>
      </c>
      <c r="F1498">
        <v>0.79868030000000001</v>
      </c>
      <c r="G1498">
        <v>2.9342E-2</v>
      </c>
      <c r="H1498">
        <v>76</v>
      </c>
      <c r="I1498">
        <v>6.8059999999999996E-4</v>
      </c>
      <c r="J1498">
        <v>1.7614000000000001E-2</v>
      </c>
      <c r="K1498">
        <v>2.9342E-2</v>
      </c>
      <c r="L1498">
        <v>4.1070000000000002E-2</v>
      </c>
      <c r="M1498">
        <v>5.8003399999999997E-2</v>
      </c>
      <c r="N1498">
        <v>2.2364599999999998E-2</v>
      </c>
      <c r="O1498">
        <v>748</v>
      </c>
      <c r="P1498">
        <v>7496</v>
      </c>
    </row>
    <row r="1499" spans="1:16">
      <c r="A1499" s="53" t="s">
        <v>53</v>
      </c>
      <c r="B1499" s="53">
        <v>40067</v>
      </c>
      <c r="C1499" s="57">
        <v>10</v>
      </c>
      <c r="D1499">
        <v>0.94476740000000003</v>
      </c>
      <c r="E1499">
        <v>0.89697329999999997</v>
      </c>
      <c r="F1499">
        <v>0.87985860000000005</v>
      </c>
      <c r="G1499">
        <v>4.7794099999999999E-2</v>
      </c>
      <c r="H1499">
        <v>82</v>
      </c>
      <c r="I1499">
        <v>1.9132199999999999E-2</v>
      </c>
      <c r="J1499">
        <v>3.6065899999999998E-2</v>
      </c>
      <c r="K1499">
        <v>4.7794099999999999E-2</v>
      </c>
      <c r="L1499">
        <v>5.95223E-2</v>
      </c>
      <c r="M1499">
        <v>7.6455999999999996E-2</v>
      </c>
      <c r="N1499">
        <v>2.2364999999999999E-2</v>
      </c>
      <c r="O1499">
        <v>747</v>
      </c>
      <c r="P1499">
        <v>7496</v>
      </c>
    </row>
    <row r="1500" spans="1:16">
      <c r="A1500" s="53" t="s">
        <v>53</v>
      </c>
      <c r="B1500" s="53">
        <v>40067</v>
      </c>
      <c r="C1500" s="57">
        <v>11</v>
      </c>
      <c r="D1500">
        <v>1.1088370000000001</v>
      </c>
      <c r="E1500">
        <v>1.064635</v>
      </c>
      <c r="F1500">
        <v>0.98777130000000002</v>
      </c>
      <c r="G1500">
        <v>4.4202400000000003E-2</v>
      </c>
      <c r="H1500">
        <v>87.5</v>
      </c>
      <c r="I1500">
        <v>1.5540999999999999E-2</v>
      </c>
      <c r="J1500">
        <v>3.24744E-2</v>
      </c>
      <c r="K1500">
        <v>4.4202400000000003E-2</v>
      </c>
      <c r="L1500">
        <v>5.5930500000000001E-2</v>
      </c>
      <c r="M1500">
        <v>7.2863899999999995E-2</v>
      </c>
      <c r="N1500">
        <v>2.2364599999999998E-2</v>
      </c>
      <c r="O1500">
        <v>748</v>
      </c>
      <c r="P1500">
        <v>7496</v>
      </c>
    </row>
    <row r="1501" spans="1:16">
      <c r="A1501" s="53" t="s">
        <v>53</v>
      </c>
      <c r="B1501" s="53">
        <v>40067</v>
      </c>
      <c r="C1501" s="57">
        <v>12</v>
      </c>
      <c r="D1501">
        <v>1.2979719999999999</v>
      </c>
      <c r="E1501">
        <v>1.257987</v>
      </c>
      <c r="F1501">
        <v>1.1532039999999999</v>
      </c>
      <c r="G1501">
        <v>3.9985100000000003E-2</v>
      </c>
      <c r="H1501">
        <v>91</v>
      </c>
      <c r="I1501">
        <v>1.13422E-2</v>
      </c>
      <c r="J1501">
        <v>2.8264600000000001E-2</v>
      </c>
      <c r="K1501">
        <v>3.9985100000000003E-2</v>
      </c>
      <c r="L1501">
        <v>5.1705500000000001E-2</v>
      </c>
      <c r="M1501">
        <v>6.8627900000000006E-2</v>
      </c>
      <c r="N1501">
        <v>2.2350100000000001E-2</v>
      </c>
      <c r="O1501">
        <v>749</v>
      </c>
      <c r="P1501">
        <v>7496</v>
      </c>
    </row>
    <row r="1502" spans="1:16">
      <c r="A1502" s="53" t="s">
        <v>53</v>
      </c>
      <c r="B1502" s="53">
        <v>40067</v>
      </c>
      <c r="C1502" s="57">
        <v>13</v>
      </c>
      <c r="D1502">
        <v>1.521398</v>
      </c>
      <c r="E1502">
        <v>1.468102</v>
      </c>
      <c r="F1502">
        <v>1.4261600000000001</v>
      </c>
      <c r="G1502">
        <v>5.3296200000000002E-2</v>
      </c>
      <c r="H1502">
        <v>93.5</v>
      </c>
      <c r="I1502">
        <v>2.4668499999999999E-2</v>
      </c>
      <c r="J1502">
        <v>4.1582000000000001E-2</v>
      </c>
      <c r="K1502">
        <v>5.3296200000000002E-2</v>
      </c>
      <c r="L1502">
        <v>6.5010399999999996E-2</v>
      </c>
      <c r="M1502">
        <v>8.1923899999999994E-2</v>
      </c>
      <c r="N1502">
        <v>2.2338299999999998E-2</v>
      </c>
      <c r="O1502">
        <v>750</v>
      </c>
      <c r="P1502">
        <v>7496</v>
      </c>
    </row>
    <row r="1503" spans="1:16">
      <c r="A1503" s="53" t="s">
        <v>53</v>
      </c>
      <c r="B1503" s="53">
        <v>40067</v>
      </c>
      <c r="C1503" s="57">
        <v>14</v>
      </c>
      <c r="D1503">
        <v>1.755223</v>
      </c>
      <c r="E1503">
        <v>1.688628</v>
      </c>
      <c r="F1503">
        <v>1.6131899999999999</v>
      </c>
      <c r="G1503">
        <v>6.6595699999999994E-2</v>
      </c>
      <c r="H1503">
        <v>96</v>
      </c>
      <c r="I1503">
        <v>3.79175E-2</v>
      </c>
      <c r="J1503">
        <v>5.4860800000000001E-2</v>
      </c>
      <c r="K1503">
        <v>6.6595699999999994E-2</v>
      </c>
      <c r="L1503">
        <v>7.8330499999999997E-2</v>
      </c>
      <c r="M1503">
        <v>9.5273800000000006E-2</v>
      </c>
      <c r="N1503">
        <v>2.23777E-2</v>
      </c>
      <c r="O1503">
        <v>748</v>
      </c>
      <c r="P1503">
        <v>7496</v>
      </c>
    </row>
    <row r="1504" spans="1:16">
      <c r="A1504" s="53" t="s">
        <v>53</v>
      </c>
      <c r="B1504" s="53">
        <v>40067</v>
      </c>
      <c r="C1504" s="57">
        <v>15</v>
      </c>
      <c r="D1504">
        <v>1.9326840000000001</v>
      </c>
      <c r="E1504">
        <v>1.6561459999999999</v>
      </c>
      <c r="F1504">
        <v>1.6170720000000001</v>
      </c>
      <c r="G1504">
        <v>0.27653860000000002</v>
      </c>
      <c r="H1504">
        <v>97</v>
      </c>
      <c r="I1504">
        <v>0.24793019999999999</v>
      </c>
      <c r="J1504">
        <v>0.26483230000000002</v>
      </c>
      <c r="K1504">
        <v>0.27653860000000002</v>
      </c>
      <c r="L1504">
        <v>0.28824499999999997</v>
      </c>
      <c r="M1504">
        <v>0.3051471</v>
      </c>
      <c r="N1504">
        <v>2.2323300000000001E-2</v>
      </c>
      <c r="O1504">
        <v>748</v>
      </c>
      <c r="P1504">
        <v>7496</v>
      </c>
    </row>
    <row r="1505" spans="1:16">
      <c r="A1505" s="53" t="s">
        <v>53</v>
      </c>
      <c r="B1505" s="53">
        <v>40067</v>
      </c>
      <c r="C1505" s="57">
        <v>16</v>
      </c>
      <c r="D1505">
        <v>2.0871740000000001</v>
      </c>
      <c r="E1505">
        <v>1.7638419999999999</v>
      </c>
      <c r="F1505">
        <v>1.7291620000000001</v>
      </c>
      <c r="G1505">
        <v>0.32333220000000001</v>
      </c>
      <c r="H1505">
        <v>96</v>
      </c>
      <c r="I1505">
        <v>0.29470449999999998</v>
      </c>
      <c r="J1505">
        <v>0.31161800000000001</v>
      </c>
      <c r="K1505">
        <v>0.32333220000000001</v>
      </c>
      <c r="L1505">
        <v>0.33504640000000002</v>
      </c>
      <c r="M1505">
        <v>0.35195989999999999</v>
      </c>
      <c r="N1505">
        <v>2.2338299999999998E-2</v>
      </c>
      <c r="O1505">
        <v>750</v>
      </c>
      <c r="P1505">
        <v>7496</v>
      </c>
    </row>
    <row r="1506" spans="1:16">
      <c r="A1506" s="53" t="s">
        <v>53</v>
      </c>
      <c r="B1506" s="53">
        <v>40067</v>
      </c>
      <c r="C1506" s="57">
        <v>17</v>
      </c>
      <c r="D1506">
        <v>2.2389770000000002</v>
      </c>
      <c r="E1506">
        <v>1.9324920000000001</v>
      </c>
      <c r="F1506">
        <v>1.795615</v>
      </c>
      <c r="G1506">
        <v>0.3064846</v>
      </c>
      <c r="H1506">
        <v>96</v>
      </c>
      <c r="I1506">
        <v>0.27776699999999999</v>
      </c>
      <c r="J1506">
        <v>0.29473359999999998</v>
      </c>
      <c r="K1506">
        <v>0.3064846</v>
      </c>
      <c r="L1506">
        <v>0.31823560000000001</v>
      </c>
      <c r="M1506">
        <v>0.33520220000000001</v>
      </c>
      <c r="N1506">
        <v>2.2408500000000001E-2</v>
      </c>
      <c r="O1506">
        <v>747</v>
      </c>
      <c r="P1506">
        <v>7496</v>
      </c>
    </row>
    <row r="1507" spans="1:16">
      <c r="A1507" s="53" t="s">
        <v>53</v>
      </c>
      <c r="B1507" s="53">
        <v>40067</v>
      </c>
      <c r="C1507" s="57">
        <v>18</v>
      </c>
      <c r="D1507">
        <v>2.3116240000000001</v>
      </c>
      <c r="E1507">
        <v>2.0129039999999998</v>
      </c>
      <c r="F1507">
        <v>1.8822760000000001</v>
      </c>
      <c r="G1507">
        <v>0.2987206</v>
      </c>
      <c r="H1507">
        <v>95.5</v>
      </c>
      <c r="I1507">
        <v>0.27004010000000001</v>
      </c>
      <c r="J1507">
        <v>0.28698479999999998</v>
      </c>
      <c r="K1507">
        <v>0.2987206</v>
      </c>
      <c r="L1507">
        <v>0.31045640000000002</v>
      </c>
      <c r="M1507">
        <v>0.3274011</v>
      </c>
      <c r="N1507">
        <v>2.23795E-2</v>
      </c>
      <c r="O1507">
        <v>748</v>
      </c>
      <c r="P1507">
        <v>7496</v>
      </c>
    </row>
    <row r="1508" spans="1:16">
      <c r="A1508" s="53" t="s">
        <v>53</v>
      </c>
      <c r="B1508" s="53">
        <v>40067</v>
      </c>
      <c r="C1508" s="57">
        <v>19</v>
      </c>
      <c r="D1508">
        <v>2.2818100000000001</v>
      </c>
      <c r="E1508">
        <v>1.999293</v>
      </c>
      <c r="F1508">
        <v>1.89524</v>
      </c>
      <c r="G1508">
        <v>0.28251710000000002</v>
      </c>
      <c r="H1508">
        <v>94.5</v>
      </c>
      <c r="I1508">
        <v>0.25385180000000002</v>
      </c>
      <c r="J1508">
        <v>0.27078750000000001</v>
      </c>
      <c r="K1508">
        <v>0.28251710000000002</v>
      </c>
      <c r="L1508">
        <v>0.29424670000000003</v>
      </c>
      <c r="M1508">
        <v>0.31118230000000002</v>
      </c>
      <c r="N1508">
        <v>2.2367600000000001E-2</v>
      </c>
      <c r="O1508">
        <v>749</v>
      </c>
      <c r="P1508">
        <v>7496</v>
      </c>
    </row>
    <row r="1509" spans="1:16">
      <c r="A1509" s="53" t="s">
        <v>53</v>
      </c>
      <c r="B1509" s="53">
        <v>40067</v>
      </c>
      <c r="C1509" s="57">
        <v>20</v>
      </c>
      <c r="D1509">
        <v>2.1800830000000002</v>
      </c>
      <c r="E1509">
        <v>2.2457310000000001</v>
      </c>
      <c r="F1509">
        <v>2.127551</v>
      </c>
      <c r="G1509">
        <v>-6.5648600000000001E-2</v>
      </c>
      <c r="H1509">
        <v>92.5</v>
      </c>
      <c r="I1509">
        <v>-9.4252699999999995E-2</v>
      </c>
      <c r="J1509">
        <v>-7.7353099999999994E-2</v>
      </c>
      <c r="K1509">
        <v>-6.5648600000000001E-2</v>
      </c>
      <c r="L1509">
        <v>-5.3943999999999999E-2</v>
      </c>
      <c r="M1509">
        <v>-3.7044399999999998E-2</v>
      </c>
      <c r="N1509">
        <v>2.232E-2</v>
      </c>
      <c r="O1509">
        <v>751</v>
      </c>
      <c r="P1509">
        <v>7496</v>
      </c>
    </row>
    <row r="1510" spans="1:16">
      <c r="A1510" s="53" t="s">
        <v>53</v>
      </c>
      <c r="B1510" s="53">
        <v>40067</v>
      </c>
      <c r="C1510" s="57">
        <v>21</v>
      </c>
      <c r="D1510">
        <v>2.0955300000000001</v>
      </c>
      <c r="E1510">
        <v>2.28342</v>
      </c>
      <c r="F1510">
        <v>2.1662370000000002</v>
      </c>
      <c r="G1510">
        <v>-0.1878898</v>
      </c>
      <c r="H1510">
        <v>89.5</v>
      </c>
      <c r="I1510">
        <v>-0.21650910000000001</v>
      </c>
      <c r="J1510">
        <v>-0.19960059999999999</v>
      </c>
      <c r="K1510">
        <v>-0.1878898</v>
      </c>
      <c r="L1510">
        <v>-0.176179</v>
      </c>
      <c r="M1510">
        <v>-0.15927050000000001</v>
      </c>
      <c r="N1510">
        <v>2.2331799999999999E-2</v>
      </c>
      <c r="O1510">
        <v>750</v>
      </c>
      <c r="P1510">
        <v>7496</v>
      </c>
    </row>
    <row r="1511" spans="1:16">
      <c r="A1511" s="53" t="s">
        <v>53</v>
      </c>
      <c r="B1511" s="53">
        <v>40067</v>
      </c>
      <c r="C1511" s="57">
        <v>22</v>
      </c>
      <c r="D1511">
        <v>1.945953</v>
      </c>
      <c r="E1511">
        <v>2.0574849999999998</v>
      </c>
      <c r="F1511">
        <v>1.894018</v>
      </c>
      <c r="G1511">
        <v>-0.11153200000000001</v>
      </c>
      <c r="H1511">
        <v>87.5</v>
      </c>
      <c r="I1511">
        <v>-0.14015130000000001</v>
      </c>
      <c r="J1511">
        <v>-0.1232428</v>
      </c>
      <c r="K1511">
        <v>-0.11153200000000001</v>
      </c>
      <c r="L1511">
        <v>-9.9821199999999999E-2</v>
      </c>
      <c r="M1511">
        <v>-8.2912600000000003E-2</v>
      </c>
      <c r="N1511">
        <v>2.2331799999999999E-2</v>
      </c>
      <c r="O1511">
        <v>750</v>
      </c>
      <c r="P1511">
        <v>7496</v>
      </c>
    </row>
    <row r="1512" spans="1:16">
      <c r="A1512" s="53" t="s">
        <v>53</v>
      </c>
      <c r="B1512" s="53">
        <v>40067</v>
      </c>
      <c r="C1512" s="57">
        <v>23</v>
      </c>
      <c r="D1512">
        <v>1.655826</v>
      </c>
      <c r="E1512">
        <v>1.7298100000000001</v>
      </c>
      <c r="F1512">
        <v>1.6233439999999999</v>
      </c>
      <c r="G1512">
        <v>-7.3984099999999997E-2</v>
      </c>
      <c r="H1512">
        <v>85.5</v>
      </c>
      <c r="I1512">
        <v>-0.1026059</v>
      </c>
      <c r="J1512">
        <v>-8.5695900000000005E-2</v>
      </c>
      <c r="K1512">
        <v>-7.3984099999999997E-2</v>
      </c>
      <c r="L1512">
        <v>-6.2272399999999999E-2</v>
      </c>
      <c r="M1512">
        <v>-4.5362399999999997E-2</v>
      </c>
      <c r="N1512">
        <v>2.2333599999999999E-2</v>
      </c>
      <c r="O1512">
        <v>750</v>
      </c>
      <c r="P1512">
        <v>7496</v>
      </c>
    </row>
    <row r="1513" spans="1:16">
      <c r="A1513" s="53" t="s">
        <v>53</v>
      </c>
      <c r="B1513" s="53">
        <v>40067</v>
      </c>
      <c r="C1513" s="57">
        <v>24</v>
      </c>
      <c r="D1513">
        <v>1.3290500000000001</v>
      </c>
      <c r="E1513">
        <v>1.338187</v>
      </c>
      <c r="F1513">
        <v>1.349685</v>
      </c>
      <c r="G1513">
        <v>-9.1372999999999992E-3</v>
      </c>
      <c r="H1513">
        <v>82</v>
      </c>
      <c r="I1513">
        <v>-3.7741900000000002E-2</v>
      </c>
      <c r="J1513">
        <v>-2.0842099999999999E-2</v>
      </c>
      <c r="K1513">
        <v>-9.1372999999999992E-3</v>
      </c>
      <c r="L1513">
        <v>2.5674999999999999E-3</v>
      </c>
      <c r="M1513">
        <v>1.9467399999999999E-2</v>
      </c>
      <c r="N1513">
        <v>2.2320300000000001E-2</v>
      </c>
      <c r="O1513">
        <v>750</v>
      </c>
      <c r="P1513">
        <v>7496</v>
      </c>
    </row>
    <row r="1514" spans="1:16">
      <c r="A1514" s="53" t="s">
        <v>53</v>
      </c>
      <c r="B1514" s="54" t="s">
        <v>50</v>
      </c>
      <c r="C1514" s="57">
        <v>1</v>
      </c>
      <c r="D1514">
        <v>1.262467</v>
      </c>
      <c r="E1514">
        <v>1.2459370000000001</v>
      </c>
      <c r="F1514">
        <v>1.2356750000000001</v>
      </c>
      <c r="G1514">
        <v>1.6529800000000001E-2</v>
      </c>
      <c r="H1514">
        <v>81.886099999999999</v>
      </c>
      <c r="I1514">
        <v>9.1070000000000005E-3</v>
      </c>
      <c r="J1514">
        <v>1.34924E-2</v>
      </c>
      <c r="K1514">
        <v>1.6529800000000001E-2</v>
      </c>
      <c r="L1514">
        <v>1.95671E-2</v>
      </c>
      <c r="M1514">
        <v>2.3952600000000001E-2</v>
      </c>
      <c r="N1514">
        <v>5.7920000000000003E-3</v>
      </c>
      <c r="O1514">
        <v>10988</v>
      </c>
      <c r="P1514">
        <v>7350.6670000000004</v>
      </c>
    </row>
    <row r="1515" spans="1:16">
      <c r="A1515" s="53" t="s">
        <v>53</v>
      </c>
      <c r="B1515" s="54" t="s">
        <v>50</v>
      </c>
      <c r="C1515" s="57">
        <v>2</v>
      </c>
      <c r="D1515">
        <v>1.087664</v>
      </c>
      <c r="E1515">
        <v>1.0682430000000001</v>
      </c>
      <c r="F1515">
        <v>1.0589189999999999</v>
      </c>
      <c r="G1515">
        <v>1.94205E-2</v>
      </c>
      <c r="H1515">
        <v>80.062799999999996</v>
      </c>
      <c r="I1515">
        <v>1.19957E-2</v>
      </c>
      <c r="J1515">
        <v>1.6382299999999999E-2</v>
      </c>
      <c r="K1515">
        <v>1.94205E-2</v>
      </c>
      <c r="L1515">
        <v>2.2458700000000002E-2</v>
      </c>
      <c r="M1515">
        <v>2.6845299999999999E-2</v>
      </c>
      <c r="N1515">
        <v>5.7936000000000003E-3</v>
      </c>
      <c r="O1515">
        <v>10992</v>
      </c>
      <c r="P1515">
        <v>7350.6670000000004</v>
      </c>
    </row>
    <row r="1516" spans="1:16">
      <c r="A1516" s="53" t="s">
        <v>53</v>
      </c>
      <c r="B1516" s="54" t="s">
        <v>50</v>
      </c>
      <c r="C1516" s="57">
        <v>3</v>
      </c>
      <c r="D1516">
        <v>0.95965750000000005</v>
      </c>
      <c r="E1516">
        <v>0.94987250000000001</v>
      </c>
      <c r="F1516">
        <v>0.94153600000000004</v>
      </c>
      <c r="G1516">
        <v>9.7850999999999997E-3</v>
      </c>
      <c r="H1516">
        <v>78.361599999999996</v>
      </c>
      <c r="I1516">
        <v>2.3595999999999999E-3</v>
      </c>
      <c r="J1516">
        <v>6.7466000000000002E-3</v>
      </c>
      <c r="K1516">
        <v>9.7850999999999997E-3</v>
      </c>
      <c r="L1516">
        <v>1.28235E-2</v>
      </c>
      <c r="M1516">
        <v>1.72106E-2</v>
      </c>
      <c r="N1516">
        <v>5.7942000000000002E-3</v>
      </c>
      <c r="O1516">
        <v>10990</v>
      </c>
      <c r="P1516">
        <v>7350.6670000000004</v>
      </c>
    </row>
    <row r="1517" spans="1:16">
      <c r="A1517" s="53" t="s">
        <v>53</v>
      </c>
      <c r="B1517" s="54" t="s">
        <v>50</v>
      </c>
      <c r="C1517" s="57">
        <v>4</v>
      </c>
      <c r="D1517">
        <v>0.86523899999999998</v>
      </c>
      <c r="E1517">
        <v>0.85322260000000005</v>
      </c>
      <c r="F1517">
        <v>0.84776980000000002</v>
      </c>
      <c r="G1517">
        <v>1.20164E-2</v>
      </c>
      <c r="H1517">
        <v>76.727699999999999</v>
      </c>
      <c r="I1517">
        <v>4.5899000000000001E-3</v>
      </c>
      <c r="J1517">
        <v>8.9774999999999994E-3</v>
      </c>
      <c r="K1517">
        <v>1.20164E-2</v>
      </c>
      <c r="L1517">
        <v>1.5055199999999999E-2</v>
      </c>
      <c r="M1517">
        <v>1.94428E-2</v>
      </c>
      <c r="N1517">
        <v>5.7949000000000004E-3</v>
      </c>
      <c r="O1517">
        <v>10986</v>
      </c>
      <c r="P1517">
        <v>7350.6670000000004</v>
      </c>
    </row>
    <row r="1518" spans="1:16">
      <c r="A1518" s="53" t="s">
        <v>53</v>
      </c>
      <c r="B1518" s="54" t="s">
        <v>50</v>
      </c>
      <c r="C1518" s="57">
        <v>5</v>
      </c>
      <c r="D1518">
        <v>0.81269959999999997</v>
      </c>
      <c r="E1518">
        <v>0.81089290000000003</v>
      </c>
      <c r="F1518">
        <v>0.80756740000000005</v>
      </c>
      <c r="G1518">
        <v>1.8066E-3</v>
      </c>
      <c r="H1518">
        <v>75.022199999999998</v>
      </c>
      <c r="I1518">
        <v>-5.6179999999999997E-3</v>
      </c>
      <c r="J1518">
        <v>-1.2315E-3</v>
      </c>
      <c r="K1518">
        <v>1.8066E-3</v>
      </c>
      <c r="L1518">
        <v>4.8447000000000004E-3</v>
      </c>
      <c r="M1518">
        <v>9.2312000000000002E-3</v>
      </c>
      <c r="N1518">
        <v>5.7935E-3</v>
      </c>
      <c r="O1518">
        <v>10989</v>
      </c>
      <c r="P1518">
        <v>7350.6670000000004</v>
      </c>
    </row>
    <row r="1519" spans="1:16">
      <c r="A1519" s="53" t="s">
        <v>53</v>
      </c>
      <c r="B1519" s="54" t="s">
        <v>50</v>
      </c>
      <c r="C1519" s="57">
        <v>6</v>
      </c>
      <c r="D1519">
        <v>0.78603460000000003</v>
      </c>
      <c r="E1519">
        <v>0.79077799999999998</v>
      </c>
      <c r="F1519">
        <v>0.78775850000000003</v>
      </c>
      <c r="G1519">
        <v>-4.7435000000000003E-3</v>
      </c>
      <c r="H1519">
        <v>73.726799999999997</v>
      </c>
      <c r="I1519">
        <v>-1.21703E-2</v>
      </c>
      <c r="J1519">
        <v>-7.7825000000000004E-3</v>
      </c>
      <c r="K1519">
        <v>-4.7435000000000003E-3</v>
      </c>
      <c r="L1519">
        <v>-1.7045000000000001E-3</v>
      </c>
      <c r="M1519">
        <v>2.6833999999999998E-3</v>
      </c>
      <c r="N1519">
        <v>5.7952000000000004E-3</v>
      </c>
      <c r="O1519">
        <v>10977</v>
      </c>
      <c r="P1519">
        <v>7350.6670000000004</v>
      </c>
    </row>
    <row r="1520" spans="1:16">
      <c r="A1520" s="53" t="s">
        <v>53</v>
      </c>
      <c r="B1520" s="54" t="s">
        <v>50</v>
      </c>
      <c r="C1520" s="57">
        <v>7</v>
      </c>
      <c r="D1520">
        <v>0.82278510000000005</v>
      </c>
      <c r="E1520">
        <v>0.83532790000000001</v>
      </c>
      <c r="F1520">
        <v>0.83522549999999995</v>
      </c>
      <c r="G1520">
        <v>-1.25428E-2</v>
      </c>
      <c r="H1520">
        <v>73.615899999999996</v>
      </c>
      <c r="I1520">
        <v>-1.99697E-2</v>
      </c>
      <c r="J1520">
        <v>-1.55818E-2</v>
      </c>
      <c r="K1520">
        <v>-1.25428E-2</v>
      </c>
      <c r="L1520">
        <v>-9.5037000000000003E-3</v>
      </c>
      <c r="M1520">
        <v>-5.1158000000000002E-3</v>
      </c>
      <c r="N1520">
        <v>5.7952999999999998E-3</v>
      </c>
      <c r="O1520">
        <v>10983</v>
      </c>
      <c r="P1520">
        <v>7350.6670000000004</v>
      </c>
    </row>
    <row r="1521" spans="1:16">
      <c r="A1521" s="53" t="s">
        <v>53</v>
      </c>
      <c r="B1521" s="54" t="s">
        <v>50</v>
      </c>
      <c r="C1521" s="57">
        <v>8</v>
      </c>
      <c r="D1521">
        <v>0.85704279999999999</v>
      </c>
      <c r="E1521">
        <v>0.86125649999999998</v>
      </c>
      <c r="F1521">
        <v>0.86156109999999997</v>
      </c>
      <c r="G1521">
        <v>-4.2136999999999999E-3</v>
      </c>
      <c r="H1521">
        <v>76.136899999999997</v>
      </c>
      <c r="I1521">
        <v>-1.1639699999999999E-2</v>
      </c>
      <c r="J1521">
        <v>-7.2524E-3</v>
      </c>
      <c r="K1521">
        <v>-4.2136999999999999E-3</v>
      </c>
      <c r="L1521">
        <v>-1.175E-3</v>
      </c>
      <c r="M1521">
        <v>3.2123E-3</v>
      </c>
      <c r="N1521">
        <v>5.7945000000000002E-3</v>
      </c>
      <c r="O1521">
        <v>10990</v>
      </c>
      <c r="P1521">
        <v>7350.6670000000004</v>
      </c>
    </row>
    <row r="1522" spans="1:16">
      <c r="A1522" s="53" t="s">
        <v>53</v>
      </c>
      <c r="B1522" s="54" t="s">
        <v>50</v>
      </c>
      <c r="C1522" s="57">
        <v>9</v>
      </c>
      <c r="D1522">
        <v>0.94199960000000005</v>
      </c>
      <c r="E1522">
        <v>0.92927740000000003</v>
      </c>
      <c r="F1522">
        <v>0.91987540000000001</v>
      </c>
      <c r="G1522">
        <v>1.2722199999999999E-2</v>
      </c>
      <c r="H1522">
        <v>80.880499999999998</v>
      </c>
      <c r="I1522">
        <v>5.2754999999999998E-3</v>
      </c>
      <c r="J1522">
        <v>9.6751000000000007E-3</v>
      </c>
      <c r="K1522">
        <v>1.2722199999999999E-2</v>
      </c>
      <c r="L1522">
        <v>1.57693E-2</v>
      </c>
      <c r="M1522">
        <v>2.01689E-2</v>
      </c>
      <c r="N1522">
        <v>5.8107000000000002E-3</v>
      </c>
      <c r="O1522">
        <v>10937</v>
      </c>
      <c r="P1522">
        <v>7350.6670000000004</v>
      </c>
    </row>
    <row r="1523" spans="1:16">
      <c r="A1523" s="53" t="s">
        <v>53</v>
      </c>
      <c r="B1523" s="54" t="s">
        <v>50</v>
      </c>
      <c r="C1523" s="57">
        <v>10</v>
      </c>
      <c r="D1523">
        <v>1.0856300000000001</v>
      </c>
      <c r="E1523">
        <v>1.0602499999999999</v>
      </c>
      <c r="F1523">
        <v>1.050443</v>
      </c>
      <c r="G1523">
        <v>2.5380099999999999E-2</v>
      </c>
      <c r="H1523">
        <v>85.098399999999998</v>
      </c>
      <c r="I1523">
        <v>1.7934100000000001E-2</v>
      </c>
      <c r="J1523">
        <v>2.23333E-2</v>
      </c>
      <c r="K1523">
        <v>2.5380099999999999E-2</v>
      </c>
      <c r="L1523">
        <v>2.8427000000000001E-2</v>
      </c>
      <c r="M1523">
        <v>3.2826099999999997E-2</v>
      </c>
      <c r="N1523">
        <v>5.8101000000000003E-3</v>
      </c>
      <c r="O1523">
        <v>10937</v>
      </c>
      <c r="P1523">
        <v>7350.6670000000004</v>
      </c>
    </row>
    <row r="1524" spans="1:16">
      <c r="A1524" s="53" t="s">
        <v>53</v>
      </c>
      <c r="B1524" s="54" t="s">
        <v>50</v>
      </c>
      <c r="C1524" s="57">
        <v>11</v>
      </c>
      <c r="D1524">
        <v>1.2588170000000001</v>
      </c>
      <c r="E1524">
        <v>1.2300340000000001</v>
      </c>
      <c r="F1524">
        <v>1.220394</v>
      </c>
      <c r="G1524">
        <v>2.8783300000000001E-2</v>
      </c>
      <c r="H1524">
        <v>88.697699999999998</v>
      </c>
      <c r="I1524">
        <v>2.1335E-2</v>
      </c>
      <c r="J1524">
        <v>2.5735500000000001E-2</v>
      </c>
      <c r="K1524">
        <v>2.8783300000000001E-2</v>
      </c>
      <c r="L1524">
        <v>3.1831100000000001E-2</v>
      </c>
      <c r="M1524">
        <v>3.6231600000000003E-2</v>
      </c>
      <c r="N1524">
        <v>5.8119000000000001E-3</v>
      </c>
      <c r="O1524">
        <v>10936</v>
      </c>
      <c r="P1524">
        <v>7350.6670000000004</v>
      </c>
    </row>
    <row r="1525" spans="1:16">
      <c r="A1525" s="53" t="s">
        <v>53</v>
      </c>
      <c r="B1525" s="54" t="s">
        <v>50</v>
      </c>
      <c r="C1525" s="57">
        <v>12</v>
      </c>
      <c r="D1525">
        <v>1.468391</v>
      </c>
      <c r="E1525">
        <v>1.434072</v>
      </c>
      <c r="F1525">
        <v>1.41984</v>
      </c>
      <c r="G1525">
        <v>3.4318899999999999E-2</v>
      </c>
      <c r="H1525">
        <v>91.899000000000001</v>
      </c>
      <c r="I1525">
        <v>2.68726E-2</v>
      </c>
      <c r="J1525">
        <v>3.1272000000000001E-2</v>
      </c>
      <c r="K1525">
        <v>3.4318899999999999E-2</v>
      </c>
      <c r="L1525">
        <v>3.7365900000000001E-2</v>
      </c>
      <c r="M1525">
        <v>4.1765200000000002E-2</v>
      </c>
      <c r="N1525">
        <v>5.8104000000000003E-3</v>
      </c>
      <c r="O1525">
        <v>10941</v>
      </c>
      <c r="P1525">
        <v>7350.6670000000004</v>
      </c>
    </row>
    <row r="1526" spans="1:16">
      <c r="A1526" s="53" t="s">
        <v>53</v>
      </c>
      <c r="B1526" s="54" t="s">
        <v>50</v>
      </c>
      <c r="C1526" s="57">
        <v>13</v>
      </c>
      <c r="D1526">
        <v>1.7089799999999999</v>
      </c>
      <c r="E1526">
        <v>1.668455</v>
      </c>
      <c r="F1526">
        <v>1.6513119999999999</v>
      </c>
      <c r="G1526">
        <v>4.0524400000000002E-2</v>
      </c>
      <c r="H1526">
        <v>94.472499999999997</v>
      </c>
      <c r="I1526">
        <v>3.30791E-2</v>
      </c>
      <c r="J1526">
        <v>3.7477799999999999E-2</v>
      </c>
      <c r="K1526">
        <v>4.0524400000000002E-2</v>
      </c>
      <c r="L1526">
        <v>4.3570900000000003E-2</v>
      </c>
      <c r="M1526">
        <v>4.7969699999999997E-2</v>
      </c>
      <c r="N1526">
        <v>5.8095999999999998E-3</v>
      </c>
      <c r="O1526">
        <v>10943</v>
      </c>
      <c r="P1526">
        <v>7350.6670000000004</v>
      </c>
    </row>
    <row r="1527" spans="1:16">
      <c r="A1527" s="53" t="s">
        <v>53</v>
      </c>
      <c r="B1527" s="54" t="s">
        <v>50</v>
      </c>
      <c r="C1527" s="57">
        <v>14</v>
      </c>
      <c r="D1527">
        <v>1.9407239999999999</v>
      </c>
      <c r="E1527">
        <v>1.87391</v>
      </c>
      <c r="F1527">
        <v>1.849845</v>
      </c>
      <c r="G1527">
        <v>6.6813499999999998E-2</v>
      </c>
      <c r="H1527">
        <v>96.673299999999998</v>
      </c>
      <c r="I1527">
        <v>5.9364300000000002E-2</v>
      </c>
      <c r="J1527">
        <v>6.3765299999999997E-2</v>
      </c>
      <c r="K1527">
        <v>6.6813499999999998E-2</v>
      </c>
      <c r="L1527">
        <v>6.9861599999999996E-2</v>
      </c>
      <c r="M1527">
        <v>7.4262700000000001E-2</v>
      </c>
      <c r="N1527">
        <v>5.8126000000000002E-3</v>
      </c>
      <c r="O1527">
        <v>10936</v>
      </c>
      <c r="P1527">
        <v>7350.6670000000004</v>
      </c>
    </row>
    <row r="1528" spans="1:16">
      <c r="A1528" s="53" t="s">
        <v>53</v>
      </c>
      <c r="B1528" s="54" t="s">
        <v>50</v>
      </c>
      <c r="C1528" s="57">
        <v>15</v>
      </c>
      <c r="D1528">
        <v>2.1429610000000001</v>
      </c>
      <c r="E1528">
        <v>1.8482879999999999</v>
      </c>
      <c r="F1528">
        <v>1.8144830000000001</v>
      </c>
      <c r="G1528">
        <v>0.29467320000000002</v>
      </c>
      <c r="H1528">
        <v>98.212800000000001</v>
      </c>
      <c r="I1528">
        <v>0.28722500000000001</v>
      </c>
      <c r="J1528">
        <v>0.29162549999999998</v>
      </c>
      <c r="K1528">
        <v>0.29467320000000002</v>
      </c>
      <c r="L1528">
        <v>0.29772090000000001</v>
      </c>
      <c r="M1528">
        <v>0.30212139999999998</v>
      </c>
      <c r="N1528">
        <v>5.8117999999999998E-3</v>
      </c>
      <c r="O1528">
        <v>10937</v>
      </c>
      <c r="P1528">
        <v>7350.6670000000004</v>
      </c>
    </row>
    <row r="1529" spans="1:16">
      <c r="A1529" s="53" t="s">
        <v>53</v>
      </c>
      <c r="B1529" s="54" t="s">
        <v>50</v>
      </c>
      <c r="C1529" s="57">
        <v>16</v>
      </c>
      <c r="D1529">
        <v>2.3487870000000002</v>
      </c>
      <c r="E1529">
        <v>1.99746</v>
      </c>
      <c r="F1529">
        <v>1.9678869999999999</v>
      </c>
      <c r="G1529">
        <v>0.35132669999999999</v>
      </c>
      <c r="H1529">
        <v>99.006399999999999</v>
      </c>
      <c r="I1529">
        <v>0.34388180000000002</v>
      </c>
      <c r="J1529">
        <v>0.34828029999999999</v>
      </c>
      <c r="K1529">
        <v>0.35132669999999999</v>
      </c>
      <c r="L1529">
        <v>0.3543731</v>
      </c>
      <c r="M1529">
        <v>0.35877160000000002</v>
      </c>
      <c r="N1529">
        <v>5.8091999999999996E-3</v>
      </c>
      <c r="O1529">
        <v>10949</v>
      </c>
      <c r="P1529">
        <v>7350.6670000000004</v>
      </c>
    </row>
    <row r="1530" spans="1:16">
      <c r="A1530" s="53" t="s">
        <v>53</v>
      </c>
      <c r="B1530" s="54" t="s">
        <v>50</v>
      </c>
      <c r="C1530" s="57">
        <v>17</v>
      </c>
      <c r="D1530">
        <v>2.5187029999999999</v>
      </c>
      <c r="E1530">
        <v>2.1726489999999998</v>
      </c>
      <c r="F1530">
        <v>2.1496040000000001</v>
      </c>
      <c r="G1530">
        <v>0.34605429999999998</v>
      </c>
      <c r="H1530">
        <v>99.789699999999996</v>
      </c>
      <c r="I1530">
        <v>0.33861269999999999</v>
      </c>
      <c r="J1530">
        <v>0.34300930000000002</v>
      </c>
      <c r="K1530">
        <v>0.34605429999999998</v>
      </c>
      <c r="L1530">
        <v>0.3490994</v>
      </c>
      <c r="M1530">
        <v>0.35349599999999998</v>
      </c>
      <c r="N1530">
        <v>5.8068E-3</v>
      </c>
      <c r="O1530">
        <v>10944</v>
      </c>
      <c r="P1530">
        <v>7350.6670000000004</v>
      </c>
    </row>
    <row r="1531" spans="1:16">
      <c r="A1531" s="53" t="s">
        <v>53</v>
      </c>
      <c r="B1531" s="54" t="s">
        <v>50</v>
      </c>
      <c r="C1531" s="57">
        <v>18</v>
      </c>
      <c r="D1531">
        <v>2.6135160000000002</v>
      </c>
      <c r="E1531">
        <v>2.263744</v>
      </c>
      <c r="F1531">
        <v>2.2454339999999999</v>
      </c>
      <c r="G1531">
        <v>0.34977200000000003</v>
      </c>
      <c r="H1531">
        <v>99.992199999999997</v>
      </c>
      <c r="I1531">
        <v>0.3423466</v>
      </c>
      <c r="J1531">
        <v>0.34673359999999998</v>
      </c>
      <c r="K1531">
        <v>0.34977200000000003</v>
      </c>
      <c r="L1531">
        <v>0.35281040000000002</v>
      </c>
      <c r="M1531">
        <v>0.3571974</v>
      </c>
      <c r="N1531">
        <v>5.7940999999999999E-3</v>
      </c>
      <c r="O1531">
        <v>10990</v>
      </c>
      <c r="P1531">
        <v>7350.6670000000004</v>
      </c>
    </row>
    <row r="1532" spans="1:16">
      <c r="A1532" s="53" t="s">
        <v>53</v>
      </c>
      <c r="B1532" s="54" t="s">
        <v>50</v>
      </c>
      <c r="C1532" s="57">
        <v>19</v>
      </c>
      <c r="D1532">
        <v>2.5894080000000002</v>
      </c>
      <c r="E1532">
        <v>2.255134</v>
      </c>
      <c r="F1532">
        <v>2.2419259999999999</v>
      </c>
      <c r="G1532">
        <v>0.33427410000000002</v>
      </c>
      <c r="H1532">
        <v>99.190899999999999</v>
      </c>
      <c r="I1532">
        <v>0.32684429999999998</v>
      </c>
      <c r="J1532">
        <v>0.33123390000000003</v>
      </c>
      <c r="K1532">
        <v>0.33427410000000002</v>
      </c>
      <c r="L1532">
        <v>0.33731420000000001</v>
      </c>
      <c r="M1532">
        <v>0.3417038</v>
      </c>
      <c r="N1532">
        <v>5.7974999999999997E-3</v>
      </c>
      <c r="O1532">
        <v>10978</v>
      </c>
      <c r="P1532">
        <v>7350.6670000000004</v>
      </c>
    </row>
    <row r="1533" spans="1:16">
      <c r="A1533" s="53" t="s">
        <v>53</v>
      </c>
      <c r="B1533" s="54" t="s">
        <v>50</v>
      </c>
      <c r="C1533" s="57">
        <v>20</v>
      </c>
      <c r="D1533">
        <v>2.4471430000000001</v>
      </c>
      <c r="E1533">
        <v>2.4967809999999999</v>
      </c>
      <c r="F1533">
        <v>2.5080879999999999</v>
      </c>
      <c r="G1533">
        <v>-4.9638300000000003E-2</v>
      </c>
      <c r="H1533">
        <v>96.655100000000004</v>
      </c>
      <c r="I1533">
        <v>-5.7064499999999997E-2</v>
      </c>
      <c r="J1533">
        <v>-5.2677000000000002E-2</v>
      </c>
      <c r="K1533">
        <v>-4.9638300000000003E-2</v>
      </c>
      <c r="L1533">
        <v>-4.6599500000000002E-2</v>
      </c>
      <c r="M1533">
        <v>-4.2212E-2</v>
      </c>
      <c r="N1533">
        <v>5.7946999999999999E-3</v>
      </c>
      <c r="O1533">
        <v>10990</v>
      </c>
      <c r="P1533">
        <v>7350.6670000000004</v>
      </c>
    </row>
    <row r="1534" spans="1:16">
      <c r="A1534" s="53" t="s">
        <v>53</v>
      </c>
      <c r="B1534" s="54" t="s">
        <v>50</v>
      </c>
      <c r="C1534" s="57">
        <v>21</v>
      </c>
      <c r="D1534">
        <v>2.3258200000000002</v>
      </c>
      <c r="E1534">
        <v>2.4780180000000001</v>
      </c>
      <c r="F1534">
        <v>2.4981300000000002</v>
      </c>
      <c r="G1534">
        <v>-0.15219740000000001</v>
      </c>
      <c r="H1534">
        <v>93.316900000000004</v>
      </c>
      <c r="I1534">
        <v>-0.1596244</v>
      </c>
      <c r="J1534">
        <v>-0.1552364</v>
      </c>
      <c r="K1534">
        <v>-0.15219740000000001</v>
      </c>
      <c r="L1534">
        <v>-0.14915829999999999</v>
      </c>
      <c r="M1534">
        <v>-0.14477029999999999</v>
      </c>
      <c r="N1534">
        <v>5.7952999999999998E-3</v>
      </c>
      <c r="O1534">
        <v>10982</v>
      </c>
      <c r="P1534">
        <v>7350.6670000000004</v>
      </c>
    </row>
    <row r="1535" spans="1:16">
      <c r="A1535" s="53" t="s">
        <v>53</v>
      </c>
      <c r="B1535" s="54" t="s">
        <v>50</v>
      </c>
      <c r="C1535" s="57">
        <v>22</v>
      </c>
      <c r="D1535">
        <v>2.174283</v>
      </c>
      <c r="E1535">
        <v>2.2790300000000001</v>
      </c>
      <c r="F1535">
        <v>2.289056</v>
      </c>
      <c r="G1535">
        <v>-0.1047468</v>
      </c>
      <c r="H1535">
        <v>90.454599999999999</v>
      </c>
      <c r="I1535">
        <v>-0.1121745</v>
      </c>
      <c r="J1535">
        <v>-0.1077861</v>
      </c>
      <c r="K1535">
        <v>-0.1047468</v>
      </c>
      <c r="L1535">
        <v>-0.10170750000000001</v>
      </c>
      <c r="M1535">
        <v>-9.7319199999999995E-2</v>
      </c>
      <c r="N1535">
        <v>5.7958000000000003E-3</v>
      </c>
      <c r="O1535">
        <v>10980</v>
      </c>
      <c r="P1535">
        <v>7350.6670000000004</v>
      </c>
    </row>
    <row r="1536" spans="1:16">
      <c r="A1536" s="53" t="s">
        <v>53</v>
      </c>
      <c r="B1536" s="54" t="s">
        <v>50</v>
      </c>
      <c r="C1536" s="57">
        <v>23</v>
      </c>
      <c r="D1536">
        <v>1.843496</v>
      </c>
      <c r="E1536">
        <v>1.9095420000000001</v>
      </c>
      <c r="F1536">
        <v>1.9124350000000001</v>
      </c>
      <c r="G1536">
        <v>-6.6045599999999996E-2</v>
      </c>
      <c r="H1536">
        <v>87.486800000000002</v>
      </c>
      <c r="I1536">
        <v>-7.3474300000000006E-2</v>
      </c>
      <c r="J1536">
        <v>-6.9085400000000005E-2</v>
      </c>
      <c r="K1536">
        <v>-6.6045599999999996E-2</v>
      </c>
      <c r="L1536">
        <v>-6.3005900000000004E-2</v>
      </c>
      <c r="M1536">
        <v>-5.8617000000000002E-2</v>
      </c>
      <c r="N1536">
        <v>5.7965999999999998E-3</v>
      </c>
      <c r="O1536">
        <v>10985</v>
      </c>
      <c r="P1536">
        <v>7350.6670000000004</v>
      </c>
    </row>
    <row r="1537" spans="1:16">
      <c r="A1537" s="53" t="s">
        <v>53</v>
      </c>
      <c r="B1537" s="54" t="s">
        <v>50</v>
      </c>
      <c r="C1537" s="57">
        <v>24</v>
      </c>
      <c r="D1537">
        <v>1.529811</v>
      </c>
      <c r="E1537">
        <v>1.5441929999999999</v>
      </c>
      <c r="F1537">
        <v>1.5444389999999999</v>
      </c>
      <c r="G1537">
        <v>-1.43816E-2</v>
      </c>
      <c r="H1537">
        <v>84.892300000000006</v>
      </c>
      <c r="I1537">
        <v>-2.1808600000000001E-2</v>
      </c>
      <c r="J1537">
        <v>-1.7420700000000001E-2</v>
      </c>
      <c r="K1537">
        <v>-1.43816E-2</v>
      </c>
      <c r="L1537">
        <v>-1.13426E-2</v>
      </c>
      <c r="M1537">
        <v>-6.9547000000000003E-3</v>
      </c>
      <c r="N1537">
        <v>5.7952999999999998E-3</v>
      </c>
      <c r="O1537">
        <v>10983</v>
      </c>
      <c r="P1537">
        <v>7350.6670000000004</v>
      </c>
    </row>
    <row r="1538" spans="1:16">
      <c r="A1538" s="53" t="s">
        <v>54</v>
      </c>
      <c r="B1538" s="53">
        <v>39993</v>
      </c>
      <c r="C1538" s="57">
        <v>1</v>
      </c>
      <c r="D1538">
        <v>1.205943</v>
      </c>
      <c r="E1538">
        <v>1.186008</v>
      </c>
      <c r="F1538">
        <v>1.2077040000000001</v>
      </c>
      <c r="G1538">
        <v>1.99347E-2</v>
      </c>
      <c r="H1538">
        <v>84.865300000000005</v>
      </c>
      <c r="I1538">
        <v>-2.9312899999999999E-2</v>
      </c>
      <c r="J1538">
        <v>-2.1709999999999999E-4</v>
      </c>
      <c r="K1538">
        <v>1.99347E-2</v>
      </c>
      <c r="L1538">
        <v>4.0086400000000001E-2</v>
      </c>
      <c r="M1538">
        <v>6.9182199999999999E-2</v>
      </c>
      <c r="N1538">
        <v>3.84281E-2</v>
      </c>
      <c r="O1538">
        <v>167</v>
      </c>
      <c r="P1538">
        <v>1663</v>
      </c>
    </row>
    <row r="1539" spans="1:16">
      <c r="A1539" s="53" t="s">
        <v>54</v>
      </c>
      <c r="B1539" s="53">
        <v>39993</v>
      </c>
      <c r="C1539" s="57">
        <v>2</v>
      </c>
      <c r="D1539">
        <v>1.0269729999999999</v>
      </c>
      <c r="E1539">
        <v>1.0326310000000001</v>
      </c>
      <c r="F1539">
        <v>1.0956790000000001</v>
      </c>
      <c r="G1539">
        <v>-5.6588999999999997E-3</v>
      </c>
      <c r="H1539">
        <v>82.143699999999995</v>
      </c>
      <c r="I1539">
        <v>-5.4906400000000001E-2</v>
      </c>
      <c r="J1539">
        <v>-2.58106E-2</v>
      </c>
      <c r="K1539">
        <v>-5.6588999999999997E-3</v>
      </c>
      <c r="L1539">
        <v>1.44928E-2</v>
      </c>
      <c r="M1539">
        <v>4.3588700000000001E-2</v>
      </c>
      <c r="N1539">
        <v>3.84281E-2</v>
      </c>
      <c r="O1539">
        <v>167</v>
      </c>
      <c r="P1539">
        <v>1663</v>
      </c>
    </row>
    <row r="1540" spans="1:16">
      <c r="A1540" s="53" t="s">
        <v>54</v>
      </c>
      <c r="B1540" s="53">
        <v>39993</v>
      </c>
      <c r="C1540" s="57">
        <v>3</v>
      </c>
      <c r="D1540">
        <v>0.94122459999999997</v>
      </c>
      <c r="E1540">
        <v>0.95881749999999999</v>
      </c>
      <c r="F1540">
        <v>1.0071129999999999</v>
      </c>
      <c r="G1540">
        <v>-1.7592900000000002E-2</v>
      </c>
      <c r="H1540">
        <v>81.395200000000003</v>
      </c>
      <c r="I1540">
        <v>-6.6840499999999997E-2</v>
      </c>
      <c r="J1540">
        <v>-3.7744600000000003E-2</v>
      </c>
      <c r="K1540">
        <v>-1.7592900000000002E-2</v>
      </c>
      <c r="L1540">
        <v>2.5588E-3</v>
      </c>
      <c r="M1540">
        <v>3.1654700000000001E-2</v>
      </c>
      <c r="N1540">
        <v>3.84281E-2</v>
      </c>
      <c r="O1540">
        <v>167</v>
      </c>
      <c r="P1540">
        <v>1663</v>
      </c>
    </row>
    <row r="1541" spans="1:16">
      <c r="A1541" s="53" t="s">
        <v>54</v>
      </c>
      <c r="B1541" s="53">
        <v>39993</v>
      </c>
      <c r="C1541" s="57">
        <v>4</v>
      </c>
      <c r="D1541">
        <v>0.86386130000000005</v>
      </c>
      <c r="E1541">
        <v>0.87383409999999995</v>
      </c>
      <c r="F1541">
        <v>0.89548159999999999</v>
      </c>
      <c r="G1541">
        <v>-9.9728000000000004E-3</v>
      </c>
      <c r="H1541">
        <v>80.222899999999996</v>
      </c>
      <c r="I1541">
        <v>-5.8926399999999997E-2</v>
      </c>
      <c r="J1541">
        <v>-3.0004200000000002E-2</v>
      </c>
      <c r="K1541">
        <v>-9.9728000000000004E-3</v>
      </c>
      <c r="L1541" s="55">
        <v>1.0058599999999999E-2</v>
      </c>
      <c r="M1541">
        <v>3.8980800000000003E-2</v>
      </c>
      <c r="N1541">
        <v>3.8198700000000002E-2</v>
      </c>
      <c r="O1541">
        <v>166</v>
      </c>
      <c r="P1541">
        <v>1663</v>
      </c>
    </row>
    <row r="1542" spans="1:16">
      <c r="A1542" s="53" t="s">
        <v>54</v>
      </c>
      <c r="B1542" s="53">
        <v>39993</v>
      </c>
      <c r="C1542" s="57">
        <v>5</v>
      </c>
      <c r="D1542">
        <v>0.77827020000000002</v>
      </c>
      <c r="E1542">
        <v>0.79842219999999997</v>
      </c>
      <c r="F1542">
        <v>0.85740749999999999</v>
      </c>
      <c r="G1542">
        <v>-2.0152E-2</v>
      </c>
      <c r="H1542">
        <v>78.083799999999997</v>
      </c>
      <c r="I1542">
        <v>-6.9399600000000006E-2</v>
      </c>
      <c r="J1542">
        <v>-4.0303699999999998E-2</v>
      </c>
      <c r="K1542">
        <v>-2.0152E-2</v>
      </c>
      <c r="L1542" s="55">
        <v>-2.6399999999999998E-7</v>
      </c>
      <c r="M1542">
        <v>2.9095599999999999E-2</v>
      </c>
      <c r="N1542">
        <v>3.84281E-2</v>
      </c>
      <c r="O1542">
        <v>167</v>
      </c>
      <c r="P1542">
        <v>1663</v>
      </c>
    </row>
    <row r="1543" spans="1:16">
      <c r="A1543" s="53" t="s">
        <v>54</v>
      </c>
      <c r="B1543" s="53">
        <v>39993</v>
      </c>
      <c r="C1543" s="57">
        <v>6</v>
      </c>
      <c r="D1543">
        <v>0.68146309999999999</v>
      </c>
      <c r="E1543">
        <v>0.7039455</v>
      </c>
      <c r="F1543">
        <v>0.76700400000000002</v>
      </c>
      <c r="G1543">
        <v>-2.24823E-2</v>
      </c>
      <c r="H1543">
        <v>75.984999999999999</v>
      </c>
      <c r="I1543">
        <v>-7.1729899999999999E-2</v>
      </c>
      <c r="J1543">
        <v>-4.2633999999999998E-2</v>
      </c>
      <c r="K1543">
        <v>-2.24823E-2</v>
      </c>
      <c r="L1543">
        <v>-2.3305999999999999E-3</v>
      </c>
      <c r="M1543">
        <v>2.6765199999999999E-2</v>
      </c>
      <c r="N1543">
        <v>3.84281E-2</v>
      </c>
      <c r="O1543">
        <v>167</v>
      </c>
      <c r="P1543">
        <v>1663</v>
      </c>
    </row>
    <row r="1544" spans="1:16">
      <c r="A1544" s="53" t="s">
        <v>54</v>
      </c>
      <c r="B1544" s="53">
        <v>39993</v>
      </c>
      <c r="C1544" s="57">
        <v>7</v>
      </c>
      <c r="D1544">
        <v>0.68459999999999999</v>
      </c>
      <c r="E1544">
        <v>0.74617389999999995</v>
      </c>
      <c r="F1544">
        <v>0.80570450000000005</v>
      </c>
      <c r="G1544">
        <v>-6.1573900000000001E-2</v>
      </c>
      <c r="H1544">
        <v>76.943100000000001</v>
      </c>
      <c r="I1544">
        <v>-0.1108214</v>
      </c>
      <c r="J1544">
        <v>-8.1725599999999995E-2</v>
      </c>
      <c r="K1544">
        <v>-6.1573900000000001E-2</v>
      </c>
      <c r="L1544">
        <v>-4.1422199999999999E-2</v>
      </c>
      <c r="M1544">
        <v>-1.23263E-2</v>
      </c>
      <c r="N1544">
        <v>3.84281E-2</v>
      </c>
      <c r="O1544">
        <v>167</v>
      </c>
      <c r="P1544">
        <v>1663</v>
      </c>
    </row>
    <row r="1545" spans="1:16">
      <c r="A1545" s="53" t="s">
        <v>54</v>
      </c>
      <c r="B1545" s="53">
        <v>39993</v>
      </c>
      <c r="C1545" s="57">
        <v>8</v>
      </c>
      <c r="D1545">
        <v>0.71423309999999995</v>
      </c>
      <c r="E1545">
        <v>0.80537460000000005</v>
      </c>
      <c r="F1545">
        <v>0.8201022</v>
      </c>
      <c r="G1545">
        <v>-9.11415E-2</v>
      </c>
      <c r="H1545">
        <v>80.643699999999995</v>
      </c>
      <c r="I1545">
        <v>-0.14038909999999999</v>
      </c>
      <c r="J1545">
        <v>-0.11129319999999999</v>
      </c>
      <c r="K1545">
        <v>-9.11415E-2</v>
      </c>
      <c r="L1545">
        <v>-7.0989800000000006E-2</v>
      </c>
      <c r="M1545">
        <v>-4.1893899999999998E-2</v>
      </c>
      <c r="N1545">
        <v>3.84281E-2</v>
      </c>
      <c r="O1545">
        <v>167</v>
      </c>
      <c r="P1545">
        <v>1663</v>
      </c>
    </row>
    <row r="1546" spans="1:16">
      <c r="A1546" s="53" t="s">
        <v>54</v>
      </c>
      <c r="B1546" s="53">
        <v>39993</v>
      </c>
      <c r="C1546" s="57">
        <v>9</v>
      </c>
      <c r="D1546">
        <v>0.82322589999999995</v>
      </c>
      <c r="E1546">
        <v>0.84814460000000003</v>
      </c>
      <c r="F1546">
        <v>0.87645059999999997</v>
      </c>
      <c r="G1546">
        <v>-2.4918699999999998E-2</v>
      </c>
      <c r="H1546">
        <v>84.934100000000001</v>
      </c>
      <c r="I1546">
        <v>-7.4166300000000004E-2</v>
      </c>
      <c r="J1546">
        <v>-4.5070399999999997E-2</v>
      </c>
      <c r="K1546">
        <v>-2.4918699999999998E-2</v>
      </c>
      <c r="L1546">
        <v>-4.7670000000000004E-3</v>
      </c>
      <c r="M1546">
        <v>2.4328900000000001E-2</v>
      </c>
      <c r="N1546">
        <v>3.84281E-2</v>
      </c>
      <c r="O1546">
        <v>167</v>
      </c>
      <c r="P1546">
        <v>1663</v>
      </c>
    </row>
    <row r="1547" spans="1:16">
      <c r="A1547" s="53" t="s">
        <v>54</v>
      </c>
      <c r="B1547" s="53">
        <v>39993</v>
      </c>
      <c r="C1547" s="57">
        <v>10</v>
      </c>
      <c r="D1547">
        <v>0.96087009999999995</v>
      </c>
      <c r="E1547">
        <v>0.92495139999999998</v>
      </c>
      <c r="F1547">
        <v>0.9629046</v>
      </c>
      <c r="G1547">
        <v>3.5918699999999998E-2</v>
      </c>
      <c r="H1547">
        <v>90.506</v>
      </c>
      <c r="I1547">
        <v>-1.3469E-2</v>
      </c>
      <c r="J1547">
        <v>1.57097E-2</v>
      </c>
      <c r="K1547">
        <v>3.5918699999999998E-2</v>
      </c>
      <c r="L1547">
        <v>5.6127799999999999E-2</v>
      </c>
      <c r="M1547">
        <v>8.5306400000000004E-2</v>
      </c>
      <c r="N1547">
        <v>3.8537500000000002E-2</v>
      </c>
      <c r="O1547">
        <v>166</v>
      </c>
      <c r="P1547">
        <v>1663</v>
      </c>
    </row>
    <row r="1548" spans="1:16">
      <c r="A1548" s="53" t="s">
        <v>54</v>
      </c>
      <c r="B1548" s="53">
        <v>39993</v>
      </c>
      <c r="C1548" s="57">
        <v>11</v>
      </c>
      <c r="D1548">
        <v>1.1462939999999999</v>
      </c>
      <c r="E1548">
        <v>1.160123</v>
      </c>
      <c r="F1548">
        <v>1.182647</v>
      </c>
      <c r="G1548">
        <v>-1.38292E-2</v>
      </c>
      <c r="H1548">
        <v>94.710800000000006</v>
      </c>
      <c r="I1548">
        <v>-6.3216999999999995E-2</v>
      </c>
      <c r="J1548">
        <v>-3.4038300000000001E-2</v>
      </c>
      <c r="K1548">
        <v>-1.38292E-2</v>
      </c>
      <c r="L1548">
        <v>6.3797999999999997E-3</v>
      </c>
      <c r="M1548">
        <v>3.55585E-2</v>
      </c>
      <c r="N1548">
        <v>3.8537500000000002E-2</v>
      </c>
      <c r="O1548">
        <v>166</v>
      </c>
      <c r="P1548">
        <v>1663</v>
      </c>
    </row>
    <row r="1549" spans="1:16">
      <c r="A1549" s="53" t="s">
        <v>54</v>
      </c>
      <c r="B1549" s="53">
        <v>39993</v>
      </c>
      <c r="C1549" s="57">
        <v>12</v>
      </c>
      <c r="D1549">
        <v>1.287509</v>
      </c>
      <c r="E1549">
        <v>1.3806480000000001</v>
      </c>
      <c r="F1549">
        <v>1.41378</v>
      </c>
      <c r="G1549">
        <v>-9.3139899999999998E-2</v>
      </c>
      <c r="H1549">
        <v>97.930300000000003</v>
      </c>
      <c r="I1549">
        <v>-0.14206630000000001</v>
      </c>
      <c r="J1549">
        <v>-0.1131602</v>
      </c>
      <c r="K1549">
        <v>-9.3139899999999998E-2</v>
      </c>
      <c r="L1549">
        <v>-7.3119600000000007E-2</v>
      </c>
      <c r="M1549">
        <v>-4.4213500000000003E-2</v>
      </c>
      <c r="N1549">
        <v>3.81774E-2</v>
      </c>
      <c r="O1549">
        <v>165</v>
      </c>
      <c r="P1549">
        <v>1663</v>
      </c>
    </row>
    <row r="1550" spans="1:16">
      <c r="A1550" s="53" t="s">
        <v>54</v>
      </c>
      <c r="B1550" s="53">
        <v>39993</v>
      </c>
      <c r="C1550" s="57">
        <v>13</v>
      </c>
      <c r="D1550">
        <v>1.4871190000000001</v>
      </c>
      <c r="E1550">
        <v>1.5058290000000001</v>
      </c>
      <c r="F1550">
        <v>1.5237750000000001</v>
      </c>
      <c r="G1550">
        <v>-1.8710899999999999E-2</v>
      </c>
      <c r="H1550">
        <v>100.705</v>
      </c>
      <c r="I1550">
        <v>-6.8098599999999995E-2</v>
      </c>
      <c r="J1550">
        <v>-3.89199E-2</v>
      </c>
      <c r="K1550">
        <v>-1.8710899999999999E-2</v>
      </c>
      <c r="L1550">
        <v>1.4982000000000001E-3</v>
      </c>
      <c r="M1550">
        <v>3.06769E-2</v>
      </c>
      <c r="N1550">
        <v>3.8537500000000002E-2</v>
      </c>
      <c r="O1550">
        <v>166</v>
      </c>
      <c r="P1550">
        <v>1663</v>
      </c>
    </row>
    <row r="1551" spans="1:16">
      <c r="A1551" s="53" t="s">
        <v>54</v>
      </c>
      <c r="B1551" s="53">
        <v>39993</v>
      </c>
      <c r="C1551" s="57">
        <v>14</v>
      </c>
      <c r="D1551">
        <v>1.6365460000000001</v>
      </c>
      <c r="E1551">
        <v>1.5819749999999999</v>
      </c>
      <c r="F1551">
        <v>1.5928869999999999</v>
      </c>
      <c r="G1551">
        <v>5.45707E-2</v>
      </c>
      <c r="H1551">
        <v>102.63800000000001</v>
      </c>
      <c r="I1551">
        <v>5.1533999999999998E-3</v>
      </c>
      <c r="J1551">
        <v>3.4349499999999998E-2</v>
      </c>
      <c r="K1551">
        <v>5.45707E-2</v>
      </c>
      <c r="L1551">
        <v>7.4791800000000005E-2</v>
      </c>
      <c r="M1551">
        <v>0.103988</v>
      </c>
      <c r="N1551">
        <v>3.8560499999999998E-2</v>
      </c>
      <c r="O1551">
        <v>163</v>
      </c>
      <c r="P1551">
        <v>1663</v>
      </c>
    </row>
    <row r="1552" spans="1:16">
      <c r="A1552" s="53" t="s">
        <v>54</v>
      </c>
      <c r="B1552" s="53">
        <v>39993</v>
      </c>
      <c r="C1552" s="57">
        <v>15</v>
      </c>
      <c r="D1552">
        <v>1.781474</v>
      </c>
      <c r="E1552">
        <v>1.540268</v>
      </c>
      <c r="F1552">
        <v>1.479293</v>
      </c>
      <c r="G1552">
        <v>0.2412059</v>
      </c>
      <c r="H1552">
        <v>104.43899999999999</v>
      </c>
      <c r="I1552">
        <v>0.1916001</v>
      </c>
      <c r="J1552">
        <v>0.22090760000000001</v>
      </c>
      <c r="K1552">
        <v>0.2412059</v>
      </c>
      <c r="L1552">
        <v>0.26150420000000002</v>
      </c>
      <c r="M1552">
        <v>0.29081180000000001</v>
      </c>
      <c r="N1552">
        <v>3.8707600000000002E-2</v>
      </c>
      <c r="O1552">
        <v>165</v>
      </c>
      <c r="P1552">
        <v>1663</v>
      </c>
    </row>
    <row r="1553" spans="1:16">
      <c r="A1553" s="53" t="s">
        <v>54</v>
      </c>
      <c r="B1553" s="53">
        <v>39993</v>
      </c>
      <c r="C1553" s="57">
        <v>16</v>
      </c>
      <c r="D1553">
        <v>1.9203710000000001</v>
      </c>
      <c r="E1553">
        <v>1.6165389999999999</v>
      </c>
      <c r="F1553">
        <v>1.530535</v>
      </c>
      <c r="G1553">
        <v>0.30383169999999998</v>
      </c>
      <c r="H1553">
        <v>105.033</v>
      </c>
      <c r="I1553">
        <v>0.2542259</v>
      </c>
      <c r="J1553">
        <v>0.28353339999999999</v>
      </c>
      <c r="K1553">
        <v>0.30383169999999998</v>
      </c>
      <c r="L1553">
        <v>0.32412999999999997</v>
      </c>
      <c r="M1553">
        <v>0.35343750000000002</v>
      </c>
      <c r="N1553">
        <v>3.8707600000000002E-2</v>
      </c>
      <c r="O1553">
        <v>165</v>
      </c>
      <c r="P1553">
        <v>1663</v>
      </c>
    </row>
    <row r="1554" spans="1:16">
      <c r="A1554" s="53" t="s">
        <v>54</v>
      </c>
      <c r="B1554" s="53">
        <v>39993</v>
      </c>
      <c r="C1554" s="57">
        <v>17</v>
      </c>
      <c r="D1554">
        <v>2.0418569999999998</v>
      </c>
      <c r="E1554">
        <v>1.7227980000000001</v>
      </c>
      <c r="F1554">
        <v>1.586832</v>
      </c>
      <c r="G1554">
        <v>0.31905899999999998</v>
      </c>
      <c r="H1554">
        <v>105.639</v>
      </c>
      <c r="I1554">
        <v>0.2694532</v>
      </c>
      <c r="J1554">
        <v>0.29876069999999999</v>
      </c>
      <c r="K1554">
        <v>0.31905899999999998</v>
      </c>
      <c r="L1554">
        <v>0.33935729999999997</v>
      </c>
      <c r="M1554">
        <v>0.36866490000000002</v>
      </c>
      <c r="N1554">
        <v>3.8707600000000002E-2</v>
      </c>
      <c r="O1554">
        <v>165</v>
      </c>
      <c r="P1554">
        <v>1663</v>
      </c>
    </row>
    <row r="1555" spans="1:16">
      <c r="A1555" s="53" t="s">
        <v>54</v>
      </c>
      <c r="B1555" s="53">
        <v>39993</v>
      </c>
      <c r="C1555" s="57">
        <v>18</v>
      </c>
      <c r="D1555">
        <v>2.0909390000000001</v>
      </c>
      <c r="E1555">
        <v>1.829979</v>
      </c>
      <c r="F1555">
        <v>1.678088</v>
      </c>
      <c r="G1555">
        <v>0.26096000000000003</v>
      </c>
      <c r="H1555">
        <v>105.321</v>
      </c>
      <c r="I1555">
        <v>0.21135419999999999</v>
      </c>
      <c r="J1555">
        <v>0.24066170000000001</v>
      </c>
      <c r="K1555">
        <v>0.26096000000000003</v>
      </c>
      <c r="L1555">
        <v>0.28125830000000002</v>
      </c>
      <c r="M1555">
        <v>0.3105658</v>
      </c>
      <c r="N1555">
        <v>3.8707600000000002E-2</v>
      </c>
      <c r="O1555">
        <v>165</v>
      </c>
      <c r="P1555">
        <v>1663</v>
      </c>
    </row>
    <row r="1556" spans="1:16">
      <c r="A1556" s="53" t="s">
        <v>54</v>
      </c>
      <c r="B1556" s="53">
        <v>39993</v>
      </c>
      <c r="C1556" s="57">
        <v>19</v>
      </c>
      <c r="D1556">
        <v>2.060165</v>
      </c>
      <c r="E1556">
        <v>1.841772</v>
      </c>
      <c r="F1556">
        <v>1.739849</v>
      </c>
      <c r="G1556">
        <v>0.21839320000000001</v>
      </c>
      <c r="H1556">
        <v>102.866</v>
      </c>
      <c r="I1556">
        <v>0.1686541</v>
      </c>
      <c r="J1556">
        <v>0.19804040000000001</v>
      </c>
      <c r="K1556">
        <v>0.21839320000000001</v>
      </c>
      <c r="L1556">
        <v>0.23874600000000001</v>
      </c>
      <c r="M1556">
        <v>0.26813229999999999</v>
      </c>
      <c r="N1556">
        <v>3.8811600000000002E-2</v>
      </c>
      <c r="O1556">
        <v>164</v>
      </c>
      <c r="P1556">
        <v>1663</v>
      </c>
    </row>
    <row r="1557" spans="1:16">
      <c r="A1557" s="53" t="s">
        <v>54</v>
      </c>
      <c r="B1557" s="53">
        <v>39993</v>
      </c>
      <c r="C1557" s="57">
        <v>20</v>
      </c>
      <c r="D1557">
        <v>1.928639</v>
      </c>
      <c r="E1557">
        <v>1.9521679999999999</v>
      </c>
      <c r="F1557">
        <v>1.9509970000000001</v>
      </c>
      <c r="G1557">
        <v>-2.35292E-2</v>
      </c>
      <c r="H1557">
        <v>98.734800000000007</v>
      </c>
      <c r="I1557">
        <v>-7.3390399999999995E-2</v>
      </c>
      <c r="J1557">
        <v>-4.3931999999999999E-2</v>
      </c>
      <c r="K1557">
        <v>-2.35292E-2</v>
      </c>
      <c r="L1557">
        <v>-3.1264000000000001E-3</v>
      </c>
      <c r="M1557">
        <v>2.6332100000000001E-2</v>
      </c>
      <c r="N1557">
        <v>3.8906900000000001E-2</v>
      </c>
      <c r="O1557">
        <v>164</v>
      </c>
      <c r="P1557">
        <v>1663</v>
      </c>
    </row>
    <row r="1558" spans="1:16">
      <c r="A1558" s="53" t="s">
        <v>54</v>
      </c>
      <c r="B1558" s="53">
        <v>39993</v>
      </c>
      <c r="C1558" s="57">
        <v>21</v>
      </c>
      <c r="D1558">
        <v>1.728518</v>
      </c>
      <c r="E1558">
        <v>1.8383929999999999</v>
      </c>
      <c r="F1558">
        <v>1.900957</v>
      </c>
      <c r="G1558">
        <v>-0.1098751</v>
      </c>
      <c r="H1558">
        <v>93.132499999999993</v>
      </c>
      <c r="I1558">
        <v>-0.15926280000000001</v>
      </c>
      <c r="J1558">
        <v>-0.13008410000000001</v>
      </c>
      <c r="K1558">
        <v>-0.1098751</v>
      </c>
      <c r="L1558">
        <v>-8.9665999999999996E-2</v>
      </c>
      <c r="M1558">
        <v>-6.0487399999999997E-2</v>
      </c>
      <c r="N1558">
        <v>3.8537500000000002E-2</v>
      </c>
      <c r="O1558">
        <v>166</v>
      </c>
      <c r="P1558">
        <v>1663</v>
      </c>
    </row>
    <row r="1559" spans="1:16">
      <c r="A1559" s="53" t="s">
        <v>54</v>
      </c>
      <c r="B1559" s="53">
        <v>39993</v>
      </c>
      <c r="C1559" s="57">
        <v>22</v>
      </c>
      <c r="D1559">
        <v>1.688212</v>
      </c>
      <c r="E1559">
        <v>1.7459929999999999</v>
      </c>
      <c r="F1559">
        <v>1.775414</v>
      </c>
      <c r="G1559">
        <v>-5.7780499999999999E-2</v>
      </c>
      <c r="H1559">
        <v>89</v>
      </c>
      <c r="I1559">
        <v>-0.10716820000000001</v>
      </c>
      <c r="J1559">
        <v>-7.7989600000000006E-2</v>
      </c>
      <c r="K1559">
        <v>-5.7780499999999999E-2</v>
      </c>
      <c r="L1559">
        <v>-3.7571399999999998E-2</v>
      </c>
      <c r="M1559">
        <v>-8.3928000000000006E-3</v>
      </c>
      <c r="N1559">
        <v>3.8537500000000002E-2</v>
      </c>
      <c r="O1559">
        <v>166</v>
      </c>
      <c r="P1559">
        <v>1663</v>
      </c>
    </row>
    <row r="1560" spans="1:16">
      <c r="A1560" s="53" t="s">
        <v>54</v>
      </c>
      <c r="B1560" s="53">
        <v>39993</v>
      </c>
      <c r="C1560" s="57">
        <v>23</v>
      </c>
      <c r="D1560">
        <v>1.513838</v>
      </c>
      <c r="E1560">
        <v>1.534524</v>
      </c>
      <c r="F1560">
        <v>1.5873189999999999</v>
      </c>
      <c r="G1560">
        <v>-2.0686400000000001E-2</v>
      </c>
      <c r="H1560">
        <v>86.057599999999994</v>
      </c>
      <c r="I1560">
        <v>-7.0339799999999994E-2</v>
      </c>
      <c r="J1560">
        <v>-4.1004100000000002E-2</v>
      </c>
      <c r="K1560">
        <v>-2.0686400000000001E-2</v>
      </c>
      <c r="L1560">
        <v>-3.6860000000000001E-4</v>
      </c>
      <c r="M1560">
        <v>2.8967E-2</v>
      </c>
      <c r="N1560">
        <v>3.87447E-2</v>
      </c>
      <c r="O1560">
        <v>165</v>
      </c>
      <c r="P1560">
        <v>1663</v>
      </c>
    </row>
    <row r="1561" spans="1:16">
      <c r="A1561" s="53" t="s">
        <v>54</v>
      </c>
      <c r="B1561" s="53">
        <v>39993</v>
      </c>
      <c r="C1561" s="57">
        <v>24</v>
      </c>
      <c r="D1561">
        <v>1.316554</v>
      </c>
      <c r="E1561">
        <v>1.318325</v>
      </c>
      <c r="F1561">
        <v>1.380352</v>
      </c>
      <c r="G1561">
        <v>-1.7713E-3</v>
      </c>
      <c r="H1561">
        <v>83.163600000000002</v>
      </c>
      <c r="I1561">
        <v>-5.1424699999999997E-2</v>
      </c>
      <c r="J1561">
        <v>-2.20891E-2</v>
      </c>
      <c r="K1561">
        <v>-1.7713E-3</v>
      </c>
      <c r="L1561">
        <v>1.8546400000000001E-2</v>
      </c>
      <c r="M1561">
        <v>4.7882000000000001E-2</v>
      </c>
      <c r="N1561">
        <v>3.87447E-2</v>
      </c>
      <c r="O1561">
        <v>165</v>
      </c>
      <c r="P1561">
        <v>1663</v>
      </c>
    </row>
    <row r="1562" spans="1:16">
      <c r="A1562" s="53" t="s">
        <v>54</v>
      </c>
      <c r="B1562" s="53">
        <v>39994</v>
      </c>
      <c r="C1562" s="57">
        <v>1</v>
      </c>
      <c r="D1562">
        <v>1.0629869999999999</v>
      </c>
      <c r="E1562">
        <v>1.036308</v>
      </c>
      <c r="F1562">
        <v>1.079618</v>
      </c>
      <c r="G1562">
        <v>2.6679499999999998E-2</v>
      </c>
      <c r="H1562">
        <v>80.550899999999999</v>
      </c>
      <c r="I1562">
        <v>-2.2021599999999999E-2</v>
      </c>
      <c r="J1562">
        <v>6.7514000000000003E-3</v>
      </c>
      <c r="K1562">
        <v>2.6679499999999998E-2</v>
      </c>
      <c r="L1562">
        <v>4.6607599999999999E-2</v>
      </c>
      <c r="M1562">
        <v>7.5380600000000006E-2</v>
      </c>
      <c r="N1562">
        <v>3.8001600000000003E-2</v>
      </c>
      <c r="O1562">
        <v>167</v>
      </c>
      <c r="P1562">
        <v>1678</v>
      </c>
    </row>
    <row r="1563" spans="1:16">
      <c r="A1563" s="53" t="s">
        <v>54</v>
      </c>
      <c r="B1563" s="53">
        <v>39994</v>
      </c>
      <c r="C1563" s="57">
        <v>2</v>
      </c>
      <c r="D1563">
        <v>0.9200739</v>
      </c>
      <c r="E1563">
        <v>0.91984569999999999</v>
      </c>
      <c r="F1563">
        <v>0.99600460000000002</v>
      </c>
      <c r="G1563">
        <v>2.2819999999999999E-4</v>
      </c>
      <c r="H1563">
        <v>78.529799999999994</v>
      </c>
      <c r="I1563">
        <v>-4.84447E-2</v>
      </c>
      <c r="J1563">
        <v>-1.9688400000000002E-2</v>
      </c>
      <c r="K1563">
        <v>2.2819999999999999E-4</v>
      </c>
      <c r="L1563">
        <v>2.0144800000000001E-2</v>
      </c>
      <c r="M1563">
        <v>4.8901199999999999E-2</v>
      </c>
      <c r="N1563">
        <v>3.7979699999999998E-2</v>
      </c>
      <c r="O1563">
        <v>168</v>
      </c>
      <c r="P1563">
        <v>1678</v>
      </c>
    </row>
    <row r="1564" spans="1:16">
      <c r="A1564" s="53" t="s">
        <v>54</v>
      </c>
      <c r="B1564" s="53">
        <v>39994</v>
      </c>
      <c r="C1564" s="57">
        <v>3</v>
      </c>
      <c r="D1564">
        <v>0.85292429999999997</v>
      </c>
      <c r="E1564">
        <v>0.8853183</v>
      </c>
      <c r="F1564">
        <v>0.95830280000000001</v>
      </c>
      <c r="G1564">
        <v>-3.2393999999999999E-2</v>
      </c>
      <c r="H1564">
        <v>77.323400000000007</v>
      </c>
      <c r="I1564">
        <v>-8.1192100000000003E-2</v>
      </c>
      <c r="J1564">
        <v>-5.23618E-2</v>
      </c>
      <c r="K1564">
        <v>-3.2393999999999999E-2</v>
      </c>
      <c r="L1564">
        <v>-1.24262E-2</v>
      </c>
      <c r="M1564">
        <v>1.6404100000000001E-2</v>
      </c>
      <c r="N1564">
        <v>3.8077399999999997E-2</v>
      </c>
      <c r="O1564">
        <v>167</v>
      </c>
      <c r="P1564">
        <v>1678</v>
      </c>
    </row>
    <row r="1565" spans="1:16">
      <c r="A1565" s="53" t="s">
        <v>54</v>
      </c>
      <c r="B1565" s="53">
        <v>39994</v>
      </c>
      <c r="C1565" s="57">
        <v>4</v>
      </c>
      <c r="D1565">
        <v>0.78664009999999995</v>
      </c>
      <c r="E1565">
        <v>0.78661510000000001</v>
      </c>
      <c r="F1565">
        <v>0.86968250000000002</v>
      </c>
      <c r="G1565">
        <v>2.5000000000000001E-5</v>
      </c>
      <c r="H1565">
        <v>75.9251</v>
      </c>
      <c r="I1565">
        <v>-4.87731E-2</v>
      </c>
      <c r="J1565">
        <v>-1.99428E-2</v>
      </c>
      <c r="K1565">
        <v>2.5000000000000001E-5</v>
      </c>
      <c r="L1565">
        <v>1.9992800000000002E-2</v>
      </c>
      <c r="M1565">
        <v>4.8823100000000001E-2</v>
      </c>
      <c r="N1565">
        <v>3.8077399999999997E-2</v>
      </c>
      <c r="O1565">
        <v>167</v>
      </c>
      <c r="P1565">
        <v>1678</v>
      </c>
    </row>
    <row r="1566" spans="1:16">
      <c r="A1566" s="53" t="s">
        <v>54</v>
      </c>
      <c r="B1566" s="53">
        <v>39994</v>
      </c>
      <c r="C1566" s="57">
        <v>5</v>
      </c>
      <c r="D1566">
        <v>0.72157530000000003</v>
      </c>
      <c r="E1566">
        <v>0.78708290000000003</v>
      </c>
      <c r="F1566">
        <v>0.82474060000000005</v>
      </c>
      <c r="G1566">
        <v>-6.5507499999999996E-2</v>
      </c>
      <c r="H1566">
        <v>75.158699999999996</v>
      </c>
      <c r="I1566">
        <v>-0.11430559999999999</v>
      </c>
      <c r="J1566">
        <v>-8.5475300000000004E-2</v>
      </c>
      <c r="K1566">
        <v>-6.5507499999999996E-2</v>
      </c>
      <c r="L1566">
        <v>-4.5539700000000002E-2</v>
      </c>
      <c r="M1566">
        <v>-1.6709399999999999E-2</v>
      </c>
      <c r="N1566">
        <v>3.8077399999999997E-2</v>
      </c>
      <c r="O1566">
        <v>167</v>
      </c>
      <c r="P1566">
        <v>1678</v>
      </c>
    </row>
    <row r="1567" spans="1:16">
      <c r="A1567" s="53" t="s">
        <v>54</v>
      </c>
      <c r="B1567" s="53">
        <v>39994</v>
      </c>
      <c r="C1567" s="57">
        <v>6</v>
      </c>
      <c r="D1567">
        <v>0.62463709999999995</v>
      </c>
      <c r="E1567">
        <v>0.70268949999999997</v>
      </c>
      <c r="F1567">
        <v>0.77084779999999997</v>
      </c>
      <c r="G1567">
        <v>-7.8052399999999994E-2</v>
      </c>
      <c r="H1567">
        <v>74.350300000000004</v>
      </c>
      <c r="I1567">
        <v>-0.1268505</v>
      </c>
      <c r="J1567">
        <v>-9.8020200000000002E-2</v>
      </c>
      <c r="K1567">
        <v>-7.8052399999999994E-2</v>
      </c>
      <c r="L1567">
        <v>-5.80846E-2</v>
      </c>
      <c r="M1567">
        <v>-2.92543E-2</v>
      </c>
      <c r="N1567">
        <v>3.8077399999999997E-2</v>
      </c>
      <c r="O1567">
        <v>167</v>
      </c>
      <c r="P1567">
        <v>1678</v>
      </c>
    </row>
    <row r="1568" spans="1:16">
      <c r="A1568" s="53" t="s">
        <v>54</v>
      </c>
      <c r="B1568" s="53">
        <v>39994</v>
      </c>
      <c r="C1568" s="57">
        <v>7</v>
      </c>
      <c r="D1568">
        <v>0.64525739999999998</v>
      </c>
      <c r="E1568">
        <v>0.7118582</v>
      </c>
      <c r="F1568">
        <v>0.75848490000000002</v>
      </c>
      <c r="G1568">
        <v>-6.6600800000000002E-2</v>
      </c>
      <c r="H1568">
        <v>74.098799999999997</v>
      </c>
      <c r="I1568">
        <v>-0.1153989</v>
      </c>
      <c r="J1568">
        <v>-8.6568599999999996E-2</v>
      </c>
      <c r="K1568">
        <v>-6.6600800000000002E-2</v>
      </c>
      <c r="L1568">
        <v>-4.6633000000000001E-2</v>
      </c>
      <c r="M1568">
        <v>-1.7802700000000001E-2</v>
      </c>
      <c r="N1568">
        <v>3.8077399999999997E-2</v>
      </c>
      <c r="O1568">
        <v>167</v>
      </c>
      <c r="P1568">
        <v>1678</v>
      </c>
    </row>
    <row r="1569" spans="1:16">
      <c r="A1569" s="53" t="s">
        <v>54</v>
      </c>
      <c r="B1569" s="53">
        <v>39994</v>
      </c>
      <c r="C1569" s="57">
        <v>8</v>
      </c>
      <c r="D1569">
        <v>0.67294779999999998</v>
      </c>
      <c r="E1569">
        <v>0.70129529999999995</v>
      </c>
      <c r="F1569">
        <v>0.78988720000000001</v>
      </c>
      <c r="G1569">
        <v>-2.8347500000000001E-2</v>
      </c>
      <c r="H1569">
        <v>75.409599999999998</v>
      </c>
      <c r="I1569">
        <v>-7.6853400000000002E-2</v>
      </c>
      <c r="J1569">
        <v>-4.8195700000000001E-2</v>
      </c>
      <c r="K1569">
        <v>-2.8347500000000001E-2</v>
      </c>
      <c r="L1569">
        <v>-8.4992999999999996E-3</v>
      </c>
      <c r="M1569">
        <v>2.01584E-2</v>
      </c>
      <c r="N1569">
        <v>3.7849399999999998E-2</v>
      </c>
      <c r="O1569">
        <v>166</v>
      </c>
      <c r="P1569">
        <v>1678</v>
      </c>
    </row>
    <row r="1570" spans="1:16">
      <c r="A1570" s="53" t="s">
        <v>54</v>
      </c>
      <c r="B1570" s="53">
        <v>39994</v>
      </c>
      <c r="C1570" s="57">
        <v>9</v>
      </c>
      <c r="D1570">
        <v>0.70852210000000004</v>
      </c>
      <c r="E1570">
        <v>0.7144279</v>
      </c>
      <c r="F1570">
        <v>0.80227309999999996</v>
      </c>
      <c r="G1570">
        <v>-5.9058000000000001E-3</v>
      </c>
      <c r="H1570">
        <v>77.851200000000006</v>
      </c>
      <c r="I1570">
        <v>-5.4801500000000003E-2</v>
      </c>
      <c r="J1570">
        <v>-2.5913499999999999E-2</v>
      </c>
      <c r="K1570">
        <v>-5.9058000000000001E-3</v>
      </c>
      <c r="L1570">
        <v>1.4101900000000001E-2</v>
      </c>
      <c r="M1570">
        <v>4.2989899999999998E-2</v>
      </c>
      <c r="N1570">
        <v>3.81535E-2</v>
      </c>
      <c r="O1570">
        <v>168</v>
      </c>
      <c r="P1570">
        <v>1678</v>
      </c>
    </row>
    <row r="1571" spans="1:16">
      <c r="A1571" s="53" t="s">
        <v>54</v>
      </c>
      <c r="B1571" s="53">
        <v>39994</v>
      </c>
      <c r="C1571" s="57">
        <v>10</v>
      </c>
      <c r="D1571">
        <v>0.78893150000000001</v>
      </c>
      <c r="E1571">
        <v>0.77933560000000002</v>
      </c>
      <c r="F1571">
        <v>0.84910160000000001</v>
      </c>
      <c r="G1571">
        <v>9.5960000000000004E-3</v>
      </c>
      <c r="H1571">
        <v>80.833299999999994</v>
      </c>
      <c r="I1571">
        <v>-3.92997E-2</v>
      </c>
      <c r="J1571">
        <v>-1.0411699999999999E-2</v>
      </c>
      <c r="K1571">
        <v>9.5960000000000004E-3</v>
      </c>
      <c r="L1571">
        <v>2.96037E-2</v>
      </c>
      <c r="M1571">
        <v>5.8491700000000001E-2</v>
      </c>
      <c r="N1571">
        <v>3.81535E-2</v>
      </c>
      <c r="O1571">
        <v>168</v>
      </c>
      <c r="P1571">
        <v>1678</v>
      </c>
    </row>
    <row r="1572" spans="1:16">
      <c r="A1572" s="53" t="s">
        <v>54</v>
      </c>
      <c r="B1572" s="53">
        <v>39994</v>
      </c>
      <c r="C1572" s="57">
        <v>11</v>
      </c>
      <c r="D1572">
        <v>0.88278120000000004</v>
      </c>
      <c r="E1572">
        <v>0.85408309999999998</v>
      </c>
      <c r="F1572">
        <v>0.93741050000000004</v>
      </c>
      <c r="G1572">
        <v>2.8698100000000001E-2</v>
      </c>
      <c r="H1572">
        <v>84.506</v>
      </c>
      <c r="I1572">
        <v>-2.01976E-2</v>
      </c>
      <c r="J1572">
        <v>8.6902999999999998E-3</v>
      </c>
      <c r="K1572">
        <v>2.8698100000000001E-2</v>
      </c>
      <c r="L1572">
        <v>4.87058E-2</v>
      </c>
      <c r="M1572">
        <v>7.7593800000000004E-2</v>
      </c>
      <c r="N1572">
        <v>3.81535E-2</v>
      </c>
      <c r="O1572">
        <v>168</v>
      </c>
      <c r="P1572">
        <v>1678</v>
      </c>
    </row>
    <row r="1573" spans="1:16">
      <c r="A1573" s="53" t="s">
        <v>54</v>
      </c>
      <c r="B1573" s="53">
        <v>39994</v>
      </c>
      <c r="C1573" s="57">
        <v>12</v>
      </c>
      <c r="D1573">
        <v>0.99871980000000005</v>
      </c>
      <c r="E1573">
        <v>0.96141460000000001</v>
      </c>
      <c r="F1573">
        <v>1.095029</v>
      </c>
      <c r="G1573">
        <v>3.7305199999999997E-2</v>
      </c>
      <c r="H1573">
        <v>88.285700000000006</v>
      </c>
      <c r="I1573">
        <v>-1.15905E-2</v>
      </c>
      <c r="J1573">
        <v>1.72975E-2</v>
      </c>
      <c r="K1573">
        <v>3.7305199999999997E-2</v>
      </c>
      <c r="L1573">
        <v>5.7313000000000003E-2</v>
      </c>
      <c r="M1573">
        <v>8.6201E-2</v>
      </c>
      <c r="N1573">
        <v>3.81535E-2</v>
      </c>
      <c r="O1573">
        <v>168</v>
      </c>
      <c r="P1573">
        <v>1678</v>
      </c>
    </row>
    <row r="1574" spans="1:16">
      <c r="A1574" s="53" t="s">
        <v>54</v>
      </c>
      <c r="B1574" s="53">
        <v>39994</v>
      </c>
      <c r="C1574" s="57">
        <v>13</v>
      </c>
      <c r="D1574">
        <v>1.138228</v>
      </c>
      <c r="E1574">
        <v>1.075285</v>
      </c>
      <c r="F1574">
        <v>1.248453</v>
      </c>
      <c r="G1574">
        <v>6.2943700000000005E-2</v>
      </c>
      <c r="H1574">
        <v>91.345200000000006</v>
      </c>
      <c r="I1574">
        <v>1.4048E-2</v>
      </c>
      <c r="J1574">
        <v>4.2936000000000002E-2</v>
      </c>
      <c r="K1574">
        <v>6.2943700000000005E-2</v>
      </c>
      <c r="L1574">
        <v>8.2951399999999995E-2</v>
      </c>
      <c r="M1574">
        <v>0.11183940000000001</v>
      </c>
      <c r="N1574">
        <v>3.81535E-2</v>
      </c>
      <c r="O1574">
        <v>168</v>
      </c>
      <c r="P1574">
        <v>1678</v>
      </c>
    </row>
    <row r="1575" spans="1:16">
      <c r="A1575" s="53" t="s">
        <v>54</v>
      </c>
      <c r="B1575" s="53">
        <v>39994</v>
      </c>
      <c r="C1575" s="57">
        <v>14</v>
      </c>
      <c r="D1575">
        <v>1.279755</v>
      </c>
      <c r="E1575">
        <v>1.2031689999999999</v>
      </c>
      <c r="F1575">
        <v>1.3162180000000001</v>
      </c>
      <c r="G1575">
        <v>7.6586600000000005E-2</v>
      </c>
      <c r="H1575">
        <v>94.473200000000006</v>
      </c>
      <c r="I1575">
        <v>2.7690900000000001E-2</v>
      </c>
      <c r="J1575">
        <v>5.6578900000000001E-2</v>
      </c>
      <c r="K1575">
        <v>7.6586600000000005E-2</v>
      </c>
      <c r="L1575">
        <v>9.6594299999999994E-2</v>
      </c>
      <c r="M1575">
        <v>0.12548229999999999</v>
      </c>
      <c r="N1575">
        <v>3.81535E-2</v>
      </c>
      <c r="O1575">
        <v>168</v>
      </c>
      <c r="P1575">
        <v>1678</v>
      </c>
    </row>
    <row r="1576" spans="1:16">
      <c r="A1576" s="53" t="s">
        <v>54</v>
      </c>
      <c r="B1576" s="53">
        <v>39994</v>
      </c>
      <c r="C1576" s="57">
        <v>15</v>
      </c>
      <c r="D1576">
        <v>1.4345509999999999</v>
      </c>
      <c r="E1576">
        <v>1.2838940000000001</v>
      </c>
      <c r="F1576">
        <v>1.3922810000000001</v>
      </c>
      <c r="G1576">
        <v>0.15065690000000001</v>
      </c>
      <c r="H1576">
        <v>97.235100000000003</v>
      </c>
      <c r="I1576">
        <v>0.1017709</v>
      </c>
      <c r="J1576">
        <v>0.1306532</v>
      </c>
      <c r="K1576">
        <v>0.15065690000000001</v>
      </c>
      <c r="L1576">
        <v>0.1706607</v>
      </c>
      <c r="M1576">
        <v>0.199543</v>
      </c>
      <c r="N1576">
        <v>3.8145999999999999E-2</v>
      </c>
      <c r="O1576">
        <v>168</v>
      </c>
      <c r="P1576">
        <v>1678</v>
      </c>
    </row>
    <row r="1577" spans="1:16">
      <c r="A1577" s="53" t="s">
        <v>54</v>
      </c>
      <c r="B1577" s="53">
        <v>39994</v>
      </c>
      <c r="C1577" s="57">
        <v>16</v>
      </c>
      <c r="D1577">
        <v>1.5591299999999999</v>
      </c>
      <c r="E1577">
        <v>1.3948910000000001</v>
      </c>
      <c r="F1577">
        <v>1.46079</v>
      </c>
      <c r="G1577">
        <v>0.16423889999999999</v>
      </c>
      <c r="H1577">
        <v>98.672600000000003</v>
      </c>
      <c r="I1577">
        <v>0.11535289999999999</v>
      </c>
      <c r="J1577">
        <v>0.14423520000000001</v>
      </c>
      <c r="K1577">
        <v>0.16423889999999999</v>
      </c>
      <c r="L1577">
        <v>0.18424270000000001</v>
      </c>
      <c r="M1577">
        <v>0.21312500000000001</v>
      </c>
      <c r="N1577">
        <v>3.8145999999999999E-2</v>
      </c>
      <c r="O1577">
        <v>168</v>
      </c>
      <c r="P1577">
        <v>1678</v>
      </c>
    </row>
    <row r="1578" spans="1:16">
      <c r="A1578" s="53" t="s">
        <v>54</v>
      </c>
      <c r="B1578" s="53">
        <v>39994</v>
      </c>
      <c r="C1578" s="57">
        <v>17</v>
      </c>
      <c r="D1578">
        <v>1.6719759999999999</v>
      </c>
      <c r="E1578">
        <v>1.4837560000000001</v>
      </c>
      <c r="F1578">
        <v>1.586168</v>
      </c>
      <c r="G1578">
        <v>0.1882201</v>
      </c>
      <c r="H1578">
        <v>100.042</v>
      </c>
      <c r="I1578">
        <v>0.13920930000000001</v>
      </c>
      <c r="J1578">
        <v>0.16816529999999999</v>
      </c>
      <c r="K1578">
        <v>0.1882201</v>
      </c>
      <c r="L1578">
        <v>0.20827499999999999</v>
      </c>
      <c r="M1578">
        <v>0.237231</v>
      </c>
      <c r="N1578">
        <v>3.8243399999999997E-2</v>
      </c>
      <c r="O1578">
        <v>166</v>
      </c>
      <c r="P1578">
        <v>1678</v>
      </c>
    </row>
    <row r="1579" spans="1:16">
      <c r="A1579" s="53" t="s">
        <v>54</v>
      </c>
      <c r="B1579" s="53">
        <v>39994</v>
      </c>
      <c r="C1579" s="57">
        <v>18</v>
      </c>
      <c r="D1579">
        <v>1.737919</v>
      </c>
      <c r="E1579">
        <v>1.518958</v>
      </c>
      <c r="F1579">
        <v>1.539528</v>
      </c>
      <c r="G1579">
        <v>0.2189605</v>
      </c>
      <c r="H1579">
        <v>100.28400000000001</v>
      </c>
      <c r="I1579">
        <v>0.17016239999999999</v>
      </c>
      <c r="J1579">
        <v>0.19899269999999999</v>
      </c>
      <c r="K1579">
        <v>0.2189605</v>
      </c>
      <c r="L1579">
        <v>0.23892830000000001</v>
      </c>
      <c r="M1579">
        <v>0.26775860000000001</v>
      </c>
      <c r="N1579">
        <v>3.8077399999999997E-2</v>
      </c>
      <c r="O1579">
        <v>167</v>
      </c>
      <c r="P1579">
        <v>1678</v>
      </c>
    </row>
    <row r="1580" spans="1:16">
      <c r="A1580" s="53" t="s">
        <v>54</v>
      </c>
      <c r="B1580" s="53">
        <v>39994</v>
      </c>
      <c r="C1580" s="57">
        <v>19</v>
      </c>
      <c r="D1580">
        <v>1.7372939999999999</v>
      </c>
      <c r="E1580">
        <v>1.5804419999999999</v>
      </c>
      <c r="F1580">
        <v>1.676501</v>
      </c>
      <c r="G1580">
        <v>0.1568524</v>
      </c>
      <c r="H1580">
        <v>99.4251</v>
      </c>
      <c r="I1580">
        <v>0.10805430000000001</v>
      </c>
      <c r="J1580">
        <v>0.1368846</v>
      </c>
      <c r="K1580">
        <v>0.1568524</v>
      </c>
      <c r="L1580">
        <v>0.17682020000000001</v>
      </c>
      <c r="M1580">
        <v>0.20565050000000001</v>
      </c>
      <c r="N1580">
        <v>3.8077399999999997E-2</v>
      </c>
      <c r="O1580">
        <v>167</v>
      </c>
      <c r="P1580">
        <v>1678</v>
      </c>
    </row>
    <row r="1581" spans="1:16">
      <c r="A1581" s="53" t="s">
        <v>54</v>
      </c>
      <c r="B1581" s="53">
        <v>39994</v>
      </c>
      <c r="C1581" s="57">
        <v>20</v>
      </c>
      <c r="D1581">
        <v>1.6615850000000001</v>
      </c>
      <c r="E1581">
        <v>1.6729590000000001</v>
      </c>
      <c r="F1581">
        <v>1.7297640000000001</v>
      </c>
      <c r="G1581">
        <v>-1.1373599999999999E-2</v>
      </c>
      <c r="H1581">
        <v>96.836299999999994</v>
      </c>
      <c r="I1581">
        <v>-6.0046599999999999E-2</v>
      </c>
      <c r="J1581">
        <v>-3.1290199999999997E-2</v>
      </c>
      <c r="K1581">
        <v>-1.1373599999999999E-2</v>
      </c>
      <c r="L1581">
        <v>8.5429000000000008E-3</v>
      </c>
      <c r="M1581">
        <v>3.7299300000000001E-2</v>
      </c>
      <c r="N1581">
        <v>3.7979699999999998E-2</v>
      </c>
      <c r="O1581">
        <v>168</v>
      </c>
      <c r="P1581">
        <v>1678</v>
      </c>
    </row>
    <row r="1582" spans="1:16">
      <c r="A1582" s="53" t="s">
        <v>54</v>
      </c>
      <c r="B1582" s="53">
        <v>39994</v>
      </c>
      <c r="C1582" s="57">
        <v>21</v>
      </c>
      <c r="D1582">
        <v>1.5465880000000001</v>
      </c>
      <c r="E1582">
        <v>1.6136969999999999</v>
      </c>
      <c r="F1582">
        <v>1.6973419999999999</v>
      </c>
      <c r="G1582">
        <v>-6.7109199999999994E-2</v>
      </c>
      <c r="H1582">
        <v>92.916700000000006</v>
      </c>
      <c r="I1582">
        <v>-0.1157822</v>
      </c>
      <c r="J1582">
        <v>-8.70258E-2</v>
      </c>
      <c r="K1582">
        <v>-6.7109199999999994E-2</v>
      </c>
      <c r="L1582">
        <v>-4.7192600000000001E-2</v>
      </c>
      <c r="M1582">
        <v>-1.8436299999999999E-2</v>
      </c>
      <c r="N1582">
        <v>3.7979699999999998E-2</v>
      </c>
      <c r="O1582">
        <v>168</v>
      </c>
      <c r="P1582">
        <v>1678</v>
      </c>
    </row>
    <row r="1583" spans="1:16">
      <c r="A1583" s="53" t="s">
        <v>54</v>
      </c>
      <c r="B1583" s="53">
        <v>39994</v>
      </c>
      <c r="C1583" s="57">
        <v>22</v>
      </c>
      <c r="D1583">
        <v>1.517361</v>
      </c>
      <c r="E1583">
        <v>1.583199</v>
      </c>
      <c r="F1583">
        <v>1.55121</v>
      </c>
      <c r="G1583">
        <v>-6.5838499999999994E-2</v>
      </c>
      <c r="H1583">
        <v>87.148799999999994</v>
      </c>
      <c r="I1583">
        <v>-0.1145114</v>
      </c>
      <c r="J1583">
        <v>-8.5754999999999998E-2</v>
      </c>
      <c r="K1583">
        <v>-6.5838499999999994E-2</v>
      </c>
      <c r="L1583">
        <v>-4.5921900000000002E-2</v>
      </c>
      <c r="M1583">
        <v>-1.71655E-2</v>
      </c>
      <c r="N1583">
        <v>3.7979699999999998E-2</v>
      </c>
      <c r="O1583">
        <v>168</v>
      </c>
      <c r="P1583">
        <v>1678</v>
      </c>
    </row>
    <row r="1584" spans="1:16">
      <c r="A1584" s="53" t="s">
        <v>54</v>
      </c>
      <c r="B1584" s="53">
        <v>39994</v>
      </c>
      <c r="C1584" s="57">
        <v>23</v>
      </c>
      <c r="D1584">
        <v>1.3131409999999999</v>
      </c>
      <c r="E1584">
        <v>1.3858459999999999</v>
      </c>
      <c r="F1584">
        <v>1.443038</v>
      </c>
      <c r="G1584">
        <v>-7.27048E-2</v>
      </c>
      <c r="H1584">
        <v>82</v>
      </c>
      <c r="I1584">
        <v>-0.12137779999999999</v>
      </c>
      <c r="J1584">
        <v>-9.2621400000000007E-2</v>
      </c>
      <c r="K1584">
        <v>-7.27048E-2</v>
      </c>
      <c r="L1584">
        <v>-5.27882E-2</v>
      </c>
      <c r="M1584">
        <v>-2.4031799999999999E-2</v>
      </c>
      <c r="N1584">
        <v>3.7979699999999998E-2</v>
      </c>
      <c r="O1584">
        <v>168</v>
      </c>
      <c r="P1584">
        <v>1678</v>
      </c>
    </row>
    <row r="1585" spans="1:16">
      <c r="A1585" s="53" t="s">
        <v>54</v>
      </c>
      <c r="B1585" s="53">
        <v>39994</v>
      </c>
      <c r="C1585" s="57">
        <v>24</v>
      </c>
      <c r="D1585">
        <v>1.145921</v>
      </c>
      <c r="E1585">
        <v>1.201508</v>
      </c>
      <c r="F1585">
        <v>1.251898</v>
      </c>
      <c r="G1585">
        <v>-5.5586799999999999E-2</v>
      </c>
      <c r="H1585">
        <v>79.467299999999994</v>
      </c>
      <c r="I1585">
        <v>-0.1042598</v>
      </c>
      <c r="J1585">
        <v>-7.5503399999999998E-2</v>
      </c>
      <c r="K1585">
        <v>-5.5586799999999999E-2</v>
      </c>
      <c r="L1585">
        <v>-3.5670199999999999E-2</v>
      </c>
      <c r="M1585">
        <v>-6.9138999999999997E-3</v>
      </c>
      <c r="N1585">
        <v>3.7979699999999998E-2</v>
      </c>
      <c r="O1585">
        <v>168</v>
      </c>
      <c r="P1585">
        <v>1678</v>
      </c>
    </row>
    <row r="1586" spans="1:16">
      <c r="A1586" s="53" t="s">
        <v>54</v>
      </c>
      <c r="B1586" s="53">
        <v>40007</v>
      </c>
      <c r="C1586" s="57">
        <v>1</v>
      </c>
      <c r="D1586">
        <v>0.94693240000000001</v>
      </c>
      <c r="E1586">
        <v>0.9306951</v>
      </c>
      <c r="F1586">
        <v>0.8888547</v>
      </c>
      <c r="G1586">
        <v>1.62373E-2</v>
      </c>
      <c r="H1586">
        <v>75.28</v>
      </c>
      <c r="I1586">
        <v>-3.2030900000000001E-2</v>
      </c>
      <c r="J1586">
        <v>-3.5136999999999998E-3</v>
      </c>
      <c r="K1586">
        <v>1.62373E-2</v>
      </c>
      <c r="L1586">
        <v>3.5988199999999998E-2</v>
      </c>
      <c r="M1586">
        <v>6.4505400000000004E-2</v>
      </c>
      <c r="N1586">
        <v>3.7663799999999997E-2</v>
      </c>
      <c r="O1586">
        <v>175</v>
      </c>
      <c r="P1586">
        <v>1750</v>
      </c>
    </row>
    <row r="1587" spans="1:16">
      <c r="A1587" s="53" t="s">
        <v>54</v>
      </c>
      <c r="B1587" s="53">
        <v>40007</v>
      </c>
      <c r="C1587" s="57">
        <v>2</v>
      </c>
      <c r="D1587">
        <v>0.83965460000000003</v>
      </c>
      <c r="E1587">
        <v>0.85016789999999998</v>
      </c>
      <c r="F1587">
        <v>0.82384389999999996</v>
      </c>
      <c r="G1587">
        <v>-1.0513399999999999E-2</v>
      </c>
      <c r="H1587">
        <v>73.442899999999995</v>
      </c>
      <c r="I1587">
        <v>-5.87815E-2</v>
      </c>
      <c r="J1587">
        <v>-3.0264300000000001E-2</v>
      </c>
      <c r="K1587">
        <v>-1.0513399999999999E-2</v>
      </c>
      <c r="L1587">
        <v>9.2376000000000003E-3</v>
      </c>
      <c r="M1587">
        <v>3.7754799999999998E-2</v>
      </c>
      <c r="N1587">
        <v>3.7663799999999997E-2</v>
      </c>
      <c r="O1587">
        <v>175</v>
      </c>
      <c r="P1587">
        <v>1750</v>
      </c>
    </row>
    <row r="1588" spans="1:16">
      <c r="A1588" s="53" t="s">
        <v>54</v>
      </c>
      <c r="B1588" s="53">
        <v>40007</v>
      </c>
      <c r="C1588" s="57">
        <v>3</v>
      </c>
      <c r="D1588">
        <v>0.75530730000000001</v>
      </c>
      <c r="E1588">
        <v>0.77438839999999998</v>
      </c>
      <c r="F1588">
        <v>0.74626159999999997</v>
      </c>
      <c r="G1588">
        <v>-1.90812E-2</v>
      </c>
      <c r="H1588">
        <v>71.442899999999995</v>
      </c>
      <c r="I1588">
        <v>-6.7349300000000001E-2</v>
      </c>
      <c r="J1588">
        <v>-3.8832100000000001E-2</v>
      </c>
      <c r="K1588">
        <v>-1.90812E-2</v>
      </c>
      <c r="L1588">
        <v>6.6980000000000002E-4</v>
      </c>
      <c r="M1588">
        <v>2.9187000000000001E-2</v>
      </c>
      <c r="N1588">
        <v>3.7663799999999997E-2</v>
      </c>
      <c r="O1588">
        <v>175</v>
      </c>
      <c r="P1588">
        <v>1750</v>
      </c>
    </row>
    <row r="1589" spans="1:16">
      <c r="A1589" s="53" t="s">
        <v>54</v>
      </c>
      <c r="B1589" s="53">
        <v>40007</v>
      </c>
      <c r="C1589" s="57">
        <v>4</v>
      </c>
      <c r="D1589">
        <v>0.70861260000000004</v>
      </c>
      <c r="E1589">
        <v>0.70869919999999997</v>
      </c>
      <c r="F1589">
        <v>0.66899189999999997</v>
      </c>
      <c r="G1589">
        <v>-8.6600000000000004E-5</v>
      </c>
      <c r="H1589">
        <v>69.765699999999995</v>
      </c>
      <c r="I1589">
        <v>-4.8354800000000003E-2</v>
      </c>
      <c r="J1589">
        <v>-1.9837500000000001E-2</v>
      </c>
      <c r="K1589">
        <v>-8.6600000000000004E-5</v>
      </c>
      <c r="L1589">
        <v>1.9664299999999999E-2</v>
      </c>
      <c r="M1589">
        <v>4.8181599999999998E-2</v>
      </c>
      <c r="N1589">
        <v>3.7663799999999997E-2</v>
      </c>
      <c r="O1589">
        <v>175</v>
      </c>
      <c r="P1589">
        <v>1750</v>
      </c>
    </row>
    <row r="1590" spans="1:16">
      <c r="A1590" s="53" t="s">
        <v>54</v>
      </c>
      <c r="B1590" s="53">
        <v>40007</v>
      </c>
      <c r="C1590" s="57">
        <v>5</v>
      </c>
      <c r="D1590">
        <v>0.66400729999999997</v>
      </c>
      <c r="E1590">
        <v>0.67615899999999995</v>
      </c>
      <c r="F1590">
        <v>0.63279189999999996</v>
      </c>
      <c r="G1590">
        <v>-1.21517E-2</v>
      </c>
      <c r="H1590">
        <v>68.06</v>
      </c>
      <c r="I1590">
        <v>-6.0419800000000003E-2</v>
      </c>
      <c r="J1590">
        <v>-3.1902600000000003E-2</v>
      </c>
      <c r="K1590">
        <v>-1.21517E-2</v>
      </c>
      <c r="L1590">
        <v>7.5992999999999998E-3</v>
      </c>
      <c r="M1590">
        <v>3.6116500000000003E-2</v>
      </c>
      <c r="N1590">
        <v>3.7663799999999997E-2</v>
      </c>
      <c r="O1590">
        <v>175</v>
      </c>
      <c r="P1590">
        <v>1750</v>
      </c>
    </row>
    <row r="1591" spans="1:16">
      <c r="A1591" s="53" t="s">
        <v>54</v>
      </c>
      <c r="B1591" s="53">
        <v>40007</v>
      </c>
      <c r="C1591" s="57">
        <v>6</v>
      </c>
      <c r="D1591">
        <v>0.62451619999999997</v>
      </c>
      <c r="E1591">
        <v>0.63095409999999996</v>
      </c>
      <c r="F1591">
        <v>0.59619929999999999</v>
      </c>
      <c r="G1591">
        <v>-6.4380000000000001E-3</v>
      </c>
      <c r="H1591">
        <v>66.734300000000005</v>
      </c>
      <c r="I1591">
        <v>-5.4706100000000001E-2</v>
      </c>
      <c r="J1591">
        <v>-2.6188900000000001E-2</v>
      </c>
      <c r="K1591">
        <v>-6.4380000000000001E-3</v>
      </c>
      <c r="L1591">
        <v>1.3313E-2</v>
      </c>
      <c r="M1591">
        <v>4.1830199999999998E-2</v>
      </c>
      <c r="N1591">
        <v>3.7663799999999997E-2</v>
      </c>
      <c r="O1591">
        <v>175</v>
      </c>
      <c r="P1591">
        <v>1750</v>
      </c>
    </row>
    <row r="1592" spans="1:16">
      <c r="A1592" s="53" t="s">
        <v>54</v>
      </c>
      <c r="B1592" s="53">
        <v>40007</v>
      </c>
      <c r="C1592" s="57">
        <v>7</v>
      </c>
      <c r="D1592">
        <v>0.61419919999999995</v>
      </c>
      <c r="E1592">
        <v>0.62277369999999999</v>
      </c>
      <c r="F1592">
        <v>0.59696050000000001</v>
      </c>
      <c r="G1592">
        <v>-8.5745000000000005E-3</v>
      </c>
      <c r="H1592">
        <v>66.251400000000004</v>
      </c>
      <c r="I1592">
        <v>-5.6842700000000003E-2</v>
      </c>
      <c r="J1592">
        <v>-2.83255E-2</v>
      </c>
      <c r="K1592">
        <v>-8.5745000000000005E-3</v>
      </c>
      <c r="L1592">
        <v>1.11764E-2</v>
      </c>
      <c r="M1592">
        <v>3.9693600000000002E-2</v>
      </c>
      <c r="N1592">
        <v>3.7663799999999997E-2</v>
      </c>
      <c r="O1592">
        <v>175</v>
      </c>
      <c r="P1592">
        <v>1750</v>
      </c>
    </row>
    <row r="1593" spans="1:16">
      <c r="A1593" s="53" t="s">
        <v>54</v>
      </c>
      <c r="B1593" s="53">
        <v>40007</v>
      </c>
      <c r="C1593" s="57">
        <v>8</v>
      </c>
      <c r="D1593">
        <v>0.65155929999999995</v>
      </c>
      <c r="E1593">
        <v>0.65990289999999996</v>
      </c>
      <c r="F1593">
        <v>0.6879902</v>
      </c>
      <c r="G1593">
        <v>-8.3435999999999996E-3</v>
      </c>
      <c r="H1593">
        <v>68.708600000000004</v>
      </c>
      <c r="I1593">
        <v>-5.6611799999999997E-2</v>
      </c>
      <c r="J1593">
        <v>-2.8094600000000001E-2</v>
      </c>
      <c r="K1593">
        <v>-8.3435999999999996E-3</v>
      </c>
      <c r="L1593">
        <v>1.14073E-2</v>
      </c>
      <c r="M1593">
        <v>3.9924500000000002E-2</v>
      </c>
      <c r="N1593">
        <v>3.7663799999999997E-2</v>
      </c>
      <c r="O1593">
        <v>175</v>
      </c>
      <c r="P1593">
        <v>1750</v>
      </c>
    </row>
    <row r="1594" spans="1:16">
      <c r="A1594" s="53" t="s">
        <v>54</v>
      </c>
      <c r="B1594" s="53">
        <v>40007</v>
      </c>
      <c r="C1594" s="57">
        <v>9</v>
      </c>
      <c r="D1594">
        <v>0.69125749999999997</v>
      </c>
      <c r="E1594">
        <v>0.70605390000000001</v>
      </c>
      <c r="F1594">
        <v>0.72625759999999995</v>
      </c>
      <c r="G1594">
        <v>-1.4796399999999999E-2</v>
      </c>
      <c r="H1594">
        <v>73.431399999999996</v>
      </c>
      <c r="I1594">
        <v>-6.3064499999999996E-2</v>
      </c>
      <c r="J1594">
        <v>-3.4547300000000003E-2</v>
      </c>
      <c r="K1594">
        <v>-1.4796399999999999E-2</v>
      </c>
      <c r="L1594">
        <v>4.9546E-3</v>
      </c>
      <c r="M1594">
        <v>3.3471800000000003E-2</v>
      </c>
      <c r="N1594">
        <v>3.7663799999999997E-2</v>
      </c>
      <c r="O1594">
        <v>175</v>
      </c>
      <c r="P1594">
        <v>1750</v>
      </c>
    </row>
    <row r="1595" spans="1:16">
      <c r="A1595" s="53" t="s">
        <v>54</v>
      </c>
      <c r="B1595" s="53">
        <v>40007</v>
      </c>
      <c r="C1595" s="57">
        <v>10</v>
      </c>
      <c r="D1595">
        <v>0.76230220000000004</v>
      </c>
      <c r="E1595">
        <v>0.73886819999999997</v>
      </c>
      <c r="F1595">
        <v>0.78345359999999997</v>
      </c>
      <c r="G1595">
        <v>2.3433900000000001E-2</v>
      </c>
      <c r="H1595">
        <v>76.445700000000002</v>
      </c>
      <c r="I1595">
        <v>-2.4834200000000001E-2</v>
      </c>
      <c r="J1595">
        <v>3.6830000000000001E-3</v>
      </c>
      <c r="K1595">
        <v>2.3433900000000001E-2</v>
      </c>
      <c r="L1595">
        <v>4.3184899999999998E-2</v>
      </c>
      <c r="M1595">
        <v>7.1702100000000005E-2</v>
      </c>
      <c r="N1595">
        <v>3.7663799999999997E-2</v>
      </c>
      <c r="O1595">
        <v>175</v>
      </c>
      <c r="P1595">
        <v>1750</v>
      </c>
    </row>
    <row r="1596" spans="1:16">
      <c r="A1596" s="53" t="s">
        <v>54</v>
      </c>
      <c r="B1596" s="53">
        <v>40007</v>
      </c>
      <c r="C1596" s="57">
        <v>11</v>
      </c>
      <c r="D1596">
        <v>0.84777530000000001</v>
      </c>
      <c r="E1596">
        <v>0.80719850000000004</v>
      </c>
      <c r="F1596">
        <v>0.84072290000000005</v>
      </c>
      <c r="G1596">
        <v>4.0576800000000003E-2</v>
      </c>
      <c r="H1596">
        <v>80.235600000000005</v>
      </c>
      <c r="I1596">
        <v>-7.7958999999999997E-3</v>
      </c>
      <c r="J1596">
        <v>2.0783099999999999E-2</v>
      </c>
      <c r="K1596">
        <v>4.0576800000000003E-2</v>
      </c>
      <c r="L1596">
        <v>6.0370600000000003E-2</v>
      </c>
      <c r="M1596">
        <v>8.8949600000000004E-2</v>
      </c>
      <c r="N1596">
        <v>3.7745500000000001E-2</v>
      </c>
      <c r="O1596">
        <v>174</v>
      </c>
      <c r="P1596">
        <v>1750</v>
      </c>
    </row>
    <row r="1597" spans="1:16">
      <c r="A1597" s="53" t="s">
        <v>54</v>
      </c>
      <c r="B1597" s="53">
        <v>40007</v>
      </c>
      <c r="C1597" s="57">
        <v>12</v>
      </c>
      <c r="D1597">
        <v>0.9383146</v>
      </c>
      <c r="E1597">
        <v>0.89770760000000005</v>
      </c>
      <c r="F1597">
        <v>0.88563590000000003</v>
      </c>
      <c r="G1597">
        <v>4.0606999999999997E-2</v>
      </c>
      <c r="H1597">
        <v>83.348600000000005</v>
      </c>
      <c r="I1597">
        <v>-7.6612E-3</v>
      </c>
      <c r="J1597">
        <v>2.0856E-2</v>
      </c>
      <c r="K1597">
        <v>4.0606999999999997E-2</v>
      </c>
      <c r="L1597">
        <v>6.0357899999999999E-2</v>
      </c>
      <c r="M1597">
        <v>8.8875099999999999E-2</v>
      </c>
      <c r="N1597">
        <v>3.7663799999999997E-2</v>
      </c>
      <c r="O1597">
        <v>175</v>
      </c>
      <c r="P1597">
        <v>1750</v>
      </c>
    </row>
    <row r="1598" spans="1:16">
      <c r="A1598" s="53" t="s">
        <v>54</v>
      </c>
      <c r="B1598" s="53">
        <v>40007</v>
      </c>
      <c r="C1598" s="57">
        <v>13</v>
      </c>
      <c r="D1598">
        <v>1.0458780000000001</v>
      </c>
      <c r="E1598">
        <v>0.97690779999999999</v>
      </c>
      <c r="F1598">
        <v>0.92194949999999998</v>
      </c>
      <c r="G1598">
        <v>6.8969699999999995E-2</v>
      </c>
      <c r="H1598">
        <v>86.957099999999997</v>
      </c>
      <c r="I1598">
        <v>2.0701600000000001E-2</v>
      </c>
      <c r="J1598">
        <v>4.92188E-2</v>
      </c>
      <c r="K1598">
        <v>6.8969699999999995E-2</v>
      </c>
      <c r="L1598">
        <v>8.87207E-2</v>
      </c>
      <c r="M1598">
        <v>0.11723790000000001</v>
      </c>
      <c r="N1598">
        <v>3.7663799999999997E-2</v>
      </c>
      <c r="O1598">
        <v>175</v>
      </c>
      <c r="P1598">
        <v>1750</v>
      </c>
    </row>
    <row r="1599" spans="1:16">
      <c r="A1599" s="53" t="s">
        <v>54</v>
      </c>
      <c r="B1599" s="53">
        <v>40007</v>
      </c>
      <c r="C1599" s="57">
        <v>14</v>
      </c>
      <c r="D1599">
        <v>1.1740729999999999</v>
      </c>
      <c r="E1599">
        <v>1.0526759999999999</v>
      </c>
      <c r="F1599">
        <v>1.0181830000000001</v>
      </c>
      <c r="G1599">
        <v>0.1213967</v>
      </c>
      <c r="H1599">
        <v>89.408600000000007</v>
      </c>
      <c r="I1599">
        <v>7.3128499999999999E-2</v>
      </c>
      <c r="J1599">
        <v>0.10164570000000001</v>
      </c>
      <c r="K1599">
        <v>0.1213967</v>
      </c>
      <c r="L1599">
        <v>0.14114760000000001</v>
      </c>
      <c r="M1599">
        <v>0.1696648</v>
      </c>
      <c r="N1599">
        <v>3.7663799999999997E-2</v>
      </c>
      <c r="O1599">
        <v>175</v>
      </c>
      <c r="P1599">
        <v>1750</v>
      </c>
    </row>
    <row r="1600" spans="1:16">
      <c r="A1600" s="53" t="s">
        <v>54</v>
      </c>
      <c r="B1600" s="53">
        <v>40007</v>
      </c>
      <c r="C1600" s="57">
        <v>15</v>
      </c>
      <c r="D1600">
        <v>1.3000130000000001</v>
      </c>
      <c r="E1600">
        <v>1.105078</v>
      </c>
      <c r="F1600">
        <v>1.126063</v>
      </c>
      <c r="G1600">
        <v>0.19493569999999999</v>
      </c>
      <c r="H1600">
        <v>91.456900000000005</v>
      </c>
      <c r="I1600">
        <v>0.1469386</v>
      </c>
      <c r="J1600">
        <v>0.1752957</v>
      </c>
      <c r="K1600">
        <v>0.19493569999999999</v>
      </c>
      <c r="L1600">
        <v>0.21457570000000001</v>
      </c>
      <c r="M1600">
        <v>0.2429328</v>
      </c>
      <c r="N1600">
        <v>3.7452300000000001E-2</v>
      </c>
      <c r="O1600">
        <v>174</v>
      </c>
      <c r="P1600">
        <v>1750</v>
      </c>
    </row>
    <row r="1601" spans="1:16">
      <c r="A1601" s="53" t="s">
        <v>54</v>
      </c>
      <c r="B1601" s="53">
        <v>40007</v>
      </c>
      <c r="C1601" s="57">
        <v>16</v>
      </c>
      <c r="D1601">
        <v>1.4410339999999999</v>
      </c>
      <c r="E1601">
        <v>1.243832</v>
      </c>
      <c r="F1601">
        <v>1.2022919999999999</v>
      </c>
      <c r="G1601">
        <v>0.19720199999999999</v>
      </c>
      <c r="H1601">
        <v>93.043099999999995</v>
      </c>
      <c r="I1601">
        <v>0.14890100000000001</v>
      </c>
      <c r="J1601">
        <v>0.1774376</v>
      </c>
      <c r="K1601">
        <v>0.19720199999999999</v>
      </c>
      <c r="L1601">
        <v>0.2169663</v>
      </c>
      <c r="M1601">
        <v>0.2455029</v>
      </c>
      <c r="N1601">
        <v>3.7689399999999998E-2</v>
      </c>
      <c r="O1601">
        <v>174</v>
      </c>
      <c r="P1601">
        <v>1750</v>
      </c>
    </row>
    <row r="1602" spans="1:16">
      <c r="A1602" s="53" t="s">
        <v>54</v>
      </c>
      <c r="B1602" s="53">
        <v>40007</v>
      </c>
      <c r="C1602" s="57">
        <v>17</v>
      </c>
      <c r="D1602">
        <v>1.5523149999999999</v>
      </c>
      <c r="E1602">
        <v>1.37114</v>
      </c>
      <c r="F1602">
        <v>1.303153</v>
      </c>
      <c r="G1602">
        <v>0.18117520000000001</v>
      </c>
      <c r="H1602">
        <v>94</v>
      </c>
      <c r="I1602">
        <v>0.1328743</v>
      </c>
      <c r="J1602">
        <v>0.1614109</v>
      </c>
      <c r="K1602">
        <v>0.18117520000000001</v>
      </c>
      <c r="L1602">
        <v>0.2009396</v>
      </c>
      <c r="M1602">
        <v>0.22947619999999999</v>
      </c>
      <c r="N1602">
        <v>3.7689399999999998E-2</v>
      </c>
      <c r="O1602">
        <v>174</v>
      </c>
      <c r="P1602">
        <v>1750</v>
      </c>
    </row>
    <row r="1603" spans="1:16">
      <c r="A1603" s="53" t="s">
        <v>54</v>
      </c>
      <c r="B1603" s="53">
        <v>40007</v>
      </c>
      <c r="C1603" s="57">
        <v>18</v>
      </c>
      <c r="D1603">
        <v>1.6357680000000001</v>
      </c>
      <c r="E1603">
        <v>1.4617530000000001</v>
      </c>
      <c r="F1603">
        <v>1.4090450000000001</v>
      </c>
      <c r="G1603">
        <v>0.17401520000000001</v>
      </c>
      <c r="H1603">
        <v>94.755700000000004</v>
      </c>
      <c r="I1603">
        <v>0.1257142</v>
      </c>
      <c r="J1603">
        <v>0.15425079999999999</v>
      </c>
      <c r="K1603">
        <v>0.17401520000000001</v>
      </c>
      <c r="L1603">
        <v>0.19377949999999999</v>
      </c>
      <c r="M1603">
        <v>0.22231609999999999</v>
      </c>
      <c r="N1603">
        <v>3.7689399999999998E-2</v>
      </c>
      <c r="O1603">
        <v>174</v>
      </c>
      <c r="P1603">
        <v>1750</v>
      </c>
    </row>
    <row r="1604" spans="1:16">
      <c r="A1604" s="53" t="s">
        <v>54</v>
      </c>
      <c r="B1604" s="53">
        <v>40007</v>
      </c>
      <c r="C1604" s="57">
        <v>19</v>
      </c>
      <c r="D1604">
        <v>1.6531149999999999</v>
      </c>
      <c r="E1604">
        <v>1.4988649999999999</v>
      </c>
      <c r="F1604">
        <v>1.394981</v>
      </c>
      <c r="G1604">
        <v>0.15425050000000001</v>
      </c>
      <c r="H1604">
        <v>94.502899999999997</v>
      </c>
      <c r="I1604">
        <v>0.1059823</v>
      </c>
      <c r="J1604">
        <v>0.1344996</v>
      </c>
      <c r="K1604">
        <v>0.15425050000000001</v>
      </c>
      <c r="L1604">
        <v>0.1740014</v>
      </c>
      <c r="M1604">
        <v>0.2025187</v>
      </c>
      <c r="N1604">
        <v>3.7663799999999997E-2</v>
      </c>
      <c r="O1604">
        <v>175</v>
      </c>
      <c r="P1604">
        <v>1750</v>
      </c>
    </row>
    <row r="1605" spans="1:16">
      <c r="A1605" s="53" t="s">
        <v>54</v>
      </c>
      <c r="B1605" s="53">
        <v>40007</v>
      </c>
      <c r="C1605" s="57">
        <v>20</v>
      </c>
      <c r="D1605">
        <v>1.606673</v>
      </c>
      <c r="E1605">
        <v>1.603615</v>
      </c>
      <c r="F1605">
        <v>1.4348890000000001</v>
      </c>
      <c r="G1605">
        <v>3.0585999999999999E-3</v>
      </c>
      <c r="H1605">
        <v>93.002899999999997</v>
      </c>
      <c r="I1605">
        <v>-4.5209600000000003E-2</v>
      </c>
      <c r="J1605">
        <v>-1.66924E-2</v>
      </c>
      <c r="K1605">
        <v>3.0585999999999999E-3</v>
      </c>
      <c r="L1605">
        <v>2.28095E-2</v>
      </c>
      <c r="M1605">
        <v>5.1326700000000003E-2</v>
      </c>
      <c r="N1605">
        <v>3.7663799999999997E-2</v>
      </c>
      <c r="O1605">
        <v>175</v>
      </c>
      <c r="P1605">
        <v>1750</v>
      </c>
    </row>
    <row r="1606" spans="1:16">
      <c r="A1606" s="53" t="s">
        <v>54</v>
      </c>
      <c r="B1606" s="53">
        <v>40007</v>
      </c>
      <c r="C1606" s="57">
        <v>21</v>
      </c>
      <c r="D1606">
        <v>1.54108</v>
      </c>
      <c r="E1606">
        <v>1.661446</v>
      </c>
      <c r="F1606">
        <v>1.55105</v>
      </c>
      <c r="G1606">
        <v>-0.1203661</v>
      </c>
      <c r="H1606">
        <v>90.066100000000006</v>
      </c>
      <c r="I1606">
        <v>-0.16876630000000001</v>
      </c>
      <c r="J1606">
        <v>-0.14017109999999999</v>
      </c>
      <c r="K1606">
        <v>-0.1203661</v>
      </c>
      <c r="L1606">
        <v>-0.1005611</v>
      </c>
      <c r="M1606">
        <v>-7.1965899999999999E-2</v>
      </c>
      <c r="N1606">
        <v>3.7766899999999999E-2</v>
      </c>
      <c r="O1606">
        <v>174</v>
      </c>
      <c r="P1606">
        <v>1750</v>
      </c>
    </row>
    <row r="1607" spans="1:16">
      <c r="A1607" s="53" t="s">
        <v>54</v>
      </c>
      <c r="B1607" s="53">
        <v>40007</v>
      </c>
      <c r="C1607" s="57">
        <v>22</v>
      </c>
      <c r="D1607">
        <v>1.5393330000000001</v>
      </c>
      <c r="E1607">
        <v>1.610587</v>
      </c>
      <c r="F1607">
        <v>1.568991</v>
      </c>
      <c r="G1607">
        <v>-7.1253800000000006E-2</v>
      </c>
      <c r="H1607">
        <v>87.054299999999998</v>
      </c>
      <c r="I1607">
        <v>-0.1195219</v>
      </c>
      <c r="J1607">
        <v>-9.1004699999999994E-2</v>
      </c>
      <c r="K1607">
        <v>-7.1253800000000006E-2</v>
      </c>
      <c r="L1607">
        <v>-5.1502800000000001E-2</v>
      </c>
      <c r="M1607">
        <v>-2.2985599999999998E-2</v>
      </c>
      <c r="N1607">
        <v>3.7663799999999997E-2</v>
      </c>
      <c r="O1607">
        <v>175</v>
      </c>
      <c r="P1607">
        <v>1750</v>
      </c>
    </row>
    <row r="1608" spans="1:16">
      <c r="A1608" s="53" t="s">
        <v>54</v>
      </c>
      <c r="B1608" s="53">
        <v>40007</v>
      </c>
      <c r="C1608" s="57">
        <v>23</v>
      </c>
      <c r="D1608">
        <v>1.376973</v>
      </c>
      <c r="E1608">
        <v>1.3832500000000001</v>
      </c>
      <c r="F1608">
        <v>1.268859</v>
      </c>
      <c r="G1608">
        <v>-6.2767999999999999E-3</v>
      </c>
      <c r="H1608">
        <v>83.971400000000003</v>
      </c>
      <c r="I1608">
        <v>-5.4545000000000003E-2</v>
      </c>
      <c r="J1608">
        <v>-2.60278E-2</v>
      </c>
      <c r="K1608">
        <v>-6.2767999999999999E-3</v>
      </c>
      <c r="L1608">
        <v>1.3474099999999999E-2</v>
      </c>
      <c r="M1608">
        <v>4.1991300000000002E-2</v>
      </c>
      <c r="N1608">
        <v>3.7663799999999997E-2</v>
      </c>
      <c r="O1608">
        <v>175</v>
      </c>
      <c r="P1608">
        <v>1750</v>
      </c>
    </row>
    <row r="1609" spans="1:16">
      <c r="A1609" s="53" t="s">
        <v>54</v>
      </c>
      <c r="B1609" s="53">
        <v>40007</v>
      </c>
      <c r="C1609" s="57">
        <v>24</v>
      </c>
      <c r="D1609">
        <v>1.1873279999999999</v>
      </c>
      <c r="E1609">
        <v>1.189316</v>
      </c>
      <c r="F1609">
        <v>1.132528</v>
      </c>
      <c r="G1609">
        <v>-1.9881999999999999E-3</v>
      </c>
      <c r="H1609">
        <v>81.108599999999996</v>
      </c>
      <c r="I1609">
        <v>-5.0256299999999997E-2</v>
      </c>
      <c r="J1609">
        <v>-2.1739100000000001E-2</v>
      </c>
      <c r="K1609">
        <v>-1.9881999999999999E-3</v>
      </c>
      <c r="L1609">
        <v>1.7762799999999999E-2</v>
      </c>
      <c r="M1609">
        <v>4.6280000000000002E-2</v>
      </c>
      <c r="N1609">
        <v>3.7663799999999997E-2</v>
      </c>
      <c r="O1609">
        <v>175</v>
      </c>
      <c r="P1609">
        <v>1750</v>
      </c>
    </row>
    <row r="1610" spans="1:16">
      <c r="A1610" s="53" t="s">
        <v>54</v>
      </c>
      <c r="B1610" s="53">
        <v>40008</v>
      </c>
      <c r="C1610" s="57">
        <v>1</v>
      </c>
      <c r="D1610">
        <v>1.0700700000000001</v>
      </c>
      <c r="E1610">
        <v>1.059677</v>
      </c>
      <c r="F1610">
        <v>1.02535</v>
      </c>
      <c r="G1610">
        <v>1.03929E-2</v>
      </c>
      <c r="H1610">
        <v>78.689700000000002</v>
      </c>
      <c r="I1610">
        <v>-3.7536699999999999E-2</v>
      </c>
      <c r="J1610">
        <v>-9.2195000000000003E-3</v>
      </c>
      <c r="K1610">
        <v>1.03929E-2</v>
      </c>
      <c r="L1610">
        <v>3.0005299999999999E-2</v>
      </c>
      <c r="M1610">
        <v>5.8322499999999999E-2</v>
      </c>
      <c r="N1610">
        <v>3.7399599999999998E-2</v>
      </c>
      <c r="O1610">
        <v>174</v>
      </c>
      <c r="P1610">
        <v>1750</v>
      </c>
    </row>
    <row r="1611" spans="1:16">
      <c r="A1611" s="53" t="s">
        <v>54</v>
      </c>
      <c r="B1611" s="53">
        <v>40008</v>
      </c>
      <c r="C1611" s="57">
        <v>2</v>
      </c>
      <c r="D1611">
        <v>0.92641589999999996</v>
      </c>
      <c r="E1611">
        <v>0.91875799999999996</v>
      </c>
      <c r="F1611">
        <v>0.8247061</v>
      </c>
      <c r="G1611">
        <v>7.6578000000000002E-3</v>
      </c>
      <c r="H1611">
        <v>76.637900000000002</v>
      </c>
      <c r="I1611">
        <v>-4.0271700000000001E-2</v>
      </c>
      <c r="J1611">
        <v>-1.1954599999999999E-2</v>
      </c>
      <c r="K1611">
        <v>7.6578000000000002E-3</v>
      </c>
      <c r="L1611">
        <v>2.7270200000000001E-2</v>
      </c>
      <c r="M1611">
        <v>5.5587400000000002E-2</v>
      </c>
      <c r="N1611">
        <v>3.7399599999999998E-2</v>
      </c>
      <c r="O1611">
        <v>174</v>
      </c>
      <c r="P1611">
        <v>1750</v>
      </c>
    </row>
    <row r="1612" spans="1:16">
      <c r="A1612" s="53" t="s">
        <v>54</v>
      </c>
      <c r="B1612" s="53">
        <v>40008</v>
      </c>
      <c r="C1612" s="57">
        <v>3</v>
      </c>
      <c r="D1612">
        <v>0.81794120000000003</v>
      </c>
      <c r="E1612">
        <v>0.80654800000000004</v>
      </c>
      <c r="F1612">
        <v>0.75315960000000004</v>
      </c>
      <c r="G1612">
        <v>1.1393199999999999E-2</v>
      </c>
      <c r="H1612">
        <v>73.948300000000003</v>
      </c>
      <c r="I1612">
        <v>-3.6536399999999997E-2</v>
      </c>
      <c r="J1612">
        <v>-8.2191999999999994E-3</v>
      </c>
      <c r="K1612">
        <v>1.1393199999999999E-2</v>
      </c>
      <c r="L1612">
        <v>3.1005600000000001E-2</v>
      </c>
      <c r="M1612">
        <v>5.9322800000000002E-2</v>
      </c>
      <c r="N1612">
        <v>3.7399599999999998E-2</v>
      </c>
      <c r="O1612">
        <v>174</v>
      </c>
      <c r="P1612">
        <v>1750</v>
      </c>
    </row>
    <row r="1613" spans="1:16">
      <c r="A1613" s="53" t="s">
        <v>54</v>
      </c>
      <c r="B1613" s="53">
        <v>40008</v>
      </c>
      <c r="C1613" s="57">
        <v>4</v>
      </c>
      <c r="D1613">
        <v>0.74244460000000001</v>
      </c>
      <c r="E1613">
        <v>0.75241000000000002</v>
      </c>
      <c r="F1613">
        <v>0.66791420000000001</v>
      </c>
      <c r="G1613">
        <v>-9.9653999999999993E-3</v>
      </c>
      <c r="H1613">
        <v>72.022999999999996</v>
      </c>
      <c r="I1613">
        <v>-5.7894899999999999E-2</v>
      </c>
      <c r="J1613">
        <v>-2.9577800000000001E-2</v>
      </c>
      <c r="K1613">
        <v>-9.9653999999999993E-3</v>
      </c>
      <c r="L1613">
        <v>9.6469999999999993E-3</v>
      </c>
      <c r="M1613">
        <v>3.7964199999999997E-2</v>
      </c>
      <c r="N1613">
        <v>3.7399599999999998E-2</v>
      </c>
      <c r="O1613">
        <v>174</v>
      </c>
      <c r="P1613">
        <v>1750</v>
      </c>
    </row>
    <row r="1614" spans="1:16">
      <c r="A1614" s="53" t="s">
        <v>54</v>
      </c>
      <c r="B1614" s="53">
        <v>40008</v>
      </c>
      <c r="C1614" s="57">
        <v>5</v>
      </c>
      <c r="D1614">
        <v>0.70519069999999995</v>
      </c>
      <c r="E1614">
        <v>0.7113334</v>
      </c>
      <c r="F1614">
        <v>0.61962919999999999</v>
      </c>
      <c r="G1614">
        <v>-6.1427000000000001E-3</v>
      </c>
      <c r="H1614">
        <v>71.224100000000007</v>
      </c>
      <c r="I1614">
        <v>-5.4072299999999997E-2</v>
      </c>
      <c r="J1614">
        <v>-2.57551E-2</v>
      </c>
      <c r="K1614">
        <v>-6.1427000000000001E-3</v>
      </c>
      <c r="L1614">
        <v>1.3469699999999999E-2</v>
      </c>
      <c r="M1614">
        <v>4.1786799999999999E-2</v>
      </c>
      <c r="N1614">
        <v>3.7399599999999998E-2</v>
      </c>
      <c r="O1614">
        <v>174</v>
      </c>
      <c r="P1614">
        <v>1750</v>
      </c>
    </row>
    <row r="1615" spans="1:16">
      <c r="A1615" s="53" t="s">
        <v>54</v>
      </c>
      <c r="B1615" s="53">
        <v>40008</v>
      </c>
      <c r="C1615" s="57">
        <v>6</v>
      </c>
      <c r="D1615">
        <v>0.65944800000000003</v>
      </c>
      <c r="E1615">
        <v>0.65125719999999998</v>
      </c>
      <c r="F1615">
        <v>0.59607010000000005</v>
      </c>
      <c r="G1615">
        <v>8.1908999999999992E-3</v>
      </c>
      <c r="H1615">
        <v>70.143699999999995</v>
      </c>
      <c r="I1615">
        <v>-3.9738700000000002E-2</v>
      </c>
      <c r="J1615">
        <v>-1.1421499999999999E-2</v>
      </c>
      <c r="K1615">
        <v>8.1908999999999992E-3</v>
      </c>
      <c r="L1615">
        <v>2.78033E-2</v>
      </c>
      <c r="M1615">
        <v>5.6120400000000001E-2</v>
      </c>
      <c r="N1615">
        <v>3.7399599999999998E-2</v>
      </c>
      <c r="O1615">
        <v>174</v>
      </c>
      <c r="P1615">
        <v>1750</v>
      </c>
    </row>
    <row r="1616" spans="1:16">
      <c r="A1616" s="53" t="s">
        <v>54</v>
      </c>
      <c r="B1616" s="53">
        <v>40008</v>
      </c>
      <c r="C1616" s="57">
        <v>7</v>
      </c>
      <c r="D1616">
        <v>0.67200269999999995</v>
      </c>
      <c r="E1616">
        <v>0.68418330000000005</v>
      </c>
      <c r="F1616">
        <v>0.60278719999999997</v>
      </c>
      <c r="G1616">
        <v>-1.21806E-2</v>
      </c>
      <c r="H1616">
        <v>71.621399999999994</v>
      </c>
      <c r="I1616">
        <v>-6.0137999999999997E-2</v>
      </c>
      <c r="J1616">
        <v>-3.1804300000000001E-2</v>
      </c>
      <c r="K1616">
        <v>-1.21806E-2</v>
      </c>
      <c r="L1616">
        <v>7.4431999999999996E-3</v>
      </c>
      <c r="M1616">
        <v>3.5776799999999997E-2</v>
      </c>
      <c r="N1616">
        <v>3.74214E-2</v>
      </c>
      <c r="O1616">
        <v>173</v>
      </c>
      <c r="P1616">
        <v>1750</v>
      </c>
    </row>
    <row r="1617" spans="1:16">
      <c r="A1617" s="53" t="s">
        <v>54</v>
      </c>
      <c r="B1617" s="53">
        <v>40008</v>
      </c>
      <c r="C1617" s="57">
        <v>8</v>
      </c>
      <c r="D1617">
        <v>0.70387639999999996</v>
      </c>
      <c r="E1617">
        <v>0.7219411</v>
      </c>
      <c r="F1617">
        <v>0.62752839999999999</v>
      </c>
      <c r="G1617">
        <v>-1.80646E-2</v>
      </c>
      <c r="H1617">
        <v>75.796499999999995</v>
      </c>
      <c r="I1617">
        <v>-6.5263699999999994E-2</v>
      </c>
      <c r="J1617">
        <v>-3.7378099999999997E-2</v>
      </c>
      <c r="K1617">
        <v>-1.80646E-2</v>
      </c>
      <c r="L1617">
        <v>1.2489000000000001E-3</v>
      </c>
      <c r="M1617">
        <v>2.9134500000000001E-2</v>
      </c>
      <c r="N1617">
        <v>3.68297E-2</v>
      </c>
      <c r="O1617">
        <v>172</v>
      </c>
      <c r="P1617">
        <v>1750</v>
      </c>
    </row>
    <row r="1618" spans="1:16">
      <c r="A1618" s="53" t="s">
        <v>54</v>
      </c>
      <c r="B1618" s="53">
        <v>40008</v>
      </c>
      <c r="C1618" s="57">
        <v>9</v>
      </c>
      <c r="D1618">
        <v>0.77684370000000003</v>
      </c>
      <c r="E1618">
        <v>0.77728169999999996</v>
      </c>
      <c r="F1618">
        <v>0.74559989999999998</v>
      </c>
      <c r="G1618">
        <v>-4.3800000000000002E-4</v>
      </c>
      <c r="H1618">
        <v>80.701099999999997</v>
      </c>
      <c r="I1618">
        <v>-4.8367599999999997E-2</v>
      </c>
      <c r="J1618">
        <v>-2.0050399999999999E-2</v>
      </c>
      <c r="K1618">
        <v>-4.3800000000000002E-4</v>
      </c>
      <c r="L1618">
        <v>1.9174400000000001E-2</v>
      </c>
      <c r="M1618">
        <v>4.7491499999999999E-2</v>
      </c>
      <c r="N1618">
        <v>3.7399599999999998E-2</v>
      </c>
      <c r="O1618">
        <v>174</v>
      </c>
      <c r="P1618">
        <v>1750</v>
      </c>
    </row>
    <row r="1619" spans="1:16">
      <c r="A1619" s="53" t="s">
        <v>54</v>
      </c>
      <c r="B1619" s="53">
        <v>40008</v>
      </c>
      <c r="C1619" s="57">
        <v>10</v>
      </c>
      <c r="D1619">
        <v>0.880942</v>
      </c>
      <c r="E1619">
        <v>0.86494510000000002</v>
      </c>
      <c r="F1619">
        <v>0.82899469999999997</v>
      </c>
      <c r="G1619">
        <v>1.5997000000000001E-2</v>
      </c>
      <c r="H1619">
        <v>84.206900000000005</v>
      </c>
      <c r="I1619">
        <v>-3.1932599999999998E-2</v>
      </c>
      <c r="J1619">
        <v>-3.6154E-3</v>
      </c>
      <c r="K1619">
        <v>1.5997000000000001E-2</v>
      </c>
      <c r="L1619">
        <v>3.5609399999999999E-2</v>
      </c>
      <c r="M1619">
        <v>6.39266E-2</v>
      </c>
      <c r="N1619">
        <v>3.7399599999999998E-2</v>
      </c>
      <c r="O1619">
        <v>174</v>
      </c>
      <c r="P1619">
        <v>1750</v>
      </c>
    </row>
    <row r="1620" spans="1:16">
      <c r="A1620" s="53" t="s">
        <v>54</v>
      </c>
      <c r="B1620" s="53">
        <v>40008</v>
      </c>
      <c r="C1620" s="57">
        <v>11</v>
      </c>
      <c r="D1620">
        <v>1.0244519999999999</v>
      </c>
      <c r="E1620">
        <v>1.0019210000000001</v>
      </c>
      <c r="F1620">
        <v>0.99273489999999998</v>
      </c>
      <c r="G1620">
        <v>2.25314E-2</v>
      </c>
      <c r="H1620">
        <v>88.063199999999995</v>
      </c>
      <c r="I1620">
        <v>-2.5398199999999999E-2</v>
      </c>
      <c r="J1620">
        <v>2.9190000000000002E-3</v>
      </c>
      <c r="K1620">
        <v>2.25314E-2</v>
      </c>
      <c r="L1620">
        <v>4.2143800000000002E-2</v>
      </c>
      <c r="M1620">
        <v>7.0460999999999996E-2</v>
      </c>
      <c r="N1620">
        <v>3.7399599999999998E-2</v>
      </c>
      <c r="O1620">
        <v>174</v>
      </c>
      <c r="P1620">
        <v>1750</v>
      </c>
    </row>
    <row r="1621" spans="1:16">
      <c r="A1621" s="53" t="s">
        <v>54</v>
      </c>
      <c r="B1621" s="53">
        <v>40008</v>
      </c>
      <c r="C1621" s="57">
        <v>12</v>
      </c>
      <c r="D1621">
        <v>1.1466350000000001</v>
      </c>
      <c r="E1621">
        <v>1.1371530000000001</v>
      </c>
      <c r="F1621">
        <v>1.1568879999999999</v>
      </c>
      <c r="G1621">
        <v>9.4826000000000008E-3</v>
      </c>
      <c r="H1621">
        <v>91.257199999999997</v>
      </c>
      <c r="I1621">
        <v>-3.8572200000000001E-2</v>
      </c>
      <c r="J1621">
        <v>-1.0181000000000001E-2</v>
      </c>
      <c r="K1621">
        <v>9.4826000000000008E-3</v>
      </c>
      <c r="L1621">
        <v>2.9146200000000001E-2</v>
      </c>
      <c r="M1621">
        <v>5.7537400000000002E-2</v>
      </c>
      <c r="N1621">
        <v>3.7497299999999997E-2</v>
      </c>
      <c r="O1621">
        <v>173</v>
      </c>
      <c r="P1621">
        <v>1750</v>
      </c>
    </row>
    <row r="1622" spans="1:16">
      <c r="A1622" s="53" t="s">
        <v>54</v>
      </c>
      <c r="B1622" s="53">
        <v>40008</v>
      </c>
      <c r="C1622" s="57">
        <v>13</v>
      </c>
      <c r="D1622">
        <v>1.2825</v>
      </c>
      <c r="E1622">
        <v>1.301688</v>
      </c>
      <c r="F1622">
        <v>1.244988</v>
      </c>
      <c r="G1622">
        <v>-1.9187900000000001E-2</v>
      </c>
      <c r="H1622">
        <v>93.666700000000006</v>
      </c>
      <c r="I1622">
        <v>-6.7117499999999997E-2</v>
      </c>
      <c r="J1622">
        <v>-3.8800300000000003E-2</v>
      </c>
      <c r="K1622">
        <v>-1.9187900000000001E-2</v>
      </c>
      <c r="L1622">
        <v>4.2450000000000002E-4</v>
      </c>
      <c r="M1622">
        <v>2.8741599999999999E-2</v>
      </c>
      <c r="N1622">
        <v>3.7399599999999998E-2</v>
      </c>
      <c r="O1622">
        <v>174</v>
      </c>
      <c r="P1622">
        <v>1750</v>
      </c>
    </row>
    <row r="1623" spans="1:16">
      <c r="A1623" s="53" t="s">
        <v>54</v>
      </c>
      <c r="B1623" s="53">
        <v>40008</v>
      </c>
      <c r="C1623" s="57">
        <v>14</v>
      </c>
      <c r="D1623">
        <v>1.452582</v>
      </c>
      <c r="E1623">
        <v>1.414393</v>
      </c>
      <c r="F1623">
        <v>1.381068</v>
      </c>
      <c r="G1623">
        <v>3.8189599999999997E-2</v>
      </c>
      <c r="H1623">
        <v>95.453999999999994</v>
      </c>
      <c r="I1623">
        <v>-9.7398999999999993E-3</v>
      </c>
      <c r="J1623">
        <v>1.8577300000000001E-2</v>
      </c>
      <c r="K1623">
        <v>3.8189599999999997E-2</v>
      </c>
      <c r="L1623">
        <v>5.7801999999999999E-2</v>
      </c>
      <c r="M1623">
        <v>8.6119200000000007E-2</v>
      </c>
      <c r="N1623">
        <v>3.7399599999999998E-2</v>
      </c>
      <c r="O1623">
        <v>174</v>
      </c>
      <c r="P1623">
        <v>1750</v>
      </c>
    </row>
    <row r="1624" spans="1:16">
      <c r="A1624" s="53" t="s">
        <v>54</v>
      </c>
      <c r="B1624" s="53">
        <v>40008</v>
      </c>
      <c r="C1624" s="57">
        <v>15</v>
      </c>
      <c r="D1624">
        <v>1.589825</v>
      </c>
      <c r="E1624">
        <v>1.398423</v>
      </c>
      <c r="F1624">
        <v>1.3664799999999999</v>
      </c>
      <c r="G1624">
        <v>0.19140180000000001</v>
      </c>
      <c r="H1624">
        <v>96.898799999999994</v>
      </c>
      <c r="I1624">
        <v>0.14337130000000001</v>
      </c>
      <c r="J1624">
        <v>0.17174809999999999</v>
      </c>
      <c r="K1624">
        <v>0.19140180000000001</v>
      </c>
      <c r="L1624">
        <v>0.21105560000000001</v>
      </c>
      <c r="M1624">
        <v>0.23943239999999999</v>
      </c>
      <c r="N1624">
        <v>3.7478499999999998E-2</v>
      </c>
      <c r="O1624">
        <v>173</v>
      </c>
      <c r="P1624">
        <v>1750</v>
      </c>
    </row>
    <row r="1625" spans="1:16">
      <c r="A1625" s="53" t="s">
        <v>54</v>
      </c>
      <c r="B1625" s="53">
        <v>40008</v>
      </c>
      <c r="C1625" s="57">
        <v>16</v>
      </c>
      <c r="D1625">
        <v>1.7451669999999999</v>
      </c>
      <c r="E1625">
        <v>1.4960610000000001</v>
      </c>
      <c r="F1625">
        <v>1.5010030000000001</v>
      </c>
      <c r="G1625">
        <v>0.24910640000000001</v>
      </c>
      <c r="H1625">
        <v>98.968199999999996</v>
      </c>
      <c r="I1625">
        <v>0.2010479</v>
      </c>
      <c r="J1625">
        <v>0.22944129999999999</v>
      </c>
      <c r="K1625">
        <v>0.24910640000000001</v>
      </c>
      <c r="L1625">
        <v>0.2687716</v>
      </c>
      <c r="M1625">
        <v>0.29716490000000001</v>
      </c>
      <c r="N1625">
        <v>3.75003E-2</v>
      </c>
      <c r="O1625">
        <v>173</v>
      </c>
      <c r="P1625">
        <v>1750</v>
      </c>
    </row>
    <row r="1626" spans="1:16">
      <c r="A1626" s="53" t="s">
        <v>54</v>
      </c>
      <c r="B1626" s="53">
        <v>40008</v>
      </c>
      <c r="C1626" s="57">
        <v>17</v>
      </c>
      <c r="D1626">
        <v>1.890611</v>
      </c>
      <c r="E1626">
        <v>1.668501</v>
      </c>
      <c r="F1626">
        <v>1.659705</v>
      </c>
      <c r="G1626">
        <v>0.2221099</v>
      </c>
      <c r="H1626">
        <v>100.38500000000001</v>
      </c>
      <c r="I1626">
        <v>0.17418030000000001</v>
      </c>
      <c r="J1626">
        <v>0.2024975</v>
      </c>
      <c r="K1626">
        <v>0.2221099</v>
      </c>
      <c r="L1626">
        <v>0.2417223</v>
      </c>
      <c r="M1626">
        <v>0.27003949999999999</v>
      </c>
      <c r="N1626">
        <v>3.7399599999999998E-2</v>
      </c>
      <c r="O1626">
        <v>174</v>
      </c>
      <c r="P1626">
        <v>1750</v>
      </c>
    </row>
    <row r="1627" spans="1:16">
      <c r="A1627" s="53" t="s">
        <v>54</v>
      </c>
      <c r="B1627" s="53">
        <v>40008</v>
      </c>
      <c r="C1627" s="57">
        <v>18</v>
      </c>
      <c r="D1627">
        <v>1.962324</v>
      </c>
      <c r="E1627">
        <v>1.7629539999999999</v>
      </c>
      <c r="F1627">
        <v>1.7062200000000001</v>
      </c>
      <c r="G1627">
        <v>0.1993693</v>
      </c>
      <c r="H1627">
        <v>100.596</v>
      </c>
      <c r="I1627">
        <v>0.1510136</v>
      </c>
      <c r="J1627">
        <v>0.17958260000000001</v>
      </c>
      <c r="K1627">
        <v>0.1993693</v>
      </c>
      <c r="L1627">
        <v>0.21915609999999999</v>
      </c>
      <c r="M1627">
        <v>0.247725</v>
      </c>
      <c r="N1627">
        <v>3.77322E-2</v>
      </c>
      <c r="O1627">
        <v>171</v>
      </c>
      <c r="P1627">
        <v>1750</v>
      </c>
    </row>
    <row r="1628" spans="1:16">
      <c r="A1628" s="53" t="s">
        <v>54</v>
      </c>
      <c r="B1628" s="53">
        <v>40008</v>
      </c>
      <c r="C1628" s="57">
        <v>19</v>
      </c>
      <c r="D1628">
        <v>1.989959</v>
      </c>
      <c r="E1628">
        <v>1.8128919999999999</v>
      </c>
      <c r="F1628">
        <v>1.72176</v>
      </c>
      <c r="G1628">
        <v>0.17706669999999999</v>
      </c>
      <c r="H1628">
        <v>100.57299999999999</v>
      </c>
      <c r="I1628">
        <v>0.12879930000000001</v>
      </c>
      <c r="J1628">
        <v>0.15731609999999999</v>
      </c>
      <c r="K1628">
        <v>0.17706669999999999</v>
      </c>
      <c r="L1628">
        <v>0.1968173</v>
      </c>
      <c r="M1628">
        <v>0.22533400000000001</v>
      </c>
      <c r="N1628">
        <v>3.7663200000000001E-2</v>
      </c>
      <c r="O1628">
        <v>172</v>
      </c>
      <c r="P1628">
        <v>1750</v>
      </c>
    </row>
    <row r="1629" spans="1:16">
      <c r="A1629" s="53" t="s">
        <v>54</v>
      </c>
      <c r="B1629" s="53">
        <v>40008</v>
      </c>
      <c r="C1629" s="57">
        <v>20</v>
      </c>
      <c r="D1629">
        <v>1.912099</v>
      </c>
      <c r="E1629">
        <v>1.9050210000000001</v>
      </c>
      <c r="F1629">
        <v>1.8502940000000001</v>
      </c>
      <c r="G1629">
        <v>7.0783E-3</v>
      </c>
      <c r="H1629">
        <v>98.392399999999995</v>
      </c>
      <c r="I1629">
        <v>-4.1211299999999999E-2</v>
      </c>
      <c r="J1629">
        <v>-1.2681400000000001E-2</v>
      </c>
      <c r="K1629">
        <v>7.0783E-3</v>
      </c>
      <c r="L1629">
        <v>2.6838000000000001E-2</v>
      </c>
      <c r="M1629">
        <v>5.5367899999999998E-2</v>
      </c>
      <c r="N1629">
        <v>3.7680600000000002E-2</v>
      </c>
      <c r="O1629">
        <v>172</v>
      </c>
      <c r="P1629">
        <v>1750</v>
      </c>
    </row>
    <row r="1630" spans="1:16">
      <c r="A1630" s="53" t="s">
        <v>54</v>
      </c>
      <c r="B1630" s="53">
        <v>40008</v>
      </c>
      <c r="C1630" s="57">
        <v>21</v>
      </c>
      <c r="D1630">
        <v>1.7866869999999999</v>
      </c>
      <c r="E1630">
        <v>1.8390770000000001</v>
      </c>
      <c r="F1630">
        <v>1.8085819999999999</v>
      </c>
      <c r="G1630">
        <v>-5.2389499999999999E-2</v>
      </c>
      <c r="H1630">
        <v>94.155199999999994</v>
      </c>
      <c r="I1630">
        <v>-0.10031909999999999</v>
      </c>
      <c r="J1630">
        <v>-7.2001899999999994E-2</v>
      </c>
      <c r="K1630">
        <v>-5.2389499999999999E-2</v>
      </c>
      <c r="L1630">
        <v>-3.2777100000000003E-2</v>
      </c>
      <c r="M1630">
        <v>-4.4599000000000001E-3</v>
      </c>
      <c r="N1630">
        <v>3.7399599999999998E-2</v>
      </c>
      <c r="O1630">
        <v>174</v>
      </c>
      <c r="P1630">
        <v>1750</v>
      </c>
    </row>
    <row r="1631" spans="1:16">
      <c r="A1631" s="53" t="s">
        <v>54</v>
      </c>
      <c r="B1631" s="53">
        <v>40008</v>
      </c>
      <c r="C1631" s="57">
        <v>22</v>
      </c>
      <c r="D1631">
        <v>1.704936</v>
      </c>
      <c r="E1631">
        <v>1.748543</v>
      </c>
      <c r="F1631">
        <v>1.7190879999999999</v>
      </c>
      <c r="G1631">
        <v>-4.3607E-2</v>
      </c>
      <c r="H1631">
        <v>89.643699999999995</v>
      </c>
      <c r="I1631">
        <v>-9.1536599999999996E-2</v>
      </c>
      <c r="J1631">
        <v>-6.3219399999999995E-2</v>
      </c>
      <c r="K1631">
        <v>-4.3607E-2</v>
      </c>
      <c r="L1631">
        <v>-2.3994600000000001E-2</v>
      </c>
      <c r="M1631">
        <v>4.3226000000000002E-3</v>
      </c>
      <c r="N1631">
        <v>3.7399599999999998E-2</v>
      </c>
      <c r="O1631">
        <v>174</v>
      </c>
      <c r="P1631">
        <v>1750</v>
      </c>
    </row>
    <row r="1632" spans="1:16">
      <c r="A1632" s="53" t="s">
        <v>54</v>
      </c>
      <c r="B1632" s="53">
        <v>40008</v>
      </c>
      <c r="C1632" s="57">
        <v>23</v>
      </c>
      <c r="D1632">
        <v>1.5109060000000001</v>
      </c>
      <c r="E1632">
        <v>1.5099210000000001</v>
      </c>
      <c r="F1632">
        <v>1.5211570000000001</v>
      </c>
      <c r="G1632">
        <v>9.8489999999999992E-4</v>
      </c>
      <c r="H1632">
        <v>86.241399999999999</v>
      </c>
      <c r="I1632">
        <v>-4.6944699999999999E-2</v>
      </c>
      <c r="J1632">
        <v>-1.8627500000000002E-2</v>
      </c>
      <c r="K1632">
        <v>9.8489999999999992E-4</v>
      </c>
      <c r="L1632">
        <v>2.0597299999999999E-2</v>
      </c>
      <c r="M1632">
        <v>4.89145E-2</v>
      </c>
      <c r="N1632">
        <v>3.7399599999999998E-2</v>
      </c>
      <c r="O1632">
        <v>174</v>
      </c>
      <c r="P1632">
        <v>1750</v>
      </c>
    </row>
    <row r="1633" spans="1:16">
      <c r="A1633" s="53" t="s">
        <v>54</v>
      </c>
      <c r="B1633" s="53">
        <v>40008</v>
      </c>
      <c r="C1633" s="57">
        <v>24</v>
      </c>
      <c r="D1633">
        <v>1.304424</v>
      </c>
      <c r="E1633">
        <v>1.313836</v>
      </c>
      <c r="F1633">
        <v>1.3321259999999999</v>
      </c>
      <c r="G1633">
        <v>-9.4117999999999997E-3</v>
      </c>
      <c r="H1633">
        <v>83.712599999999995</v>
      </c>
      <c r="I1633">
        <v>-5.7341400000000001E-2</v>
      </c>
      <c r="J1633">
        <v>-2.90242E-2</v>
      </c>
      <c r="K1633">
        <v>-9.4117999999999997E-3</v>
      </c>
      <c r="L1633">
        <v>1.0200600000000001E-2</v>
      </c>
      <c r="M1633">
        <v>3.8517799999999998E-2</v>
      </c>
      <c r="N1633">
        <v>3.7399599999999998E-2</v>
      </c>
      <c r="O1633">
        <v>174</v>
      </c>
      <c r="P1633">
        <v>1750</v>
      </c>
    </row>
    <row r="1634" spans="1:16">
      <c r="A1634" s="53" t="s">
        <v>54</v>
      </c>
      <c r="B1634" s="53">
        <v>40010</v>
      </c>
      <c r="C1634" s="57">
        <v>1</v>
      </c>
      <c r="D1634">
        <v>1.1476379999999999</v>
      </c>
      <c r="E1634">
        <v>1.1237699999999999</v>
      </c>
      <c r="F1634">
        <v>1.1549849999999999</v>
      </c>
      <c r="G1634">
        <v>2.3867800000000002E-2</v>
      </c>
      <c r="H1634">
        <v>80.5</v>
      </c>
      <c r="I1634">
        <v>-2.3880100000000001E-2</v>
      </c>
      <c r="J1634">
        <v>4.3298E-3</v>
      </c>
      <c r="K1634">
        <v>2.3867800000000002E-2</v>
      </c>
      <c r="L1634">
        <v>4.3405899999999997E-2</v>
      </c>
      <c r="M1634">
        <v>7.1615799999999993E-2</v>
      </c>
      <c r="N1634">
        <v>3.7257899999999997E-2</v>
      </c>
      <c r="O1634">
        <v>175</v>
      </c>
      <c r="P1634">
        <v>1752</v>
      </c>
    </row>
    <row r="1635" spans="1:16">
      <c r="A1635" s="53" t="s">
        <v>54</v>
      </c>
      <c r="B1635" s="53">
        <v>40010</v>
      </c>
      <c r="C1635" s="57">
        <v>2</v>
      </c>
      <c r="D1635">
        <v>1.0006630000000001</v>
      </c>
      <c r="E1635">
        <v>0.97877250000000005</v>
      </c>
      <c r="F1635">
        <v>0.9925406</v>
      </c>
      <c r="G1635">
        <v>2.18906E-2</v>
      </c>
      <c r="H1635">
        <v>78.370699999999999</v>
      </c>
      <c r="I1635">
        <v>-2.6056200000000002E-2</v>
      </c>
      <c r="J1635">
        <v>2.2712000000000001E-3</v>
      </c>
      <c r="K1635">
        <v>2.18906E-2</v>
      </c>
      <c r="L1635">
        <v>4.1510100000000001E-2</v>
      </c>
      <c r="M1635">
        <v>6.9837499999999997E-2</v>
      </c>
      <c r="N1635">
        <v>3.7413099999999998E-2</v>
      </c>
      <c r="O1635">
        <v>174</v>
      </c>
      <c r="P1635">
        <v>1752</v>
      </c>
    </row>
    <row r="1636" spans="1:16">
      <c r="A1636" s="53" t="s">
        <v>54</v>
      </c>
      <c r="B1636" s="53">
        <v>40010</v>
      </c>
      <c r="C1636" s="57">
        <v>3</v>
      </c>
      <c r="D1636">
        <v>0.92398460000000004</v>
      </c>
      <c r="E1636">
        <v>0.89829300000000001</v>
      </c>
      <c r="F1636">
        <v>0.90331859999999997</v>
      </c>
      <c r="G1636">
        <v>2.5691599999999998E-2</v>
      </c>
      <c r="H1636">
        <v>77.168599999999998</v>
      </c>
      <c r="I1636">
        <v>-2.2056300000000001E-2</v>
      </c>
      <c r="J1636">
        <v>6.1536000000000004E-3</v>
      </c>
      <c r="K1636">
        <v>2.5691599999999998E-2</v>
      </c>
      <c r="L1636">
        <v>4.5229699999999998E-2</v>
      </c>
      <c r="M1636">
        <v>7.3439599999999994E-2</v>
      </c>
      <c r="N1636">
        <v>3.7257899999999997E-2</v>
      </c>
      <c r="O1636">
        <v>175</v>
      </c>
      <c r="P1636">
        <v>1752</v>
      </c>
    </row>
    <row r="1637" spans="1:16">
      <c r="A1637" s="53" t="s">
        <v>54</v>
      </c>
      <c r="B1637" s="53">
        <v>40010</v>
      </c>
      <c r="C1637" s="57">
        <v>4</v>
      </c>
      <c r="D1637">
        <v>0.84376479999999998</v>
      </c>
      <c r="E1637">
        <v>0.81569979999999997</v>
      </c>
      <c r="F1637">
        <v>0.79962840000000002</v>
      </c>
      <c r="G1637">
        <v>2.8065099999999999E-2</v>
      </c>
      <c r="H1637">
        <v>75.325699999999998</v>
      </c>
      <c r="I1637">
        <v>-1.96829E-2</v>
      </c>
      <c r="J1637">
        <v>8.5269999999999999E-3</v>
      </c>
      <c r="K1637">
        <v>2.8065099999999999E-2</v>
      </c>
      <c r="L1637">
        <v>4.7603199999999998E-2</v>
      </c>
      <c r="M1637">
        <v>7.5813000000000005E-2</v>
      </c>
      <c r="N1637">
        <v>3.7257899999999997E-2</v>
      </c>
      <c r="O1637">
        <v>175</v>
      </c>
      <c r="P1637">
        <v>1752</v>
      </c>
    </row>
    <row r="1638" spans="1:16">
      <c r="A1638" s="53" t="s">
        <v>54</v>
      </c>
      <c r="B1638" s="53">
        <v>40010</v>
      </c>
      <c r="C1638" s="57">
        <v>5</v>
      </c>
      <c r="D1638">
        <v>0.77636320000000003</v>
      </c>
      <c r="E1638">
        <v>0.77305950000000001</v>
      </c>
      <c r="F1638">
        <v>0.72275020000000001</v>
      </c>
      <c r="G1638">
        <v>3.3035999999999999E-3</v>
      </c>
      <c r="H1638">
        <v>74.222899999999996</v>
      </c>
      <c r="I1638">
        <v>-4.4444299999999999E-2</v>
      </c>
      <c r="J1638">
        <v>-1.62344E-2</v>
      </c>
      <c r="K1638">
        <v>3.3035999999999999E-3</v>
      </c>
      <c r="L1638">
        <v>2.28417E-2</v>
      </c>
      <c r="M1638">
        <v>5.1051600000000003E-2</v>
      </c>
      <c r="N1638">
        <v>3.7257899999999997E-2</v>
      </c>
      <c r="O1638">
        <v>175</v>
      </c>
      <c r="P1638">
        <v>1752</v>
      </c>
    </row>
    <row r="1639" spans="1:16">
      <c r="A1639" s="53" t="s">
        <v>54</v>
      </c>
      <c r="B1639" s="53">
        <v>40010</v>
      </c>
      <c r="C1639" s="57">
        <v>6</v>
      </c>
      <c r="D1639">
        <v>0.71621950000000001</v>
      </c>
      <c r="E1639">
        <v>0.72552839999999996</v>
      </c>
      <c r="F1639">
        <v>0.69295189999999995</v>
      </c>
      <c r="G1639">
        <v>-9.3088000000000008E-3</v>
      </c>
      <c r="H1639">
        <v>72.88</v>
      </c>
      <c r="I1639">
        <v>-5.7056799999999998E-2</v>
      </c>
      <c r="J1639">
        <v>-2.8846900000000002E-2</v>
      </c>
      <c r="K1639">
        <v>-9.3088000000000008E-3</v>
      </c>
      <c r="L1639">
        <v>1.02293E-2</v>
      </c>
      <c r="M1639">
        <v>3.8439099999999997E-2</v>
      </c>
      <c r="N1639">
        <v>3.7257899999999997E-2</v>
      </c>
      <c r="O1639">
        <v>175</v>
      </c>
      <c r="P1639">
        <v>1752</v>
      </c>
    </row>
    <row r="1640" spans="1:16">
      <c r="A1640" s="53" t="s">
        <v>54</v>
      </c>
      <c r="B1640" s="53">
        <v>40010</v>
      </c>
      <c r="C1640" s="57">
        <v>7</v>
      </c>
      <c r="D1640">
        <v>0.69773350000000001</v>
      </c>
      <c r="E1640">
        <v>0.70617430000000003</v>
      </c>
      <c r="F1640">
        <v>0.68171939999999998</v>
      </c>
      <c r="G1640">
        <v>-8.4408999999999994E-3</v>
      </c>
      <c r="H1640">
        <v>73.086200000000005</v>
      </c>
      <c r="I1640">
        <v>-5.6142600000000001E-2</v>
      </c>
      <c r="J1640">
        <v>-2.7959999999999999E-2</v>
      </c>
      <c r="K1640">
        <v>-8.4408999999999994E-3</v>
      </c>
      <c r="L1640">
        <v>1.1078299999999999E-2</v>
      </c>
      <c r="M1640">
        <v>3.9260900000000001E-2</v>
      </c>
      <c r="N1640">
        <v>3.7221900000000002E-2</v>
      </c>
      <c r="O1640">
        <v>174</v>
      </c>
      <c r="P1640">
        <v>1752</v>
      </c>
    </row>
    <row r="1641" spans="1:16">
      <c r="A1641" s="53" t="s">
        <v>54</v>
      </c>
      <c r="B1641" s="53">
        <v>40010</v>
      </c>
      <c r="C1641" s="57">
        <v>8</v>
      </c>
      <c r="D1641">
        <v>0.74442030000000003</v>
      </c>
      <c r="E1641">
        <v>0.75930960000000003</v>
      </c>
      <c r="F1641">
        <v>0.73891709999999999</v>
      </c>
      <c r="G1641">
        <v>-1.4889400000000001E-2</v>
      </c>
      <c r="H1641">
        <v>76.257099999999994</v>
      </c>
      <c r="I1641">
        <v>-6.2637300000000007E-2</v>
      </c>
      <c r="J1641">
        <v>-3.4427399999999997E-2</v>
      </c>
      <c r="K1641">
        <v>-1.4889400000000001E-2</v>
      </c>
      <c r="L1641">
        <v>4.6487000000000004E-3</v>
      </c>
      <c r="M1641">
        <v>3.2858600000000002E-2</v>
      </c>
      <c r="N1641">
        <v>3.7257899999999997E-2</v>
      </c>
      <c r="O1641">
        <v>175</v>
      </c>
      <c r="P1641">
        <v>1752</v>
      </c>
    </row>
    <row r="1642" spans="1:16">
      <c r="A1642" s="53" t="s">
        <v>54</v>
      </c>
      <c r="B1642" s="53">
        <v>40010</v>
      </c>
      <c r="C1642" s="57">
        <v>9</v>
      </c>
      <c r="D1642">
        <v>0.82020130000000002</v>
      </c>
      <c r="E1642">
        <v>0.81523880000000004</v>
      </c>
      <c r="F1642">
        <v>0.77275930000000004</v>
      </c>
      <c r="G1642">
        <v>4.9624999999999999E-3</v>
      </c>
      <c r="H1642">
        <v>81.242900000000006</v>
      </c>
      <c r="I1642">
        <v>-4.2785499999999997E-2</v>
      </c>
      <c r="J1642">
        <v>-1.4575599999999999E-2</v>
      </c>
      <c r="K1642">
        <v>4.9624999999999999E-3</v>
      </c>
      <c r="L1642">
        <v>2.4500600000000001E-2</v>
      </c>
      <c r="M1642">
        <v>5.27105E-2</v>
      </c>
      <c r="N1642">
        <v>3.7257899999999997E-2</v>
      </c>
      <c r="O1642">
        <v>175</v>
      </c>
      <c r="P1642">
        <v>1752</v>
      </c>
    </row>
    <row r="1643" spans="1:16">
      <c r="A1643" s="53" t="s">
        <v>54</v>
      </c>
      <c r="B1643" s="53">
        <v>40010</v>
      </c>
      <c r="C1643" s="57">
        <v>10</v>
      </c>
      <c r="D1643">
        <v>0.92225040000000003</v>
      </c>
      <c r="E1643">
        <v>0.90251159999999997</v>
      </c>
      <c r="F1643">
        <v>0.81230329999999995</v>
      </c>
      <c r="G1643">
        <v>1.9738800000000001E-2</v>
      </c>
      <c r="H1643">
        <v>85.508600000000001</v>
      </c>
      <c r="I1643">
        <v>-2.8009200000000001E-2</v>
      </c>
      <c r="J1643">
        <v>2.007E-4</v>
      </c>
      <c r="K1643">
        <v>1.9738800000000001E-2</v>
      </c>
      <c r="L1643">
        <v>3.9276899999999997E-2</v>
      </c>
      <c r="M1643">
        <v>6.7486699999999997E-2</v>
      </c>
      <c r="N1643">
        <v>3.7257899999999997E-2</v>
      </c>
      <c r="O1643">
        <v>175</v>
      </c>
      <c r="P1643">
        <v>1752</v>
      </c>
    </row>
    <row r="1644" spans="1:16">
      <c r="A1644" s="53" t="s">
        <v>54</v>
      </c>
      <c r="B1644" s="53">
        <v>40010</v>
      </c>
      <c r="C1644" s="57">
        <v>11</v>
      </c>
      <c r="D1644">
        <v>1.056924</v>
      </c>
      <c r="E1644">
        <v>1.025296</v>
      </c>
      <c r="F1644">
        <v>0.94492609999999999</v>
      </c>
      <c r="G1644">
        <v>3.1627799999999998E-2</v>
      </c>
      <c r="H1644">
        <v>88.617099999999994</v>
      </c>
      <c r="I1644">
        <v>-1.6120200000000001E-2</v>
      </c>
      <c r="J1644">
        <v>1.20897E-2</v>
      </c>
      <c r="K1644">
        <v>3.1627799999999998E-2</v>
      </c>
      <c r="L1644">
        <v>5.11659E-2</v>
      </c>
      <c r="M1644">
        <v>7.9375699999999993E-2</v>
      </c>
      <c r="N1644">
        <v>3.7257899999999997E-2</v>
      </c>
      <c r="O1644">
        <v>175</v>
      </c>
      <c r="P1644">
        <v>1752</v>
      </c>
    </row>
    <row r="1645" spans="1:16">
      <c r="A1645" s="53" t="s">
        <v>54</v>
      </c>
      <c r="B1645" s="53">
        <v>40010</v>
      </c>
      <c r="C1645" s="57">
        <v>12</v>
      </c>
      <c r="D1645">
        <v>1.1914450000000001</v>
      </c>
      <c r="E1645">
        <v>1.1482250000000001</v>
      </c>
      <c r="F1645">
        <v>1.119918</v>
      </c>
      <c r="G1645">
        <v>4.3219100000000003E-2</v>
      </c>
      <c r="H1645">
        <v>92.037099999999995</v>
      </c>
      <c r="I1645">
        <v>-4.5288999999999998E-3</v>
      </c>
      <c r="J1645">
        <v>2.3681000000000001E-2</v>
      </c>
      <c r="K1645">
        <v>4.3219100000000003E-2</v>
      </c>
      <c r="L1645">
        <v>6.2757199999999999E-2</v>
      </c>
      <c r="M1645">
        <v>9.0967000000000006E-2</v>
      </c>
      <c r="N1645">
        <v>3.7257899999999997E-2</v>
      </c>
      <c r="O1645">
        <v>175</v>
      </c>
      <c r="P1645">
        <v>1752</v>
      </c>
    </row>
    <row r="1646" spans="1:16">
      <c r="A1646" s="53" t="s">
        <v>54</v>
      </c>
      <c r="B1646" s="53">
        <v>40010</v>
      </c>
      <c r="C1646" s="57">
        <v>13</v>
      </c>
      <c r="D1646">
        <v>1.352276</v>
      </c>
      <c r="E1646">
        <v>1.3222339999999999</v>
      </c>
      <c r="F1646">
        <v>1.304001</v>
      </c>
      <c r="G1646">
        <v>3.0042099999999999E-2</v>
      </c>
      <c r="H1646">
        <v>95.6</v>
      </c>
      <c r="I1646">
        <v>-1.77059E-2</v>
      </c>
      <c r="J1646">
        <v>1.0503999999999999E-2</v>
      </c>
      <c r="K1646">
        <v>3.0042099999999999E-2</v>
      </c>
      <c r="L1646">
        <v>4.9580100000000002E-2</v>
      </c>
      <c r="M1646">
        <v>7.7789999999999998E-2</v>
      </c>
      <c r="N1646">
        <v>3.7257899999999997E-2</v>
      </c>
      <c r="O1646">
        <v>175</v>
      </c>
      <c r="P1646">
        <v>1752</v>
      </c>
    </row>
    <row r="1647" spans="1:16">
      <c r="A1647" s="53" t="s">
        <v>54</v>
      </c>
      <c r="B1647" s="53">
        <v>40010</v>
      </c>
      <c r="C1647" s="57">
        <v>14</v>
      </c>
      <c r="D1647">
        <v>1.5135149999999999</v>
      </c>
      <c r="E1647">
        <v>1.438566</v>
      </c>
      <c r="F1647">
        <v>1.367588</v>
      </c>
      <c r="G1647">
        <v>7.4949000000000002E-2</v>
      </c>
      <c r="H1647">
        <v>97.977099999999993</v>
      </c>
      <c r="I1647">
        <v>2.7201099999999999E-2</v>
      </c>
      <c r="J1647">
        <v>5.5410899999999999E-2</v>
      </c>
      <c r="K1647">
        <v>7.4949000000000002E-2</v>
      </c>
      <c r="L1647">
        <v>9.4487100000000004E-2</v>
      </c>
      <c r="M1647">
        <v>0.122697</v>
      </c>
      <c r="N1647">
        <v>3.7257899999999997E-2</v>
      </c>
      <c r="O1647">
        <v>175</v>
      </c>
      <c r="P1647">
        <v>1752</v>
      </c>
    </row>
    <row r="1648" spans="1:16">
      <c r="A1648" s="53" t="s">
        <v>54</v>
      </c>
      <c r="B1648" s="53">
        <v>40010</v>
      </c>
      <c r="C1648" s="57">
        <v>15</v>
      </c>
      <c r="D1648">
        <v>1.679514</v>
      </c>
      <c r="E1648">
        <v>1.4882139999999999</v>
      </c>
      <c r="F1648">
        <v>1.3877679999999999</v>
      </c>
      <c r="G1648">
        <v>0.19129959999999999</v>
      </c>
      <c r="H1648">
        <v>100.54</v>
      </c>
      <c r="I1648">
        <v>0.1435516</v>
      </c>
      <c r="J1648">
        <v>0.17176150000000001</v>
      </c>
      <c r="K1648">
        <v>0.19129959999999999</v>
      </c>
      <c r="L1648">
        <v>0.21083759999999999</v>
      </c>
      <c r="M1648">
        <v>0.2390475</v>
      </c>
      <c r="N1648">
        <v>3.7257899999999997E-2</v>
      </c>
      <c r="O1648">
        <v>175</v>
      </c>
      <c r="P1648">
        <v>1752</v>
      </c>
    </row>
    <row r="1649" spans="1:16">
      <c r="A1649" s="53" t="s">
        <v>54</v>
      </c>
      <c r="B1649" s="53">
        <v>40010</v>
      </c>
      <c r="C1649" s="57">
        <v>16</v>
      </c>
      <c r="D1649">
        <v>1.82091</v>
      </c>
      <c r="E1649">
        <v>1.5754459999999999</v>
      </c>
      <c r="F1649">
        <v>1.5945199999999999</v>
      </c>
      <c r="G1649">
        <v>0.2454644</v>
      </c>
      <c r="H1649">
        <v>101.736</v>
      </c>
      <c r="I1649">
        <v>0.19751759999999999</v>
      </c>
      <c r="J1649">
        <v>0.22584499999999999</v>
      </c>
      <c r="K1649">
        <v>0.2454644</v>
      </c>
      <c r="L1649">
        <v>0.26508389999999998</v>
      </c>
      <c r="M1649">
        <v>0.29341129999999999</v>
      </c>
      <c r="N1649">
        <v>3.7413099999999998E-2</v>
      </c>
      <c r="O1649">
        <v>174</v>
      </c>
      <c r="P1649">
        <v>1752</v>
      </c>
    </row>
    <row r="1650" spans="1:16">
      <c r="A1650" s="53" t="s">
        <v>54</v>
      </c>
      <c r="B1650" s="53">
        <v>40010</v>
      </c>
      <c r="C1650" s="57">
        <v>17</v>
      </c>
      <c r="D1650">
        <v>1.960518</v>
      </c>
      <c r="E1650">
        <v>1.7146870000000001</v>
      </c>
      <c r="F1650">
        <v>1.7460230000000001</v>
      </c>
      <c r="G1650">
        <v>0.24583150000000001</v>
      </c>
      <c r="H1650">
        <v>102.96299999999999</v>
      </c>
      <c r="I1650">
        <v>0.1980835</v>
      </c>
      <c r="J1650">
        <v>0.22629340000000001</v>
      </c>
      <c r="K1650">
        <v>0.24583150000000001</v>
      </c>
      <c r="L1650">
        <v>0.26536959999999998</v>
      </c>
      <c r="M1650">
        <v>0.29357949999999999</v>
      </c>
      <c r="N1650">
        <v>3.7257899999999997E-2</v>
      </c>
      <c r="O1650">
        <v>175</v>
      </c>
      <c r="P1650">
        <v>1752</v>
      </c>
    </row>
    <row r="1651" spans="1:16">
      <c r="A1651" s="53" t="s">
        <v>54</v>
      </c>
      <c r="B1651" s="53">
        <v>40010</v>
      </c>
      <c r="C1651" s="57">
        <v>18</v>
      </c>
      <c r="D1651">
        <v>2.0456720000000002</v>
      </c>
      <c r="E1651">
        <v>1.793723</v>
      </c>
      <c r="F1651">
        <v>1.8383659999999999</v>
      </c>
      <c r="G1651">
        <v>0.25194899999999998</v>
      </c>
      <c r="H1651">
        <v>103.417</v>
      </c>
      <c r="I1651">
        <v>0.20420099999999999</v>
      </c>
      <c r="J1651">
        <v>0.2324109</v>
      </c>
      <c r="K1651">
        <v>0.25194899999999998</v>
      </c>
      <c r="L1651">
        <v>0.27148699999999998</v>
      </c>
      <c r="M1651">
        <v>0.29969689999999999</v>
      </c>
      <c r="N1651">
        <v>3.7257899999999997E-2</v>
      </c>
      <c r="O1651">
        <v>175</v>
      </c>
      <c r="P1651">
        <v>1752</v>
      </c>
    </row>
    <row r="1652" spans="1:16">
      <c r="A1652" s="53" t="s">
        <v>54</v>
      </c>
      <c r="B1652" s="53">
        <v>40010</v>
      </c>
      <c r="C1652" s="57">
        <v>19</v>
      </c>
      <c r="D1652">
        <v>2.0666709999999999</v>
      </c>
      <c r="E1652">
        <v>1.8166599999999999</v>
      </c>
      <c r="F1652">
        <v>1.914927</v>
      </c>
      <c r="G1652">
        <v>0.25001030000000002</v>
      </c>
      <c r="H1652">
        <v>103.214</v>
      </c>
      <c r="I1652">
        <v>0.20226230000000001</v>
      </c>
      <c r="J1652">
        <v>0.23047219999999999</v>
      </c>
      <c r="K1652">
        <v>0.25001030000000002</v>
      </c>
      <c r="L1652">
        <v>0.26954830000000002</v>
      </c>
      <c r="M1652">
        <v>0.29775819999999997</v>
      </c>
      <c r="N1652">
        <v>3.7257899999999997E-2</v>
      </c>
      <c r="O1652">
        <v>175</v>
      </c>
      <c r="P1652">
        <v>1752</v>
      </c>
    </row>
    <row r="1653" spans="1:16">
      <c r="A1653" s="53" t="s">
        <v>54</v>
      </c>
      <c r="B1653" s="53">
        <v>40010</v>
      </c>
      <c r="C1653" s="57">
        <v>20</v>
      </c>
      <c r="D1653">
        <v>1.9795609999999999</v>
      </c>
      <c r="E1653">
        <v>1.898919</v>
      </c>
      <c r="F1653">
        <v>2.0546280000000001</v>
      </c>
      <c r="G1653">
        <v>8.0642099999999994E-2</v>
      </c>
      <c r="H1653">
        <v>100.46599999999999</v>
      </c>
      <c r="I1653">
        <v>3.2894100000000003E-2</v>
      </c>
      <c r="J1653">
        <v>6.1103999999999999E-2</v>
      </c>
      <c r="K1653">
        <v>8.0642099999999994E-2</v>
      </c>
      <c r="L1653">
        <v>0.1001802</v>
      </c>
      <c r="M1653">
        <v>0.12839010000000001</v>
      </c>
      <c r="N1653">
        <v>3.7257899999999997E-2</v>
      </c>
      <c r="O1653">
        <v>175</v>
      </c>
      <c r="P1653">
        <v>1752</v>
      </c>
    </row>
    <row r="1654" spans="1:16">
      <c r="A1654" s="53" t="s">
        <v>54</v>
      </c>
      <c r="B1654" s="53">
        <v>40010</v>
      </c>
      <c r="C1654" s="57">
        <v>21</v>
      </c>
      <c r="D1654">
        <v>1.8497189999999999</v>
      </c>
      <c r="E1654">
        <v>1.896077</v>
      </c>
      <c r="F1654">
        <v>1.9677439999999999</v>
      </c>
      <c r="G1654">
        <v>-4.63579E-2</v>
      </c>
      <c r="H1654">
        <v>96.434299999999993</v>
      </c>
      <c r="I1654">
        <v>-9.4105800000000003E-2</v>
      </c>
      <c r="J1654">
        <v>-6.5895899999999993E-2</v>
      </c>
      <c r="K1654">
        <v>-4.63579E-2</v>
      </c>
      <c r="L1654">
        <v>-2.6819800000000001E-2</v>
      </c>
      <c r="M1654">
        <v>1.3901E-3</v>
      </c>
      <c r="N1654">
        <v>3.7257899999999997E-2</v>
      </c>
      <c r="O1654">
        <v>175</v>
      </c>
      <c r="P1654">
        <v>1752</v>
      </c>
    </row>
    <row r="1655" spans="1:16">
      <c r="A1655" s="53" t="s">
        <v>54</v>
      </c>
      <c r="B1655" s="53">
        <v>40010</v>
      </c>
      <c r="C1655" s="57">
        <v>22</v>
      </c>
      <c r="D1655">
        <v>1.775898</v>
      </c>
      <c r="E1655">
        <v>1.7970159999999999</v>
      </c>
      <c r="F1655">
        <v>1.9451529999999999</v>
      </c>
      <c r="G1655">
        <v>-2.1117899999999998E-2</v>
      </c>
      <c r="H1655">
        <v>92.214299999999994</v>
      </c>
      <c r="I1655">
        <v>-6.8865899999999994E-2</v>
      </c>
      <c r="J1655">
        <v>-4.0655999999999998E-2</v>
      </c>
      <c r="K1655">
        <v>-2.1117899999999998E-2</v>
      </c>
      <c r="L1655">
        <v>-1.5797999999999999E-3</v>
      </c>
      <c r="M1655">
        <v>2.6630000000000001E-2</v>
      </c>
      <c r="N1655">
        <v>3.7257899999999997E-2</v>
      </c>
      <c r="O1655">
        <v>175</v>
      </c>
      <c r="P1655">
        <v>1752</v>
      </c>
    </row>
    <row r="1656" spans="1:16">
      <c r="A1656" s="53" t="s">
        <v>54</v>
      </c>
      <c r="B1656" s="53">
        <v>40010</v>
      </c>
      <c r="C1656" s="57">
        <v>23</v>
      </c>
      <c r="D1656">
        <v>1.5663590000000001</v>
      </c>
      <c r="E1656">
        <v>1.547374</v>
      </c>
      <c r="F1656">
        <v>1.6393040000000001</v>
      </c>
      <c r="G1656">
        <v>1.8984999999999998E-2</v>
      </c>
      <c r="H1656">
        <v>88.1143</v>
      </c>
      <c r="I1656">
        <v>-2.8762900000000001E-2</v>
      </c>
      <c r="J1656">
        <v>-5.53E-4</v>
      </c>
      <c r="K1656">
        <v>1.8984999999999998E-2</v>
      </c>
      <c r="L1656">
        <v>3.8523099999999998E-2</v>
      </c>
      <c r="M1656">
        <v>6.6733000000000001E-2</v>
      </c>
      <c r="N1656">
        <v>3.7257899999999997E-2</v>
      </c>
      <c r="O1656">
        <v>175</v>
      </c>
      <c r="P1656">
        <v>1752</v>
      </c>
    </row>
    <row r="1657" spans="1:16">
      <c r="A1657" s="53" t="s">
        <v>54</v>
      </c>
      <c r="B1657" s="53">
        <v>40010</v>
      </c>
      <c r="C1657" s="57">
        <v>24</v>
      </c>
      <c r="D1657">
        <v>1.3643270000000001</v>
      </c>
      <c r="E1657">
        <v>1.35636</v>
      </c>
      <c r="F1657">
        <v>1.5091600000000001</v>
      </c>
      <c r="G1657">
        <v>7.9669000000000007E-3</v>
      </c>
      <c r="H1657">
        <v>84.905699999999996</v>
      </c>
      <c r="I1657">
        <v>-3.97811E-2</v>
      </c>
      <c r="J1657">
        <v>-1.15712E-2</v>
      </c>
      <c r="K1657">
        <v>7.9669000000000007E-3</v>
      </c>
      <c r="L1657">
        <v>2.7505000000000002E-2</v>
      </c>
      <c r="M1657">
        <v>5.5714800000000002E-2</v>
      </c>
      <c r="N1657">
        <v>3.7257899999999997E-2</v>
      </c>
      <c r="O1657">
        <v>175</v>
      </c>
      <c r="P1657">
        <v>1752</v>
      </c>
    </row>
    <row r="1658" spans="1:16">
      <c r="A1658" s="53" t="s">
        <v>54</v>
      </c>
      <c r="B1658" s="53">
        <v>40015</v>
      </c>
      <c r="C1658" s="57">
        <v>1</v>
      </c>
      <c r="D1658">
        <v>1.0758859999999999</v>
      </c>
      <c r="E1658">
        <v>1.0522720000000001</v>
      </c>
      <c r="F1658">
        <v>1.1592210000000001</v>
      </c>
      <c r="G1658">
        <v>2.3614E-2</v>
      </c>
      <c r="H1658">
        <v>78.659099999999995</v>
      </c>
      <c r="I1658">
        <v>-2.4293200000000001E-2</v>
      </c>
      <c r="J1658">
        <v>4.0108000000000001E-3</v>
      </c>
      <c r="K1658">
        <v>2.3614E-2</v>
      </c>
      <c r="L1658">
        <v>4.32173E-2</v>
      </c>
      <c r="M1658">
        <v>7.1521299999999996E-2</v>
      </c>
      <c r="N1658">
        <v>3.73823E-2</v>
      </c>
      <c r="O1658">
        <v>176</v>
      </c>
      <c r="P1658">
        <v>1761</v>
      </c>
    </row>
    <row r="1659" spans="1:16">
      <c r="A1659" s="53" t="s">
        <v>54</v>
      </c>
      <c r="B1659" s="53">
        <v>40015</v>
      </c>
      <c r="C1659" s="57">
        <v>2</v>
      </c>
      <c r="D1659">
        <v>0.95819209999999999</v>
      </c>
      <c r="E1659">
        <v>0.94664669999999995</v>
      </c>
      <c r="F1659">
        <v>0.9837515</v>
      </c>
      <c r="G1659">
        <v>1.1545400000000001E-2</v>
      </c>
      <c r="H1659">
        <v>77.7273</v>
      </c>
      <c r="I1659">
        <v>-3.6361900000000003E-2</v>
      </c>
      <c r="J1659">
        <v>-8.0578999999999998E-3</v>
      </c>
      <c r="K1659">
        <v>1.1545400000000001E-2</v>
      </c>
      <c r="L1659">
        <v>3.1148599999999999E-2</v>
      </c>
      <c r="M1659">
        <v>5.9452600000000001E-2</v>
      </c>
      <c r="N1659">
        <v>3.73823E-2</v>
      </c>
      <c r="O1659">
        <v>176</v>
      </c>
      <c r="P1659">
        <v>1761</v>
      </c>
    </row>
    <row r="1660" spans="1:16">
      <c r="A1660" s="53" t="s">
        <v>54</v>
      </c>
      <c r="B1660" s="53">
        <v>40015</v>
      </c>
      <c r="C1660" s="57">
        <v>3</v>
      </c>
      <c r="D1660">
        <v>0.86864229999999998</v>
      </c>
      <c r="E1660">
        <v>0.84927180000000002</v>
      </c>
      <c r="F1660">
        <v>0.8761004</v>
      </c>
      <c r="G1660">
        <v>1.9370499999999999E-2</v>
      </c>
      <c r="H1660">
        <v>74.7273</v>
      </c>
      <c r="I1660">
        <v>-2.8536800000000001E-2</v>
      </c>
      <c r="J1660">
        <v>-2.3279999999999999E-4</v>
      </c>
      <c r="K1660">
        <v>1.9370499999999999E-2</v>
      </c>
      <c r="L1660">
        <v>3.8973800000000003E-2</v>
      </c>
      <c r="M1660">
        <v>6.7277799999999999E-2</v>
      </c>
      <c r="N1660">
        <v>3.73823E-2</v>
      </c>
      <c r="O1660">
        <v>176</v>
      </c>
      <c r="P1660">
        <v>1761</v>
      </c>
    </row>
    <row r="1661" spans="1:16">
      <c r="A1661" s="53" t="s">
        <v>54</v>
      </c>
      <c r="B1661" s="53">
        <v>40015</v>
      </c>
      <c r="C1661" s="57">
        <v>4</v>
      </c>
      <c r="D1661">
        <v>0.79719810000000002</v>
      </c>
      <c r="E1661">
        <v>0.77963579999999999</v>
      </c>
      <c r="F1661">
        <v>0.7840743</v>
      </c>
      <c r="G1661">
        <v>1.7562299999999999E-2</v>
      </c>
      <c r="H1661">
        <v>72.386399999999995</v>
      </c>
      <c r="I1661">
        <v>-3.0345E-2</v>
      </c>
      <c r="J1661">
        <v>-2.0409999999999998E-3</v>
      </c>
      <c r="K1661">
        <v>1.7562299999999999E-2</v>
      </c>
      <c r="L1661">
        <v>3.7165499999999997E-2</v>
      </c>
      <c r="M1661">
        <v>6.5469600000000003E-2</v>
      </c>
      <c r="N1661">
        <v>3.73823E-2</v>
      </c>
      <c r="O1661">
        <v>176</v>
      </c>
      <c r="P1661">
        <v>1761</v>
      </c>
    </row>
    <row r="1662" spans="1:16">
      <c r="A1662" s="53" t="s">
        <v>54</v>
      </c>
      <c r="B1662" s="53">
        <v>40015</v>
      </c>
      <c r="C1662" s="57">
        <v>5</v>
      </c>
      <c r="D1662">
        <v>0.73911079999999996</v>
      </c>
      <c r="E1662">
        <v>0.75178400000000001</v>
      </c>
      <c r="F1662">
        <v>0.82412859999999999</v>
      </c>
      <c r="G1662">
        <v>-1.26731E-2</v>
      </c>
      <c r="H1662">
        <v>71.143699999999995</v>
      </c>
      <c r="I1662">
        <v>-6.0802599999999998E-2</v>
      </c>
      <c r="J1662">
        <v>-3.2367300000000002E-2</v>
      </c>
      <c r="K1662">
        <v>-1.26731E-2</v>
      </c>
      <c r="L1662">
        <v>7.0210999999999997E-3</v>
      </c>
      <c r="M1662">
        <v>3.5456399999999999E-2</v>
      </c>
      <c r="N1662">
        <v>3.7555600000000001E-2</v>
      </c>
      <c r="O1662">
        <v>174</v>
      </c>
      <c r="P1662">
        <v>1761</v>
      </c>
    </row>
    <row r="1663" spans="1:16">
      <c r="A1663" s="53" t="s">
        <v>54</v>
      </c>
      <c r="B1663" s="53">
        <v>40015</v>
      </c>
      <c r="C1663" s="57">
        <v>6</v>
      </c>
      <c r="D1663">
        <v>0.69169250000000004</v>
      </c>
      <c r="E1663">
        <v>0.7083604</v>
      </c>
      <c r="F1663">
        <v>0.72481070000000003</v>
      </c>
      <c r="G1663">
        <v>-1.66678E-2</v>
      </c>
      <c r="H1663">
        <v>69.277100000000004</v>
      </c>
      <c r="I1663">
        <v>-6.4695000000000003E-2</v>
      </c>
      <c r="J1663">
        <v>-3.6320199999999997E-2</v>
      </c>
      <c r="K1663">
        <v>-1.66678E-2</v>
      </c>
      <c r="L1663">
        <v>2.9845000000000002E-3</v>
      </c>
      <c r="M1663">
        <v>3.13593E-2</v>
      </c>
      <c r="N1663">
        <v>3.7475799999999997E-2</v>
      </c>
      <c r="O1663">
        <v>175</v>
      </c>
      <c r="P1663">
        <v>1761</v>
      </c>
    </row>
    <row r="1664" spans="1:16">
      <c r="A1664" s="53" t="s">
        <v>54</v>
      </c>
      <c r="B1664" s="53">
        <v>40015</v>
      </c>
      <c r="C1664" s="57">
        <v>7</v>
      </c>
      <c r="D1664">
        <v>0.67925329999999995</v>
      </c>
      <c r="E1664">
        <v>0.69273569999999995</v>
      </c>
      <c r="F1664">
        <v>0.70100680000000004</v>
      </c>
      <c r="G1664">
        <v>-1.34825E-2</v>
      </c>
      <c r="H1664">
        <v>69.191400000000002</v>
      </c>
      <c r="I1664">
        <v>-6.1509599999999998E-2</v>
      </c>
      <c r="J1664">
        <v>-3.3134799999999999E-2</v>
      </c>
      <c r="K1664">
        <v>-1.34825E-2</v>
      </c>
      <c r="L1664">
        <v>6.1698999999999999E-3</v>
      </c>
      <c r="M1664">
        <v>3.4544699999999998E-2</v>
      </c>
      <c r="N1664">
        <v>3.7475799999999997E-2</v>
      </c>
      <c r="O1664">
        <v>175</v>
      </c>
      <c r="P1664">
        <v>1761</v>
      </c>
    </row>
    <row r="1665" spans="1:16">
      <c r="A1665" s="53" t="s">
        <v>54</v>
      </c>
      <c r="B1665" s="53">
        <v>40015</v>
      </c>
      <c r="C1665" s="57">
        <v>8</v>
      </c>
      <c r="D1665">
        <v>0.7153214</v>
      </c>
      <c r="E1665">
        <v>0.72203399999999995</v>
      </c>
      <c r="F1665">
        <v>0.7350565</v>
      </c>
      <c r="G1665">
        <v>-6.7126E-3</v>
      </c>
      <c r="H1665">
        <v>72.22</v>
      </c>
      <c r="I1665">
        <v>-5.4739700000000002E-2</v>
      </c>
      <c r="J1665">
        <v>-2.63649E-2</v>
      </c>
      <c r="K1665">
        <v>-6.7126E-3</v>
      </c>
      <c r="L1665">
        <v>1.29398E-2</v>
      </c>
      <c r="M1665">
        <v>4.13146E-2</v>
      </c>
      <c r="N1665">
        <v>3.7475799999999997E-2</v>
      </c>
      <c r="O1665">
        <v>175</v>
      </c>
      <c r="P1665">
        <v>1761</v>
      </c>
    </row>
    <row r="1666" spans="1:16">
      <c r="A1666" s="53" t="s">
        <v>54</v>
      </c>
      <c r="B1666" s="53">
        <v>40015</v>
      </c>
      <c r="C1666" s="57">
        <v>9</v>
      </c>
      <c r="D1666">
        <v>0.76071759999999999</v>
      </c>
      <c r="E1666">
        <v>0.75087700000000002</v>
      </c>
      <c r="F1666">
        <v>0.83361529999999995</v>
      </c>
      <c r="G1666">
        <v>9.8405999999999997E-3</v>
      </c>
      <c r="H1666">
        <v>76.5886</v>
      </c>
      <c r="I1666">
        <v>-3.8186499999999998E-2</v>
      </c>
      <c r="J1666">
        <v>-9.8116999999999996E-3</v>
      </c>
      <c r="K1666">
        <v>9.8405999999999997E-3</v>
      </c>
      <c r="L1666">
        <v>2.9492899999999999E-2</v>
      </c>
      <c r="M1666">
        <v>5.7867799999999997E-2</v>
      </c>
      <c r="N1666">
        <v>3.7475799999999997E-2</v>
      </c>
      <c r="O1666">
        <v>175</v>
      </c>
      <c r="P1666">
        <v>1761</v>
      </c>
    </row>
    <row r="1667" spans="1:16">
      <c r="A1667" s="53" t="s">
        <v>54</v>
      </c>
      <c r="B1667" s="53">
        <v>40015</v>
      </c>
      <c r="C1667" s="57">
        <v>10</v>
      </c>
      <c r="D1667">
        <v>0.84462820000000005</v>
      </c>
      <c r="E1667">
        <v>0.82070639999999995</v>
      </c>
      <c r="F1667">
        <v>0.87369010000000003</v>
      </c>
      <c r="G1667">
        <v>2.39218E-2</v>
      </c>
      <c r="H1667">
        <v>80.540199999999999</v>
      </c>
      <c r="I1667">
        <v>-2.40824E-2</v>
      </c>
      <c r="J1667">
        <v>4.2788000000000001E-3</v>
      </c>
      <c r="K1667">
        <v>2.39218E-2</v>
      </c>
      <c r="L1667">
        <v>4.3564699999999998E-2</v>
      </c>
      <c r="M1667">
        <v>7.1926000000000004E-2</v>
      </c>
      <c r="N1667">
        <v>3.7457900000000002E-2</v>
      </c>
      <c r="O1667">
        <v>174</v>
      </c>
      <c r="P1667">
        <v>1761</v>
      </c>
    </row>
    <row r="1668" spans="1:16">
      <c r="A1668" s="53" t="s">
        <v>54</v>
      </c>
      <c r="B1668" s="53">
        <v>40015</v>
      </c>
      <c r="C1668" s="57">
        <v>11</v>
      </c>
      <c r="D1668">
        <v>0.94252670000000005</v>
      </c>
      <c r="E1668">
        <v>0.9055571</v>
      </c>
      <c r="F1668">
        <v>0.8721004</v>
      </c>
      <c r="G1668">
        <v>3.6969599999999998E-2</v>
      </c>
      <c r="H1668">
        <v>84.312100000000001</v>
      </c>
      <c r="I1668">
        <v>-1.0989499999999999E-2</v>
      </c>
      <c r="J1668">
        <v>1.7345099999999999E-2</v>
      </c>
      <c r="K1668">
        <v>3.6969599999999998E-2</v>
      </c>
      <c r="L1668">
        <v>5.6594100000000001E-2</v>
      </c>
      <c r="M1668">
        <v>8.4928799999999999E-2</v>
      </c>
      <c r="N1668">
        <v>3.7422700000000003E-2</v>
      </c>
      <c r="O1668">
        <v>173</v>
      </c>
      <c r="P1668">
        <v>1761</v>
      </c>
    </row>
    <row r="1669" spans="1:16">
      <c r="A1669" s="53" t="s">
        <v>54</v>
      </c>
      <c r="B1669" s="53">
        <v>40015</v>
      </c>
      <c r="C1669" s="57">
        <v>12</v>
      </c>
      <c r="D1669">
        <v>1.059007</v>
      </c>
      <c r="E1669">
        <v>1.044872</v>
      </c>
      <c r="F1669">
        <v>1.0419430000000001</v>
      </c>
      <c r="G1669">
        <v>1.4134600000000001E-2</v>
      </c>
      <c r="H1669">
        <v>88.2286</v>
      </c>
      <c r="I1669">
        <v>-3.3892499999999999E-2</v>
      </c>
      <c r="J1669">
        <v>-5.5177000000000004E-3</v>
      </c>
      <c r="K1669">
        <v>1.4134600000000001E-2</v>
      </c>
      <c r="L1669">
        <v>3.3786999999999998E-2</v>
      </c>
      <c r="M1669">
        <v>6.2161800000000003E-2</v>
      </c>
      <c r="N1669">
        <v>3.7475799999999997E-2</v>
      </c>
      <c r="O1669">
        <v>175</v>
      </c>
      <c r="P1669">
        <v>1761</v>
      </c>
    </row>
    <row r="1670" spans="1:16">
      <c r="A1670" s="53" t="s">
        <v>54</v>
      </c>
      <c r="B1670" s="53">
        <v>40015</v>
      </c>
      <c r="C1670" s="57">
        <v>13</v>
      </c>
      <c r="D1670">
        <v>1.1682809999999999</v>
      </c>
      <c r="E1670">
        <v>1.134557</v>
      </c>
      <c r="F1670">
        <v>1.1350960000000001</v>
      </c>
      <c r="G1670">
        <v>3.3723499999999997E-2</v>
      </c>
      <c r="H1670">
        <v>91.1571</v>
      </c>
      <c r="I1670">
        <v>-1.4303700000000001E-2</v>
      </c>
      <c r="J1670">
        <v>1.4071200000000001E-2</v>
      </c>
      <c r="K1670">
        <v>3.3723499999999997E-2</v>
      </c>
      <c r="L1670">
        <v>5.3375800000000001E-2</v>
      </c>
      <c r="M1670">
        <v>8.1750600000000007E-2</v>
      </c>
      <c r="N1670">
        <v>3.7475799999999997E-2</v>
      </c>
      <c r="O1670">
        <v>175</v>
      </c>
      <c r="P1670">
        <v>1761</v>
      </c>
    </row>
    <row r="1671" spans="1:16">
      <c r="A1671" s="53" t="s">
        <v>54</v>
      </c>
      <c r="B1671" s="53">
        <v>40015</v>
      </c>
      <c r="C1671" s="57">
        <v>14</v>
      </c>
      <c r="D1671">
        <v>1.2938099999999999</v>
      </c>
      <c r="E1671">
        <v>1.2291449999999999</v>
      </c>
      <c r="F1671">
        <v>1.2874060000000001</v>
      </c>
      <c r="G1671">
        <v>6.4665E-2</v>
      </c>
      <c r="H1671">
        <v>94.254300000000001</v>
      </c>
      <c r="I1671">
        <v>1.6637800000000001E-2</v>
      </c>
      <c r="J1671">
        <v>4.50126E-2</v>
      </c>
      <c r="K1671">
        <v>6.4665E-2</v>
      </c>
      <c r="L1671">
        <v>8.4317299999999998E-2</v>
      </c>
      <c r="M1671">
        <v>0.1126921</v>
      </c>
      <c r="N1671">
        <v>3.7475799999999997E-2</v>
      </c>
      <c r="O1671">
        <v>175</v>
      </c>
      <c r="P1671">
        <v>1761</v>
      </c>
    </row>
    <row r="1672" spans="1:16">
      <c r="A1672" s="53" t="s">
        <v>54</v>
      </c>
      <c r="B1672" s="53">
        <v>40015</v>
      </c>
      <c r="C1672" s="57">
        <v>15</v>
      </c>
      <c r="D1672">
        <v>1.4012100000000001</v>
      </c>
      <c r="E1672">
        <v>1.2555419999999999</v>
      </c>
      <c r="F1672">
        <v>1.240845</v>
      </c>
      <c r="G1672">
        <v>0.14566770000000001</v>
      </c>
      <c r="H1672">
        <v>96.045699999999997</v>
      </c>
      <c r="I1672">
        <v>9.7640500000000005E-2</v>
      </c>
      <c r="J1672">
        <v>0.1260154</v>
      </c>
      <c r="K1672">
        <v>0.14566770000000001</v>
      </c>
      <c r="L1672">
        <v>0.16531999999999999</v>
      </c>
      <c r="M1672">
        <v>0.1936948</v>
      </c>
      <c r="N1672">
        <v>3.7475799999999997E-2</v>
      </c>
      <c r="O1672">
        <v>175</v>
      </c>
      <c r="P1672">
        <v>1761</v>
      </c>
    </row>
    <row r="1673" spans="1:16">
      <c r="A1673" s="53" t="s">
        <v>54</v>
      </c>
      <c r="B1673" s="53">
        <v>40015</v>
      </c>
      <c r="C1673" s="57">
        <v>16</v>
      </c>
      <c r="D1673">
        <v>1.5083139999999999</v>
      </c>
      <c r="E1673">
        <v>1.3455630000000001</v>
      </c>
      <c r="F1673">
        <v>1.290991</v>
      </c>
      <c r="G1673">
        <v>0.16275049999999999</v>
      </c>
      <c r="H1673">
        <v>96.888599999999997</v>
      </c>
      <c r="I1673">
        <v>0.1147233</v>
      </c>
      <c r="J1673">
        <v>0.14309820000000001</v>
      </c>
      <c r="K1673">
        <v>0.16275049999999999</v>
      </c>
      <c r="L1673">
        <v>0.1824028</v>
      </c>
      <c r="M1673">
        <v>0.21077760000000001</v>
      </c>
      <c r="N1673">
        <v>3.7475799999999997E-2</v>
      </c>
      <c r="O1673">
        <v>175</v>
      </c>
      <c r="P1673">
        <v>1761</v>
      </c>
    </row>
    <row r="1674" spans="1:16">
      <c r="A1674" s="53" t="s">
        <v>54</v>
      </c>
      <c r="B1674" s="53">
        <v>40015</v>
      </c>
      <c r="C1674" s="57">
        <v>17</v>
      </c>
      <c r="D1674">
        <v>1.626698</v>
      </c>
      <c r="E1674">
        <v>1.51501</v>
      </c>
      <c r="F1674">
        <v>1.4210469999999999</v>
      </c>
      <c r="G1674">
        <v>0.1116887</v>
      </c>
      <c r="H1674">
        <v>97.365700000000004</v>
      </c>
      <c r="I1674">
        <v>6.3661599999999999E-2</v>
      </c>
      <c r="J1674">
        <v>9.2036400000000004E-2</v>
      </c>
      <c r="K1674">
        <v>0.1116887</v>
      </c>
      <c r="L1674">
        <v>0.13134109999999999</v>
      </c>
      <c r="M1674">
        <v>0.15971589999999999</v>
      </c>
      <c r="N1674">
        <v>3.7475799999999997E-2</v>
      </c>
      <c r="O1674">
        <v>175</v>
      </c>
      <c r="P1674">
        <v>1761</v>
      </c>
    </row>
    <row r="1675" spans="1:16">
      <c r="A1675" s="53" t="s">
        <v>54</v>
      </c>
      <c r="B1675" s="53">
        <v>40015</v>
      </c>
      <c r="C1675" s="57">
        <v>18</v>
      </c>
      <c r="D1675">
        <v>1.689354</v>
      </c>
      <c r="E1675">
        <v>1.6167800000000001</v>
      </c>
      <c r="F1675">
        <v>1.501512</v>
      </c>
      <c r="G1675">
        <v>7.2574299999999994E-2</v>
      </c>
      <c r="H1675">
        <v>96.928600000000003</v>
      </c>
      <c r="I1675">
        <v>2.4547099999999999E-2</v>
      </c>
      <c r="J1675">
        <v>5.2921900000000001E-2</v>
      </c>
      <c r="K1675">
        <v>7.2574299999999994E-2</v>
      </c>
      <c r="L1675">
        <v>9.2226600000000006E-2</v>
      </c>
      <c r="M1675">
        <v>0.1206014</v>
      </c>
      <c r="N1675">
        <v>3.7475799999999997E-2</v>
      </c>
      <c r="O1675">
        <v>175</v>
      </c>
      <c r="P1675">
        <v>1761</v>
      </c>
    </row>
    <row r="1676" spans="1:16">
      <c r="A1676" s="53" t="s">
        <v>54</v>
      </c>
      <c r="B1676" s="53">
        <v>40015</v>
      </c>
      <c r="C1676" s="57">
        <v>19</v>
      </c>
      <c r="D1676">
        <v>1.6793039999999999</v>
      </c>
      <c r="E1676">
        <v>1.585388</v>
      </c>
      <c r="F1676">
        <v>1.5883620000000001</v>
      </c>
      <c r="G1676">
        <v>9.3915700000000005E-2</v>
      </c>
      <c r="H1676">
        <v>95.327600000000004</v>
      </c>
      <c r="I1676">
        <v>4.5858400000000001E-2</v>
      </c>
      <c r="J1676">
        <v>7.4250999999999998E-2</v>
      </c>
      <c r="K1676">
        <v>9.3915700000000005E-2</v>
      </c>
      <c r="L1676">
        <v>0.1135804</v>
      </c>
      <c r="M1676">
        <v>0.14197299999999999</v>
      </c>
      <c r="N1676">
        <v>3.7499299999999999E-2</v>
      </c>
      <c r="O1676">
        <v>174</v>
      </c>
      <c r="P1676">
        <v>1761</v>
      </c>
    </row>
    <row r="1677" spans="1:16">
      <c r="A1677" s="53" t="s">
        <v>54</v>
      </c>
      <c r="B1677" s="53">
        <v>40015</v>
      </c>
      <c r="C1677" s="57">
        <v>20</v>
      </c>
      <c r="D1677">
        <v>1.586374</v>
      </c>
      <c r="E1677">
        <v>1.6777470000000001</v>
      </c>
      <c r="F1677">
        <v>1.7322679999999999</v>
      </c>
      <c r="G1677">
        <v>-9.1372800000000004E-2</v>
      </c>
      <c r="H1677">
        <v>91.977099999999993</v>
      </c>
      <c r="I1677">
        <v>-0.1388568</v>
      </c>
      <c r="J1677">
        <v>-0.1108029</v>
      </c>
      <c r="K1677">
        <v>-9.1372800000000004E-2</v>
      </c>
      <c r="L1677">
        <v>-7.1942800000000001E-2</v>
      </c>
      <c r="M1677">
        <v>-4.3888900000000002E-2</v>
      </c>
      <c r="N1677">
        <v>3.7051899999999999E-2</v>
      </c>
      <c r="O1677">
        <v>175</v>
      </c>
      <c r="P1677">
        <v>1761</v>
      </c>
    </row>
    <row r="1678" spans="1:16">
      <c r="A1678" s="53" t="s">
        <v>54</v>
      </c>
      <c r="B1678" s="53">
        <v>40015</v>
      </c>
      <c r="C1678" s="57">
        <v>21</v>
      </c>
      <c r="D1678">
        <v>1.5199879999999999</v>
      </c>
      <c r="E1678">
        <v>1.6325369999999999</v>
      </c>
      <c r="F1678">
        <v>1.69164</v>
      </c>
      <c r="G1678">
        <v>-0.1125493</v>
      </c>
      <c r="H1678">
        <v>88.08</v>
      </c>
      <c r="I1678">
        <v>-0.16058549999999999</v>
      </c>
      <c r="J1678">
        <v>-0.1322053</v>
      </c>
      <c r="K1678">
        <v>-0.1125493</v>
      </c>
      <c r="L1678">
        <v>-9.2893299999999998E-2</v>
      </c>
      <c r="M1678">
        <v>-6.4513100000000004E-2</v>
      </c>
      <c r="N1678">
        <v>3.74829E-2</v>
      </c>
      <c r="O1678">
        <v>175</v>
      </c>
      <c r="P1678">
        <v>1761</v>
      </c>
    </row>
    <row r="1679" spans="1:16">
      <c r="A1679" s="53" t="s">
        <v>54</v>
      </c>
      <c r="B1679" s="53">
        <v>40015</v>
      </c>
      <c r="C1679" s="57">
        <v>22</v>
      </c>
      <c r="D1679">
        <v>1.5220800000000001</v>
      </c>
      <c r="E1679">
        <v>1.5631969999999999</v>
      </c>
      <c r="F1679">
        <v>1.6034820000000001</v>
      </c>
      <c r="G1679">
        <v>-4.1116199999999999E-2</v>
      </c>
      <c r="H1679">
        <v>85.534499999999994</v>
      </c>
      <c r="I1679">
        <v>-8.8877399999999995E-2</v>
      </c>
      <c r="J1679">
        <v>-6.0659699999999997E-2</v>
      </c>
      <c r="K1679">
        <v>-4.1116199999999999E-2</v>
      </c>
      <c r="L1679">
        <v>-2.15728E-2</v>
      </c>
      <c r="M1679">
        <v>6.6448999999999996E-3</v>
      </c>
      <c r="N1679">
        <v>3.7268200000000001E-2</v>
      </c>
      <c r="O1679">
        <v>174</v>
      </c>
      <c r="P1679">
        <v>1761</v>
      </c>
    </row>
    <row r="1680" spans="1:16">
      <c r="A1680" s="53" t="s">
        <v>54</v>
      </c>
      <c r="B1680" s="53">
        <v>40015</v>
      </c>
      <c r="C1680" s="57">
        <v>23</v>
      </c>
      <c r="D1680">
        <v>1.391521</v>
      </c>
      <c r="E1680">
        <v>1.4402219999999999</v>
      </c>
      <c r="F1680">
        <v>1.341899</v>
      </c>
      <c r="G1680">
        <v>-4.8700599999999997E-2</v>
      </c>
      <c r="H1680">
        <v>83.174300000000002</v>
      </c>
      <c r="I1680">
        <v>-9.6736799999999998E-2</v>
      </c>
      <c r="J1680">
        <v>-6.8356600000000003E-2</v>
      </c>
      <c r="K1680">
        <v>-4.8700599999999997E-2</v>
      </c>
      <c r="L1680">
        <v>-2.9044500000000001E-2</v>
      </c>
      <c r="M1680">
        <v>-6.6430000000000005E-4</v>
      </c>
      <c r="N1680">
        <v>3.74829E-2</v>
      </c>
      <c r="O1680">
        <v>175</v>
      </c>
      <c r="P1680">
        <v>1761</v>
      </c>
    </row>
    <row r="1681" spans="1:16">
      <c r="A1681" s="53" t="s">
        <v>54</v>
      </c>
      <c r="B1681" s="53">
        <v>40015</v>
      </c>
      <c r="C1681" s="57">
        <v>24</v>
      </c>
      <c r="D1681">
        <v>1.2211209999999999</v>
      </c>
      <c r="E1681">
        <v>1.2523740000000001</v>
      </c>
      <c r="F1681">
        <v>1.1765460000000001</v>
      </c>
      <c r="G1681">
        <v>-3.12529E-2</v>
      </c>
      <c r="H1681">
        <v>80.241399999999999</v>
      </c>
      <c r="I1681">
        <v>-7.9549700000000001E-2</v>
      </c>
      <c r="J1681">
        <v>-5.1015499999999998E-2</v>
      </c>
      <c r="K1681">
        <v>-3.12529E-2</v>
      </c>
      <c r="L1681">
        <v>-1.1490200000000001E-2</v>
      </c>
      <c r="M1681">
        <v>1.7044E-2</v>
      </c>
      <c r="N1681">
        <v>3.7686200000000003E-2</v>
      </c>
      <c r="O1681">
        <v>174</v>
      </c>
      <c r="P1681">
        <v>1761</v>
      </c>
    </row>
    <row r="1682" spans="1:16">
      <c r="A1682" s="53" t="s">
        <v>54</v>
      </c>
      <c r="B1682" s="53">
        <v>40021</v>
      </c>
      <c r="C1682" s="57">
        <v>1</v>
      </c>
      <c r="D1682">
        <v>1.1022419999999999</v>
      </c>
      <c r="E1682">
        <v>1.0634539999999999</v>
      </c>
      <c r="F1682">
        <v>0.98783209999999999</v>
      </c>
      <c r="G1682">
        <v>3.8787700000000001E-2</v>
      </c>
      <c r="H1682">
        <v>80.364099999999993</v>
      </c>
      <c r="I1682">
        <v>-6.9826999999999997E-3</v>
      </c>
      <c r="J1682">
        <v>2.0058800000000002E-2</v>
      </c>
      <c r="K1682">
        <v>3.8787700000000001E-2</v>
      </c>
      <c r="L1682">
        <v>5.7516600000000001E-2</v>
      </c>
      <c r="M1682">
        <v>8.4558099999999997E-2</v>
      </c>
      <c r="N1682">
        <v>3.5714799999999998E-2</v>
      </c>
      <c r="O1682">
        <v>195</v>
      </c>
      <c r="P1682">
        <v>1921</v>
      </c>
    </row>
    <row r="1683" spans="1:16">
      <c r="A1683" s="53" t="s">
        <v>54</v>
      </c>
      <c r="B1683" s="53">
        <v>40021</v>
      </c>
      <c r="C1683" s="57">
        <v>2</v>
      </c>
      <c r="D1683">
        <v>0.97479720000000003</v>
      </c>
      <c r="E1683">
        <v>0.94796999999999998</v>
      </c>
      <c r="F1683">
        <v>0.86863809999999997</v>
      </c>
      <c r="G1683">
        <v>2.6827199999999999E-2</v>
      </c>
      <c r="H1683">
        <v>78.857100000000003</v>
      </c>
      <c r="I1683">
        <v>-1.9165600000000001E-2</v>
      </c>
      <c r="J1683">
        <v>8.0073000000000002E-3</v>
      </c>
      <c r="K1683">
        <v>2.6827199999999999E-2</v>
      </c>
      <c r="L1683">
        <v>4.5647E-2</v>
      </c>
      <c r="M1683">
        <v>7.2819999999999996E-2</v>
      </c>
      <c r="N1683">
        <v>3.5888400000000001E-2</v>
      </c>
      <c r="O1683">
        <v>196</v>
      </c>
      <c r="P1683">
        <v>1921</v>
      </c>
    </row>
    <row r="1684" spans="1:16">
      <c r="A1684" s="53" t="s">
        <v>54</v>
      </c>
      <c r="B1684" s="53">
        <v>40021</v>
      </c>
      <c r="C1684" s="57">
        <v>3</v>
      </c>
      <c r="D1684">
        <v>0.87493759999999998</v>
      </c>
      <c r="E1684">
        <v>0.8473929</v>
      </c>
      <c r="F1684">
        <v>0.79645500000000002</v>
      </c>
      <c r="G1684">
        <v>2.7544699999999998E-2</v>
      </c>
      <c r="H1684">
        <v>76.525499999999994</v>
      </c>
      <c r="I1684">
        <v>-1.8448099999999999E-2</v>
      </c>
      <c r="J1684">
        <v>8.7249000000000007E-3</v>
      </c>
      <c r="K1684">
        <v>2.7544699999999998E-2</v>
      </c>
      <c r="L1684">
        <v>4.6364599999999999E-2</v>
      </c>
      <c r="M1684">
        <v>7.3537500000000006E-2</v>
      </c>
      <c r="N1684">
        <v>3.5888400000000001E-2</v>
      </c>
      <c r="O1684">
        <v>196</v>
      </c>
      <c r="P1684">
        <v>1921</v>
      </c>
    </row>
    <row r="1685" spans="1:16">
      <c r="A1685" s="53" t="s">
        <v>54</v>
      </c>
      <c r="B1685" s="53">
        <v>40021</v>
      </c>
      <c r="C1685" s="57">
        <v>4</v>
      </c>
      <c r="D1685">
        <v>0.80096789999999995</v>
      </c>
      <c r="E1685">
        <v>0.78507420000000006</v>
      </c>
      <c r="F1685">
        <v>0.73562640000000001</v>
      </c>
      <c r="G1685">
        <v>1.5893600000000001E-2</v>
      </c>
      <c r="H1685">
        <v>74.668400000000005</v>
      </c>
      <c r="I1685">
        <v>-3.00992E-2</v>
      </c>
      <c r="J1685">
        <v>-2.9261999999999999E-3</v>
      </c>
      <c r="K1685">
        <v>1.5893600000000001E-2</v>
      </c>
      <c r="L1685">
        <v>3.4713500000000001E-2</v>
      </c>
      <c r="M1685">
        <v>6.1886400000000001E-2</v>
      </c>
      <c r="N1685">
        <v>3.5888400000000001E-2</v>
      </c>
      <c r="O1685">
        <v>196</v>
      </c>
      <c r="P1685">
        <v>1921</v>
      </c>
    </row>
    <row r="1686" spans="1:16">
      <c r="A1686" s="53" t="s">
        <v>54</v>
      </c>
      <c r="B1686" s="53">
        <v>40021</v>
      </c>
      <c r="C1686" s="57">
        <v>5</v>
      </c>
      <c r="D1686">
        <v>0.74607129999999999</v>
      </c>
      <c r="E1686">
        <v>0.74255300000000002</v>
      </c>
      <c r="F1686">
        <v>0.66394399999999998</v>
      </c>
      <c r="G1686">
        <v>3.5182999999999998E-3</v>
      </c>
      <c r="H1686">
        <v>74.202600000000004</v>
      </c>
      <c r="I1686">
        <v>-4.2445299999999998E-2</v>
      </c>
      <c r="J1686">
        <v>-1.52897E-2</v>
      </c>
      <c r="K1686">
        <v>3.5182999999999998E-3</v>
      </c>
      <c r="L1686">
        <v>2.2326200000000001E-2</v>
      </c>
      <c r="M1686">
        <v>4.9481900000000002E-2</v>
      </c>
      <c r="N1686">
        <v>3.5865599999999997E-2</v>
      </c>
      <c r="O1686">
        <v>195</v>
      </c>
      <c r="P1686">
        <v>1921</v>
      </c>
    </row>
    <row r="1687" spans="1:16">
      <c r="A1687" s="53" t="s">
        <v>54</v>
      </c>
      <c r="B1687" s="53">
        <v>40021</v>
      </c>
      <c r="C1687" s="57">
        <v>6</v>
      </c>
      <c r="D1687">
        <v>0.69616990000000001</v>
      </c>
      <c r="E1687">
        <v>0.7084087</v>
      </c>
      <c r="F1687">
        <v>0.63029020000000002</v>
      </c>
      <c r="G1687">
        <v>-1.2238799999999999E-2</v>
      </c>
      <c r="H1687">
        <v>72.178600000000003</v>
      </c>
      <c r="I1687">
        <v>-5.8231600000000001E-2</v>
      </c>
      <c r="J1687">
        <v>-3.1058700000000002E-2</v>
      </c>
      <c r="K1687">
        <v>-1.2238799999999999E-2</v>
      </c>
      <c r="L1687">
        <v>6.5811000000000003E-3</v>
      </c>
      <c r="M1687">
        <v>3.3753999999999999E-2</v>
      </c>
      <c r="N1687">
        <v>3.5888400000000001E-2</v>
      </c>
      <c r="O1687">
        <v>196</v>
      </c>
      <c r="P1687">
        <v>1921</v>
      </c>
    </row>
    <row r="1688" spans="1:16">
      <c r="A1688" s="53" t="s">
        <v>54</v>
      </c>
      <c r="B1688" s="53">
        <v>40021</v>
      </c>
      <c r="C1688" s="57">
        <v>7</v>
      </c>
      <c r="D1688">
        <v>0.686863</v>
      </c>
      <c r="E1688">
        <v>0.69844779999999995</v>
      </c>
      <c r="F1688">
        <v>0.66119640000000002</v>
      </c>
      <c r="G1688">
        <v>-1.1584799999999999E-2</v>
      </c>
      <c r="H1688">
        <v>71.387799999999999</v>
      </c>
      <c r="I1688">
        <v>-5.75776E-2</v>
      </c>
      <c r="J1688">
        <v>-3.04047E-2</v>
      </c>
      <c r="K1688">
        <v>-1.1584799999999999E-2</v>
      </c>
      <c r="L1688">
        <v>7.2351000000000004E-3</v>
      </c>
      <c r="M1688">
        <v>3.4408000000000001E-2</v>
      </c>
      <c r="N1688">
        <v>3.5888400000000001E-2</v>
      </c>
      <c r="O1688">
        <v>196</v>
      </c>
      <c r="P1688">
        <v>1921</v>
      </c>
    </row>
    <row r="1689" spans="1:16">
      <c r="A1689" s="53" t="s">
        <v>54</v>
      </c>
      <c r="B1689" s="53">
        <v>40021</v>
      </c>
      <c r="C1689" s="57">
        <v>8</v>
      </c>
      <c r="D1689">
        <v>0.72149039999999998</v>
      </c>
      <c r="E1689">
        <v>0.74002889999999999</v>
      </c>
      <c r="F1689">
        <v>0.72989420000000005</v>
      </c>
      <c r="G1689">
        <v>-1.85384E-2</v>
      </c>
      <c r="H1689">
        <v>73.3</v>
      </c>
      <c r="I1689">
        <v>-6.4480399999999993E-2</v>
      </c>
      <c r="J1689">
        <v>-3.7337500000000003E-2</v>
      </c>
      <c r="K1689">
        <v>-1.85384E-2</v>
      </c>
      <c r="L1689">
        <v>2.6069999999999999E-4</v>
      </c>
      <c r="M1689">
        <v>2.74036E-2</v>
      </c>
      <c r="N1689">
        <v>3.5848699999999997E-2</v>
      </c>
      <c r="O1689">
        <v>195</v>
      </c>
      <c r="P1689">
        <v>1921</v>
      </c>
    </row>
    <row r="1690" spans="1:16">
      <c r="A1690" s="53" t="s">
        <v>54</v>
      </c>
      <c r="B1690" s="53">
        <v>40021</v>
      </c>
      <c r="C1690" s="57">
        <v>9</v>
      </c>
      <c r="D1690">
        <v>0.77879390000000004</v>
      </c>
      <c r="E1690">
        <v>0.79869939999999995</v>
      </c>
      <c r="F1690">
        <v>0.81422539999999999</v>
      </c>
      <c r="G1690">
        <v>-1.99055E-2</v>
      </c>
      <c r="H1690">
        <v>77.841800000000006</v>
      </c>
      <c r="I1690">
        <v>-6.5898300000000007E-2</v>
      </c>
      <c r="J1690">
        <v>-3.87254E-2</v>
      </c>
      <c r="K1690">
        <v>-1.99055E-2</v>
      </c>
      <c r="L1690">
        <v>-1.0855999999999999E-3</v>
      </c>
      <c r="M1690">
        <v>2.6087300000000001E-2</v>
      </c>
      <c r="N1690">
        <v>3.5888400000000001E-2</v>
      </c>
      <c r="O1690">
        <v>196</v>
      </c>
      <c r="P1690">
        <v>1921</v>
      </c>
    </row>
    <row r="1691" spans="1:16">
      <c r="A1691" s="53" t="s">
        <v>54</v>
      </c>
      <c r="B1691" s="53">
        <v>40021</v>
      </c>
      <c r="C1691" s="57">
        <v>10</v>
      </c>
      <c r="D1691">
        <v>0.87780219999999998</v>
      </c>
      <c r="E1691">
        <v>0.86428870000000002</v>
      </c>
      <c r="F1691">
        <v>0.85296799999999995</v>
      </c>
      <c r="G1691">
        <v>1.3513499999999999E-2</v>
      </c>
      <c r="H1691">
        <v>82.756399999999999</v>
      </c>
      <c r="I1691">
        <v>-3.25936E-2</v>
      </c>
      <c r="J1691">
        <v>-5.3531999999999998E-3</v>
      </c>
      <c r="K1691">
        <v>1.3513499999999999E-2</v>
      </c>
      <c r="L1691">
        <v>3.2380199999999998E-2</v>
      </c>
      <c r="M1691">
        <v>5.9620600000000003E-2</v>
      </c>
      <c r="N1691">
        <v>3.5977599999999998E-2</v>
      </c>
      <c r="O1691">
        <v>195</v>
      </c>
      <c r="P1691">
        <v>1921</v>
      </c>
    </row>
    <row r="1692" spans="1:16">
      <c r="A1692" s="53" t="s">
        <v>54</v>
      </c>
      <c r="B1692" s="53">
        <v>40021</v>
      </c>
      <c r="C1692" s="57">
        <v>11</v>
      </c>
      <c r="D1692">
        <v>0.99708399999999997</v>
      </c>
      <c r="E1692">
        <v>0.94681040000000005</v>
      </c>
      <c r="F1692">
        <v>0.9525865</v>
      </c>
      <c r="G1692">
        <v>5.0273600000000002E-2</v>
      </c>
      <c r="H1692">
        <v>86.543599999999998</v>
      </c>
      <c r="I1692">
        <v>4.1665000000000001E-3</v>
      </c>
      <c r="J1692">
        <v>3.1406900000000001E-2</v>
      </c>
      <c r="K1692">
        <v>5.0273600000000002E-2</v>
      </c>
      <c r="L1692">
        <v>6.9140300000000002E-2</v>
      </c>
      <c r="M1692">
        <v>9.63807E-2</v>
      </c>
      <c r="N1692">
        <v>3.5977599999999998E-2</v>
      </c>
      <c r="O1692">
        <v>195</v>
      </c>
      <c r="P1692">
        <v>1921</v>
      </c>
    </row>
    <row r="1693" spans="1:16">
      <c r="A1693" s="53" t="s">
        <v>54</v>
      </c>
      <c r="B1693" s="53">
        <v>40021</v>
      </c>
      <c r="C1693" s="57">
        <v>12</v>
      </c>
      <c r="D1693">
        <v>1.1222190000000001</v>
      </c>
      <c r="E1693">
        <v>1.065974</v>
      </c>
      <c r="F1693">
        <v>1.093486</v>
      </c>
      <c r="G1693">
        <v>5.6245700000000003E-2</v>
      </c>
      <c r="H1693">
        <v>91.082099999999997</v>
      </c>
      <c r="I1693">
        <v>1.01385E-2</v>
      </c>
      <c r="J1693">
        <v>3.7379000000000003E-2</v>
      </c>
      <c r="K1693">
        <v>5.6245700000000003E-2</v>
      </c>
      <c r="L1693">
        <v>7.5112399999999996E-2</v>
      </c>
      <c r="M1693">
        <v>0.10235279999999999</v>
      </c>
      <c r="N1693">
        <v>3.5977599999999998E-2</v>
      </c>
      <c r="O1693">
        <v>195</v>
      </c>
      <c r="P1693">
        <v>1921</v>
      </c>
    </row>
    <row r="1694" spans="1:16">
      <c r="A1694" s="53" t="s">
        <v>54</v>
      </c>
      <c r="B1694" s="53">
        <v>40021</v>
      </c>
      <c r="C1694" s="57">
        <v>13</v>
      </c>
      <c r="D1694">
        <v>1.253995</v>
      </c>
      <c r="E1694">
        <v>1.2307729999999999</v>
      </c>
      <c r="F1694">
        <v>1.2846519999999999</v>
      </c>
      <c r="G1694">
        <v>2.3222699999999999E-2</v>
      </c>
      <c r="H1694">
        <v>94.461500000000001</v>
      </c>
      <c r="I1694">
        <v>-2.2884499999999999E-2</v>
      </c>
      <c r="J1694">
        <v>4.3559999999999996E-3</v>
      </c>
      <c r="K1694">
        <v>2.3222699999999999E-2</v>
      </c>
      <c r="L1694">
        <v>4.2089399999999999E-2</v>
      </c>
      <c r="M1694">
        <v>6.9329799999999997E-2</v>
      </c>
      <c r="N1694">
        <v>3.5977599999999998E-2</v>
      </c>
      <c r="O1694">
        <v>195</v>
      </c>
      <c r="P1694">
        <v>1921</v>
      </c>
    </row>
    <row r="1695" spans="1:16">
      <c r="A1695" s="53" t="s">
        <v>54</v>
      </c>
      <c r="B1695" s="53">
        <v>40021</v>
      </c>
      <c r="C1695" s="57">
        <v>14</v>
      </c>
      <c r="D1695">
        <v>1.423632</v>
      </c>
      <c r="E1695">
        <v>1.35012</v>
      </c>
      <c r="F1695">
        <v>1.4543280000000001</v>
      </c>
      <c r="G1695">
        <v>7.3511699999999999E-2</v>
      </c>
      <c r="H1695">
        <v>97.394900000000007</v>
      </c>
      <c r="I1695">
        <v>2.7404600000000001E-2</v>
      </c>
      <c r="J1695">
        <v>5.4645100000000002E-2</v>
      </c>
      <c r="K1695">
        <v>7.3511699999999999E-2</v>
      </c>
      <c r="L1695">
        <v>9.2378399999999999E-2</v>
      </c>
      <c r="M1695">
        <v>0.1196189</v>
      </c>
      <c r="N1695">
        <v>3.5977599999999998E-2</v>
      </c>
      <c r="O1695">
        <v>195</v>
      </c>
      <c r="P1695">
        <v>1921</v>
      </c>
    </row>
    <row r="1696" spans="1:16">
      <c r="A1696" s="53" t="s">
        <v>54</v>
      </c>
      <c r="B1696" s="53">
        <v>40021</v>
      </c>
      <c r="C1696" s="57">
        <v>15</v>
      </c>
      <c r="D1696">
        <v>1.5952759999999999</v>
      </c>
      <c r="E1696">
        <v>1.3996729999999999</v>
      </c>
      <c r="F1696">
        <v>1.475328</v>
      </c>
      <c r="G1696">
        <v>0.1956029</v>
      </c>
      <c r="H1696">
        <v>100.306</v>
      </c>
      <c r="I1696">
        <v>0.14910989999999999</v>
      </c>
      <c r="J1696">
        <v>0.17657829999999999</v>
      </c>
      <c r="K1696">
        <v>0.1956029</v>
      </c>
      <c r="L1696">
        <v>0.2146275</v>
      </c>
      <c r="M1696">
        <v>0.2420959</v>
      </c>
      <c r="N1696">
        <v>3.6278699999999997E-2</v>
      </c>
      <c r="O1696">
        <v>193</v>
      </c>
      <c r="P1696">
        <v>1921</v>
      </c>
    </row>
    <row r="1697" spans="1:16">
      <c r="A1697" s="53" t="s">
        <v>54</v>
      </c>
      <c r="B1697" s="53">
        <v>40021</v>
      </c>
      <c r="C1697" s="57">
        <v>16</v>
      </c>
      <c r="D1697">
        <v>1.767889</v>
      </c>
      <c r="E1697">
        <v>1.527315</v>
      </c>
      <c r="F1697">
        <v>1.653308</v>
      </c>
      <c r="G1697">
        <v>0.2405736</v>
      </c>
      <c r="H1697">
        <v>102.46899999999999</v>
      </c>
      <c r="I1697">
        <v>0.1943744</v>
      </c>
      <c r="J1697">
        <v>0.22166930000000001</v>
      </c>
      <c r="K1697">
        <v>0.2405736</v>
      </c>
      <c r="L1697">
        <v>0.25947799999999999</v>
      </c>
      <c r="M1697">
        <v>0.2867729</v>
      </c>
      <c r="N1697">
        <v>3.6049400000000002E-2</v>
      </c>
      <c r="O1697">
        <v>194</v>
      </c>
      <c r="P1697">
        <v>1921</v>
      </c>
    </row>
    <row r="1698" spans="1:16">
      <c r="A1698" s="53" t="s">
        <v>54</v>
      </c>
      <c r="B1698" s="53">
        <v>40021</v>
      </c>
      <c r="C1698" s="57">
        <v>17</v>
      </c>
      <c r="D1698">
        <v>1.933287</v>
      </c>
      <c r="E1698">
        <v>1.63514</v>
      </c>
      <c r="F1698">
        <v>1.7218880000000001</v>
      </c>
      <c r="G1698">
        <v>0.2981471</v>
      </c>
      <c r="H1698">
        <v>103.08199999999999</v>
      </c>
      <c r="I1698">
        <v>0.2521543</v>
      </c>
      <c r="J1698">
        <v>0.2793272</v>
      </c>
      <c r="K1698">
        <v>0.2981471</v>
      </c>
      <c r="L1698">
        <v>0.316967</v>
      </c>
      <c r="M1698">
        <v>0.3441399</v>
      </c>
      <c r="N1698">
        <v>3.5888400000000001E-2</v>
      </c>
      <c r="O1698">
        <v>196</v>
      </c>
      <c r="P1698">
        <v>1921</v>
      </c>
    </row>
    <row r="1699" spans="1:16">
      <c r="A1699" s="53" t="s">
        <v>54</v>
      </c>
      <c r="B1699" s="53">
        <v>40021</v>
      </c>
      <c r="C1699" s="57">
        <v>18</v>
      </c>
      <c r="D1699">
        <v>2.0298949999999998</v>
      </c>
      <c r="E1699">
        <v>1.758904</v>
      </c>
      <c r="F1699">
        <v>1.8540350000000001</v>
      </c>
      <c r="G1699">
        <v>0.27099069999999997</v>
      </c>
      <c r="H1699">
        <v>102.735</v>
      </c>
      <c r="I1699">
        <v>0.2249979</v>
      </c>
      <c r="J1699">
        <v>0.25217089999999998</v>
      </c>
      <c r="K1699">
        <v>0.27099069999999997</v>
      </c>
      <c r="L1699">
        <v>0.28981059999999997</v>
      </c>
      <c r="M1699">
        <v>0.31698349999999997</v>
      </c>
      <c r="N1699">
        <v>3.5888400000000001E-2</v>
      </c>
      <c r="O1699">
        <v>196</v>
      </c>
      <c r="P1699">
        <v>1921</v>
      </c>
    </row>
    <row r="1700" spans="1:16">
      <c r="A1700" s="53" t="s">
        <v>54</v>
      </c>
      <c r="B1700" s="53">
        <v>40021</v>
      </c>
      <c r="C1700" s="57">
        <v>19</v>
      </c>
      <c r="D1700">
        <v>2.0095619999999998</v>
      </c>
      <c r="E1700">
        <v>1.8057939999999999</v>
      </c>
      <c r="F1700">
        <v>1.8640639999999999</v>
      </c>
      <c r="G1700">
        <v>0.203768</v>
      </c>
      <c r="H1700">
        <v>100.883</v>
      </c>
      <c r="I1700">
        <v>0.1577752</v>
      </c>
      <c r="J1700">
        <v>0.1849481</v>
      </c>
      <c r="K1700">
        <v>0.203768</v>
      </c>
      <c r="L1700">
        <v>0.22258790000000001</v>
      </c>
      <c r="M1700">
        <v>0.24976080000000001</v>
      </c>
      <c r="N1700">
        <v>3.5888400000000001E-2</v>
      </c>
      <c r="O1700">
        <v>196</v>
      </c>
      <c r="P1700">
        <v>1921</v>
      </c>
    </row>
    <row r="1701" spans="1:16">
      <c r="A1701" s="53" t="s">
        <v>54</v>
      </c>
      <c r="B1701" s="53">
        <v>40021</v>
      </c>
      <c r="C1701" s="57">
        <v>20</v>
      </c>
      <c r="D1701">
        <v>1.8812709999999999</v>
      </c>
      <c r="E1701">
        <v>1.9092</v>
      </c>
      <c r="F1701">
        <v>1.948726</v>
      </c>
      <c r="G1701">
        <v>-2.7929099999999998E-2</v>
      </c>
      <c r="H1701">
        <v>97.709199999999996</v>
      </c>
      <c r="I1701">
        <v>-7.3921899999999999E-2</v>
      </c>
      <c r="J1701">
        <v>-4.6748999999999999E-2</v>
      </c>
      <c r="K1701">
        <v>-2.7929099999999998E-2</v>
      </c>
      <c r="L1701">
        <v>-9.1091999999999996E-3</v>
      </c>
      <c r="M1701">
        <v>1.8063699999999999E-2</v>
      </c>
      <c r="N1701">
        <v>3.5888400000000001E-2</v>
      </c>
      <c r="O1701">
        <v>196</v>
      </c>
      <c r="P1701">
        <v>1921</v>
      </c>
    </row>
    <row r="1702" spans="1:16">
      <c r="A1702" s="53" t="s">
        <v>54</v>
      </c>
      <c r="B1702" s="53">
        <v>40021</v>
      </c>
      <c r="C1702" s="57">
        <v>21</v>
      </c>
      <c r="D1702">
        <v>1.7695700000000001</v>
      </c>
      <c r="E1702">
        <v>1.818233</v>
      </c>
      <c r="F1702">
        <v>1.9270259999999999</v>
      </c>
      <c r="G1702">
        <v>-4.8663100000000001E-2</v>
      </c>
      <c r="H1702">
        <v>93.168400000000005</v>
      </c>
      <c r="I1702">
        <v>-9.4655900000000001E-2</v>
      </c>
      <c r="J1702">
        <v>-6.7483000000000001E-2</v>
      </c>
      <c r="K1702">
        <v>-4.8663100000000001E-2</v>
      </c>
      <c r="L1702">
        <v>-2.98433E-2</v>
      </c>
      <c r="M1702">
        <v>-2.6703E-3</v>
      </c>
      <c r="N1702">
        <v>3.5888400000000001E-2</v>
      </c>
      <c r="O1702">
        <v>196</v>
      </c>
      <c r="P1702">
        <v>1921</v>
      </c>
    </row>
    <row r="1703" spans="1:16">
      <c r="A1703" s="53" t="s">
        <v>54</v>
      </c>
      <c r="B1703" s="53">
        <v>40021</v>
      </c>
      <c r="C1703" s="57">
        <v>22</v>
      </c>
      <c r="D1703">
        <v>1.6894739999999999</v>
      </c>
      <c r="E1703">
        <v>1.6877439999999999</v>
      </c>
      <c r="F1703">
        <v>1.8210949999999999</v>
      </c>
      <c r="G1703">
        <v>1.7296E-3</v>
      </c>
      <c r="H1703">
        <v>89.683700000000002</v>
      </c>
      <c r="I1703">
        <v>-4.4263200000000003E-2</v>
      </c>
      <c r="J1703">
        <v>-1.7090299999999999E-2</v>
      </c>
      <c r="K1703">
        <v>1.7296E-3</v>
      </c>
      <c r="L1703">
        <v>2.0549499999999998E-2</v>
      </c>
      <c r="M1703">
        <v>4.7722399999999998E-2</v>
      </c>
      <c r="N1703">
        <v>3.5888400000000001E-2</v>
      </c>
      <c r="O1703">
        <v>196</v>
      </c>
      <c r="P1703">
        <v>1921</v>
      </c>
    </row>
    <row r="1704" spans="1:16">
      <c r="A1704" s="53" t="s">
        <v>54</v>
      </c>
      <c r="B1704" s="53">
        <v>40021</v>
      </c>
      <c r="C1704" s="57">
        <v>23</v>
      </c>
      <c r="D1704">
        <v>1.4876819999999999</v>
      </c>
      <c r="E1704">
        <v>1.4726900000000001</v>
      </c>
      <c r="F1704">
        <v>1.603167</v>
      </c>
      <c r="G1704">
        <v>1.49914E-2</v>
      </c>
      <c r="H1704">
        <v>86.035700000000006</v>
      </c>
      <c r="I1704">
        <v>-3.1001399999999998E-2</v>
      </c>
      <c r="J1704">
        <v>-3.8284999999999999E-3</v>
      </c>
      <c r="K1704">
        <v>1.49914E-2</v>
      </c>
      <c r="L1704">
        <v>3.3811300000000002E-2</v>
      </c>
      <c r="M1704">
        <v>6.0984200000000002E-2</v>
      </c>
      <c r="N1704">
        <v>3.5888400000000001E-2</v>
      </c>
      <c r="O1704">
        <v>196</v>
      </c>
      <c r="P1704">
        <v>1921</v>
      </c>
    </row>
    <row r="1705" spans="1:16">
      <c r="A1705" s="53" t="s">
        <v>54</v>
      </c>
      <c r="B1705" s="53">
        <v>40021</v>
      </c>
      <c r="C1705" s="57">
        <v>24</v>
      </c>
      <c r="D1705">
        <v>1.280737</v>
      </c>
      <c r="E1705">
        <v>1.2591810000000001</v>
      </c>
      <c r="F1705">
        <v>1.2929200000000001</v>
      </c>
      <c r="G1705">
        <v>2.15563E-2</v>
      </c>
      <c r="H1705">
        <v>82.795900000000003</v>
      </c>
      <c r="I1705">
        <v>-2.44365E-2</v>
      </c>
      <c r="J1705">
        <v>2.7363999999999999E-3</v>
      </c>
      <c r="K1705">
        <v>2.15563E-2</v>
      </c>
      <c r="L1705">
        <v>4.0376099999999998E-2</v>
      </c>
      <c r="M1705">
        <v>6.7549100000000001E-2</v>
      </c>
      <c r="N1705">
        <v>3.5888400000000001E-2</v>
      </c>
      <c r="O1705">
        <v>196</v>
      </c>
      <c r="P1705">
        <v>1921</v>
      </c>
    </row>
    <row r="1706" spans="1:16">
      <c r="A1706" s="53" t="s">
        <v>54</v>
      </c>
      <c r="B1706" s="53">
        <v>40035</v>
      </c>
      <c r="C1706" s="57">
        <v>1</v>
      </c>
      <c r="D1706">
        <v>0.89576420000000001</v>
      </c>
      <c r="E1706">
        <v>0.89243850000000002</v>
      </c>
      <c r="F1706">
        <v>0.85683069999999995</v>
      </c>
      <c r="G1706">
        <v>3.3257E-3</v>
      </c>
      <c r="H1706">
        <v>77.992599999999996</v>
      </c>
      <c r="I1706">
        <v>-3.5638999999999997E-2</v>
      </c>
      <c r="J1706">
        <v>-1.26184E-2</v>
      </c>
      <c r="K1706">
        <v>3.3257E-3</v>
      </c>
      <c r="L1706">
        <v>1.92698E-2</v>
      </c>
      <c r="M1706">
        <v>4.2290399999999999E-2</v>
      </c>
      <c r="N1706">
        <v>3.0404400000000002E-2</v>
      </c>
      <c r="O1706">
        <v>272</v>
      </c>
      <c r="P1706">
        <v>2712</v>
      </c>
    </row>
    <row r="1707" spans="1:16">
      <c r="A1707" s="53" t="s">
        <v>54</v>
      </c>
      <c r="B1707" s="53">
        <v>40035</v>
      </c>
      <c r="C1707" s="57">
        <v>2</v>
      </c>
      <c r="D1707">
        <v>0.77417179999999997</v>
      </c>
      <c r="E1707">
        <v>0.76081350000000003</v>
      </c>
      <c r="F1707">
        <v>0.72793940000000001</v>
      </c>
      <c r="G1707">
        <v>1.3358399999999999E-2</v>
      </c>
      <c r="H1707">
        <v>76.496300000000005</v>
      </c>
      <c r="I1707">
        <v>-2.5541899999999999E-2</v>
      </c>
      <c r="J1707">
        <v>-2.5593E-3</v>
      </c>
      <c r="K1707">
        <v>1.3358399999999999E-2</v>
      </c>
      <c r="L1707">
        <v>2.9276E-2</v>
      </c>
      <c r="M1707">
        <v>5.2258600000000002E-2</v>
      </c>
      <c r="N1707">
        <v>3.0354099999999998E-2</v>
      </c>
      <c r="O1707">
        <v>273</v>
      </c>
      <c r="P1707">
        <v>2712</v>
      </c>
    </row>
    <row r="1708" spans="1:16">
      <c r="A1708" s="53" t="s">
        <v>54</v>
      </c>
      <c r="B1708" s="53">
        <v>40035</v>
      </c>
      <c r="C1708" s="57">
        <v>3</v>
      </c>
      <c r="D1708">
        <v>0.67938860000000001</v>
      </c>
      <c r="E1708">
        <v>0.66452750000000005</v>
      </c>
      <c r="F1708">
        <v>0.67804050000000005</v>
      </c>
      <c r="G1708">
        <v>1.48612E-2</v>
      </c>
      <c r="H1708">
        <v>73.907700000000006</v>
      </c>
      <c r="I1708">
        <v>-2.4061900000000001E-2</v>
      </c>
      <c r="J1708">
        <v>-1.0658E-3</v>
      </c>
      <c r="K1708">
        <v>1.48612E-2</v>
      </c>
      <c r="L1708">
        <v>3.0788200000000002E-2</v>
      </c>
      <c r="M1708">
        <v>5.3784199999999997E-2</v>
      </c>
      <c r="N1708">
        <v>3.0371800000000001E-2</v>
      </c>
      <c r="O1708">
        <v>271</v>
      </c>
      <c r="P1708">
        <v>2712</v>
      </c>
    </row>
    <row r="1709" spans="1:16">
      <c r="A1709" s="53" t="s">
        <v>54</v>
      </c>
      <c r="B1709" s="53">
        <v>40035</v>
      </c>
      <c r="C1709" s="57">
        <v>4</v>
      </c>
      <c r="D1709">
        <v>0.62904260000000001</v>
      </c>
      <c r="E1709">
        <v>0.6426058</v>
      </c>
      <c r="F1709">
        <v>0.62120869999999995</v>
      </c>
      <c r="G1709">
        <v>-1.3563199999999999E-2</v>
      </c>
      <c r="H1709">
        <v>72.866299999999995</v>
      </c>
      <c r="I1709">
        <v>-5.2463500000000003E-2</v>
      </c>
      <c r="J1709">
        <v>-2.9480900000000001E-2</v>
      </c>
      <c r="K1709">
        <v>-1.3563199999999999E-2</v>
      </c>
      <c r="L1709">
        <v>2.3544999999999998E-3</v>
      </c>
      <c r="M1709">
        <v>2.5337100000000001E-2</v>
      </c>
      <c r="N1709">
        <v>3.0354099999999998E-2</v>
      </c>
      <c r="O1709">
        <v>273</v>
      </c>
      <c r="P1709">
        <v>2712</v>
      </c>
    </row>
    <row r="1710" spans="1:16">
      <c r="A1710" s="53" t="s">
        <v>54</v>
      </c>
      <c r="B1710" s="53">
        <v>40035</v>
      </c>
      <c r="C1710" s="57">
        <v>5</v>
      </c>
      <c r="D1710">
        <v>0.58472950000000001</v>
      </c>
      <c r="E1710">
        <v>0.5869164</v>
      </c>
      <c r="F1710">
        <v>0.56361859999999997</v>
      </c>
      <c r="G1710">
        <v>-2.1868999999999999E-3</v>
      </c>
      <c r="H1710">
        <v>71.311400000000006</v>
      </c>
      <c r="I1710">
        <v>-4.1087199999999997E-2</v>
      </c>
      <c r="J1710">
        <v>-1.8104599999999998E-2</v>
      </c>
      <c r="K1710">
        <v>-2.1868999999999999E-3</v>
      </c>
      <c r="L1710">
        <v>1.37308E-2</v>
      </c>
      <c r="M1710">
        <v>3.67134E-2</v>
      </c>
      <c r="N1710">
        <v>3.0354099999999998E-2</v>
      </c>
      <c r="O1710">
        <v>273</v>
      </c>
      <c r="P1710">
        <v>2712</v>
      </c>
    </row>
    <row r="1711" spans="1:16">
      <c r="A1711" s="53" t="s">
        <v>54</v>
      </c>
      <c r="B1711" s="53">
        <v>40035</v>
      </c>
      <c r="C1711" s="57">
        <v>6</v>
      </c>
      <c r="D1711">
        <v>0.57897810000000005</v>
      </c>
      <c r="E1711">
        <v>0.57473249999999998</v>
      </c>
      <c r="F1711">
        <v>0.5510699</v>
      </c>
      <c r="G1711">
        <v>4.2455000000000001E-3</v>
      </c>
      <c r="H1711">
        <v>71.3095</v>
      </c>
      <c r="I1711">
        <v>-3.4654799999999999E-2</v>
      </c>
      <c r="J1711">
        <v>-1.1672200000000001E-2</v>
      </c>
      <c r="K1711">
        <v>4.2455000000000001E-3</v>
      </c>
      <c r="L1711">
        <v>2.0163199999999999E-2</v>
      </c>
      <c r="M1711">
        <v>4.3145799999999998E-2</v>
      </c>
      <c r="N1711">
        <v>3.0354099999999998E-2</v>
      </c>
      <c r="O1711">
        <v>273</v>
      </c>
      <c r="P1711">
        <v>2712</v>
      </c>
    </row>
    <row r="1712" spans="1:16">
      <c r="A1712" s="53" t="s">
        <v>54</v>
      </c>
      <c r="B1712" s="53">
        <v>40035</v>
      </c>
      <c r="C1712" s="57">
        <v>7</v>
      </c>
      <c r="D1712">
        <v>0.58750639999999998</v>
      </c>
      <c r="E1712">
        <v>0.60843670000000005</v>
      </c>
      <c r="F1712">
        <v>0.56408420000000004</v>
      </c>
      <c r="G1712">
        <v>-2.0930299999999999E-2</v>
      </c>
      <c r="H1712">
        <v>71.047600000000003</v>
      </c>
      <c r="I1712">
        <v>-5.9830599999999998E-2</v>
      </c>
      <c r="J1712">
        <v>-3.6847999999999999E-2</v>
      </c>
      <c r="K1712">
        <v>-2.0930299999999999E-2</v>
      </c>
      <c r="L1712">
        <v>-5.0125999999999999E-3</v>
      </c>
      <c r="M1712">
        <v>1.797E-2</v>
      </c>
      <c r="N1712">
        <v>3.0354099999999998E-2</v>
      </c>
      <c r="O1712">
        <v>273</v>
      </c>
      <c r="P1712">
        <v>2712</v>
      </c>
    </row>
    <row r="1713" spans="1:16">
      <c r="A1713" s="53" t="s">
        <v>54</v>
      </c>
      <c r="B1713" s="53">
        <v>40035</v>
      </c>
      <c r="C1713" s="57">
        <v>8</v>
      </c>
      <c r="D1713">
        <v>0.62150179999999999</v>
      </c>
      <c r="E1713">
        <v>0.63378699999999999</v>
      </c>
      <c r="F1713">
        <v>0.61838559999999998</v>
      </c>
      <c r="G1713">
        <v>-1.22852E-2</v>
      </c>
      <c r="H1713">
        <v>72.799599999999998</v>
      </c>
      <c r="I1713">
        <v>-5.1290500000000003E-2</v>
      </c>
      <c r="J1713">
        <v>-2.8245800000000001E-2</v>
      </c>
      <c r="K1713">
        <v>-1.22852E-2</v>
      </c>
      <c r="L1713">
        <v>3.6754999999999999E-3</v>
      </c>
      <c r="M1713">
        <v>2.67201E-2</v>
      </c>
      <c r="N1713">
        <v>3.0436000000000001E-2</v>
      </c>
      <c r="O1713">
        <v>272</v>
      </c>
      <c r="P1713">
        <v>2712</v>
      </c>
    </row>
    <row r="1714" spans="1:16">
      <c r="A1714" s="53" t="s">
        <v>54</v>
      </c>
      <c r="B1714" s="53">
        <v>40035</v>
      </c>
      <c r="C1714" s="57">
        <v>9</v>
      </c>
      <c r="D1714">
        <v>0.69815959999999999</v>
      </c>
      <c r="E1714">
        <v>0.68029430000000002</v>
      </c>
      <c r="F1714">
        <v>0.66743450000000004</v>
      </c>
      <c r="G1714">
        <v>1.7865200000000001E-2</v>
      </c>
      <c r="H1714">
        <v>77.671000000000006</v>
      </c>
      <c r="I1714">
        <v>-2.10995E-2</v>
      </c>
      <c r="J1714">
        <v>1.9212000000000001E-3</v>
      </c>
      <c r="K1714">
        <v>1.7865200000000001E-2</v>
      </c>
      <c r="L1714">
        <v>3.38093E-2</v>
      </c>
      <c r="M1714">
        <v>5.6829999999999999E-2</v>
      </c>
      <c r="N1714">
        <v>3.0404400000000002E-2</v>
      </c>
      <c r="O1714">
        <v>272</v>
      </c>
      <c r="P1714">
        <v>2712</v>
      </c>
    </row>
    <row r="1715" spans="1:16">
      <c r="A1715" s="53" t="s">
        <v>54</v>
      </c>
      <c r="B1715" s="53">
        <v>40035</v>
      </c>
      <c r="C1715" s="57">
        <v>10</v>
      </c>
      <c r="D1715">
        <v>0.79531779999999996</v>
      </c>
      <c r="E1715">
        <v>0.77162330000000001</v>
      </c>
      <c r="F1715">
        <v>0.81253339999999996</v>
      </c>
      <c r="G1715">
        <v>2.36945E-2</v>
      </c>
      <c r="H1715">
        <v>82.057199999999995</v>
      </c>
      <c r="I1715">
        <v>-1.53892E-2</v>
      </c>
      <c r="J1715">
        <v>7.7018E-3</v>
      </c>
      <c r="K1715">
        <v>2.36945E-2</v>
      </c>
      <c r="L1715">
        <v>3.9687300000000002E-2</v>
      </c>
      <c r="M1715">
        <v>6.2778200000000006E-2</v>
      </c>
      <c r="N1715">
        <v>3.0497199999999999E-2</v>
      </c>
      <c r="O1715">
        <v>271</v>
      </c>
      <c r="P1715">
        <v>2712</v>
      </c>
    </row>
    <row r="1716" spans="1:16">
      <c r="A1716" s="53" t="s">
        <v>54</v>
      </c>
      <c r="B1716" s="53">
        <v>40035</v>
      </c>
      <c r="C1716" s="57">
        <v>11</v>
      </c>
      <c r="D1716">
        <v>0.91734749999999998</v>
      </c>
      <c r="E1716">
        <v>0.89072200000000001</v>
      </c>
      <c r="F1716">
        <v>0.94020349999999997</v>
      </c>
      <c r="G1716">
        <v>2.66255E-2</v>
      </c>
      <c r="H1716">
        <v>85.870800000000003</v>
      </c>
      <c r="I1716">
        <v>-1.24583E-2</v>
      </c>
      <c r="J1716">
        <v>1.06327E-2</v>
      </c>
      <c r="K1716">
        <v>2.66255E-2</v>
      </c>
      <c r="L1716">
        <v>4.2618200000000002E-2</v>
      </c>
      <c r="M1716">
        <v>6.5709199999999995E-2</v>
      </c>
      <c r="N1716">
        <v>3.0497199999999999E-2</v>
      </c>
      <c r="O1716">
        <v>271</v>
      </c>
      <c r="P1716">
        <v>2712</v>
      </c>
    </row>
    <row r="1717" spans="1:16">
      <c r="A1717" s="53" t="s">
        <v>54</v>
      </c>
      <c r="B1717" s="53">
        <v>40035</v>
      </c>
      <c r="C1717" s="57">
        <v>12</v>
      </c>
      <c r="D1717">
        <v>1.047693</v>
      </c>
      <c r="E1717">
        <v>1.0084409999999999</v>
      </c>
      <c r="F1717">
        <v>1.061016</v>
      </c>
      <c r="G1717">
        <v>3.9251399999999999E-2</v>
      </c>
      <c r="H1717">
        <v>89.619900000000001</v>
      </c>
      <c r="I1717">
        <v>1.6770000000000001E-4</v>
      </c>
      <c r="J1717">
        <v>2.32587E-2</v>
      </c>
      <c r="K1717">
        <v>3.9251399999999999E-2</v>
      </c>
      <c r="L1717">
        <v>5.52442E-2</v>
      </c>
      <c r="M1717">
        <v>7.8335199999999994E-2</v>
      </c>
      <c r="N1717">
        <v>3.0497199999999999E-2</v>
      </c>
      <c r="O1717">
        <v>271</v>
      </c>
      <c r="P1717">
        <v>2712</v>
      </c>
    </row>
    <row r="1718" spans="1:16">
      <c r="A1718" s="53" t="s">
        <v>54</v>
      </c>
      <c r="B1718" s="53">
        <v>40035</v>
      </c>
      <c r="C1718" s="57">
        <v>13</v>
      </c>
      <c r="D1718">
        <v>1.179991</v>
      </c>
      <c r="E1718">
        <v>1.1509039999999999</v>
      </c>
      <c r="F1718">
        <v>1.254834</v>
      </c>
      <c r="G1718">
        <v>2.9087100000000001E-2</v>
      </c>
      <c r="H1718">
        <v>93.060900000000004</v>
      </c>
      <c r="I1718">
        <v>-9.9967000000000007E-3</v>
      </c>
      <c r="J1718">
        <v>1.30943E-2</v>
      </c>
      <c r="K1718">
        <v>2.9087100000000001E-2</v>
      </c>
      <c r="L1718">
        <v>4.5079800000000003E-2</v>
      </c>
      <c r="M1718">
        <v>6.8170800000000004E-2</v>
      </c>
      <c r="N1718">
        <v>3.0497199999999999E-2</v>
      </c>
      <c r="O1718">
        <v>271</v>
      </c>
      <c r="P1718">
        <v>2712</v>
      </c>
    </row>
    <row r="1719" spans="1:16">
      <c r="A1719" s="53" t="s">
        <v>54</v>
      </c>
      <c r="B1719" s="53">
        <v>40035</v>
      </c>
      <c r="C1719" s="57">
        <v>14</v>
      </c>
      <c r="D1719">
        <v>1.3400289999999999</v>
      </c>
      <c r="E1719">
        <v>1.242472</v>
      </c>
      <c r="F1719">
        <v>1.272481</v>
      </c>
      <c r="G1719">
        <v>9.7556799999999999E-2</v>
      </c>
      <c r="H1719">
        <v>95.625500000000002</v>
      </c>
      <c r="I1719">
        <v>5.84731E-2</v>
      </c>
      <c r="J1719">
        <v>8.15641E-2</v>
      </c>
      <c r="K1719">
        <v>9.7556799999999999E-2</v>
      </c>
      <c r="L1719">
        <v>0.1135496</v>
      </c>
      <c r="M1719">
        <v>0.1366405</v>
      </c>
      <c r="N1719">
        <v>3.0497199999999999E-2</v>
      </c>
      <c r="O1719">
        <v>271</v>
      </c>
      <c r="P1719">
        <v>2712</v>
      </c>
    </row>
    <row r="1720" spans="1:16">
      <c r="A1720" s="53" t="s">
        <v>54</v>
      </c>
      <c r="B1720" s="53">
        <v>40035</v>
      </c>
      <c r="C1720" s="57">
        <v>15</v>
      </c>
      <c r="D1720">
        <v>1.5100549999999999</v>
      </c>
      <c r="E1720">
        <v>1.2409699999999999</v>
      </c>
      <c r="F1720">
        <v>1.275231</v>
      </c>
      <c r="G1720">
        <v>0.26908530000000003</v>
      </c>
      <c r="H1720">
        <v>97.507400000000004</v>
      </c>
      <c r="I1720">
        <v>0.22992219999999999</v>
      </c>
      <c r="J1720">
        <v>0.25306010000000001</v>
      </c>
      <c r="K1720">
        <v>0.26908530000000003</v>
      </c>
      <c r="L1720">
        <v>0.28511049999999999</v>
      </c>
      <c r="M1720">
        <v>0.30824839999999998</v>
      </c>
      <c r="N1720">
        <v>3.0559099999999999E-2</v>
      </c>
      <c r="O1720">
        <v>270</v>
      </c>
      <c r="P1720">
        <v>2712</v>
      </c>
    </row>
    <row r="1721" spans="1:16">
      <c r="A1721" s="53" t="s">
        <v>54</v>
      </c>
      <c r="B1721" s="53">
        <v>40035</v>
      </c>
      <c r="C1721" s="57">
        <v>16</v>
      </c>
      <c r="D1721">
        <v>1.6967030000000001</v>
      </c>
      <c r="E1721">
        <v>1.3376509999999999</v>
      </c>
      <c r="F1721">
        <v>1.3769119999999999</v>
      </c>
      <c r="G1721">
        <v>0.35905179999999998</v>
      </c>
      <c r="H1721">
        <v>99.131</v>
      </c>
      <c r="I1721">
        <v>0.31996809999999998</v>
      </c>
      <c r="J1721">
        <v>0.34305910000000001</v>
      </c>
      <c r="K1721">
        <v>0.35905179999999998</v>
      </c>
      <c r="L1721">
        <v>0.37504460000000001</v>
      </c>
      <c r="M1721">
        <v>0.39813549999999998</v>
      </c>
      <c r="N1721">
        <v>3.0497199999999999E-2</v>
      </c>
      <c r="O1721">
        <v>271</v>
      </c>
      <c r="P1721">
        <v>2712</v>
      </c>
    </row>
    <row r="1722" spans="1:16">
      <c r="A1722" s="53" t="s">
        <v>54</v>
      </c>
      <c r="B1722" s="53">
        <v>40035</v>
      </c>
      <c r="C1722" s="57">
        <v>17</v>
      </c>
      <c r="D1722">
        <v>1.871421</v>
      </c>
      <c r="E1722">
        <v>1.5069520000000001</v>
      </c>
      <c r="F1722">
        <v>1.494388</v>
      </c>
      <c r="G1722">
        <v>0.3644694</v>
      </c>
      <c r="H1722">
        <v>100.319</v>
      </c>
      <c r="I1722">
        <v>0.3253857</v>
      </c>
      <c r="J1722">
        <v>0.34847669999999997</v>
      </c>
      <c r="K1722">
        <v>0.3644694</v>
      </c>
      <c r="L1722">
        <v>0.38046210000000003</v>
      </c>
      <c r="M1722">
        <v>0.4035531</v>
      </c>
      <c r="N1722">
        <v>3.0497199999999999E-2</v>
      </c>
      <c r="O1722">
        <v>271</v>
      </c>
      <c r="P1722">
        <v>2712</v>
      </c>
    </row>
    <row r="1723" spans="1:16">
      <c r="A1723" s="53" t="s">
        <v>54</v>
      </c>
      <c r="B1723" s="53">
        <v>40035</v>
      </c>
      <c r="C1723" s="57">
        <v>18</v>
      </c>
      <c r="D1723">
        <v>1.980297</v>
      </c>
      <c r="E1723">
        <v>1.6339509999999999</v>
      </c>
      <c r="F1723">
        <v>1.6588309999999999</v>
      </c>
      <c r="G1723">
        <v>0.34634589999999998</v>
      </c>
      <c r="H1723">
        <v>100.38</v>
      </c>
      <c r="I1723">
        <v>0.30746299999999999</v>
      </c>
      <c r="J1723">
        <v>0.33043529999999999</v>
      </c>
      <c r="K1723">
        <v>0.34634589999999998</v>
      </c>
      <c r="L1723">
        <v>0.36225649999999998</v>
      </c>
      <c r="M1723">
        <v>0.38522879999999998</v>
      </c>
      <c r="N1723">
        <v>3.0340499999999999E-2</v>
      </c>
      <c r="O1723">
        <v>271</v>
      </c>
      <c r="P1723">
        <v>2712</v>
      </c>
    </row>
    <row r="1724" spans="1:16">
      <c r="A1724" s="53" t="s">
        <v>54</v>
      </c>
      <c r="B1724" s="53">
        <v>40035</v>
      </c>
      <c r="C1724" s="57">
        <v>19</v>
      </c>
      <c r="D1724">
        <v>1.9275</v>
      </c>
      <c r="E1724">
        <v>1.6049880000000001</v>
      </c>
      <c r="F1724">
        <v>1.7679279999999999</v>
      </c>
      <c r="G1724">
        <v>0.32251170000000001</v>
      </c>
      <c r="H1724">
        <v>97.749099999999999</v>
      </c>
      <c r="I1724">
        <v>0.2834373</v>
      </c>
      <c r="J1724">
        <v>0.30652279999999998</v>
      </c>
      <c r="K1724">
        <v>0.32251170000000001</v>
      </c>
      <c r="L1724">
        <v>0.33850059999999998</v>
      </c>
      <c r="M1724">
        <v>0.36158610000000002</v>
      </c>
      <c r="N1724">
        <v>3.04899E-2</v>
      </c>
      <c r="O1724">
        <v>271</v>
      </c>
      <c r="P1724">
        <v>2712</v>
      </c>
    </row>
    <row r="1725" spans="1:16">
      <c r="A1725" s="53" t="s">
        <v>54</v>
      </c>
      <c r="B1725" s="53">
        <v>40035</v>
      </c>
      <c r="C1725" s="57">
        <v>20</v>
      </c>
      <c r="D1725">
        <v>1.7685930000000001</v>
      </c>
      <c r="E1725">
        <v>1.733425</v>
      </c>
      <c r="F1725">
        <v>1.920588</v>
      </c>
      <c r="G1725">
        <v>3.5168499999999998E-2</v>
      </c>
      <c r="H1725">
        <v>94.320400000000006</v>
      </c>
      <c r="I1725">
        <v>-3.9506000000000003E-3</v>
      </c>
      <c r="J1725">
        <v>1.9161299999999999E-2</v>
      </c>
      <c r="K1725">
        <v>3.5168499999999998E-2</v>
      </c>
      <c r="L1725">
        <v>5.11758E-2</v>
      </c>
      <c r="M1725">
        <v>7.4287699999999998E-2</v>
      </c>
      <c r="N1725">
        <v>3.0524800000000001E-2</v>
      </c>
      <c r="O1725">
        <v>270</v>
      </c>
      <c r="P1725">
        <v>2712</v>
      </c>
    </row>
    <row r="1726" spans="1:16">
      <c r="A1726" s="53" t="s">
        <v>54</v>
      </c>
      <c r="B1726" s="53">
        <v>40035</v>
      </c>
      <c r="C1726" s="57">
        <v>21</v>
      </c>
      <c r="D1726">
        <v>1.6685589999999999</v>
      </c>
      <c r="E1726">
        <v>1.7648140000000001</v>
      </c>
      <c r="F1726">
        <v>1.886498</v>
      </c>
      <c r="G1726">
        <v>-9.6254699999999999E-2</v>
      </c>
      <c r="H1726">
        <v>90.034899999999993</v>
      </c>
      <c r="I1726">
        <v>-0.13527339999999999</v>
      </c>
      <c r="J1726">
        <v>-0.1122208</v>
      </c>
      <c r="K1726">
        <v>-9.6254699999999999E-2</v>
      </c>
      <c r="L1726">
        <v>-8.0288600000000002E-2</v>
      </c>
      <c r="M1726">
        <v>-5.7236099999999998E-2</v>
      </c>
      <c r="N1726">
        <v>3.0446399999999998E-2</v>
      </c>
      <c r="O1726">
        <v>272</v>
      </c>
      <c r="P1726">
        <v>2712</v>
      </c>
    </row>
    <row r="1727" spans="1:16">
      <c r="A1727" s="53" t="s">
        <v>54</v>
      </c>
      <c r="B1727" s="53">
        <v>40035</v>
      </c>
      <c r="C1727" s="57">
        <v>22</v>
      </c>
      <c r="D1727">
        <v>1.522367</v>
      </c>
      <c r="E1727">
        <v>1.578729</v>
      </c>
      <c r="F1727">
        <v>1.747851</v>
      </c>
      <c r="G1727">
        <v>-5.6361399999999999E-2</v>
      </c>
      <c r="H1727">
        <v>85.994399999999999</v>
      </c>
      <c r="I1727">
        <v>-9.5602099999999995E-2</v>
      </c>
      <c r="J1727">
        <v>-7.2418399999999994E-2</v>
      </c>
      <c r="K1727">
        <v>-5.6361399999999999E-2</v>
      </c>
      <c r="L1727">
        <v>-4.03045E-2</v>
      </c>
      <c r="M1727">
        <v>-1.7120799999999999E-2</v>
      </c>
      <c r="N1727">
        <v>3.06197E-2</v>
      </c>
      <c r="O1727">
        <v>270</v>
      </c>
      <c r="P1727">
        <v>2712</v>
      </c>
    </row>
    <row r="1728" spans="1:16">
      <c r="A1728" s="53" t="s">
        <v>54</v>
      </c>
      <c r="B1728" s="53">
        <v>40035</v>
      </c>
      <c r="C1728" s="57">
        <v>23</v>
      </c>
      <c r="D1728">
        <v>1.3022750000000001</v>
      </c>
      <c r="E1728">
        <v>1.300845</v>
      </c>
      <c r="F1728">
        <v>1.365613</v>
      </c>
      <c r="G1728">
        <v>1.4304000000000001E-3</v>
      </c>
      <c r="H1728">
        <v>82.421000000000006</v>
      </c>
      <c r="I1728">
        <v>-3.7588299999999998E-2</v>
      </c>
      <c r="J1728">
        <v>-1.45357E-2</v>
      </c>
      <c r="K1728">
        <v>1.4304000000000001E-3</v>
      </c>
      <c r="L1728">
        <v>1.7396499999999999E-2</v>
      </c>
      <c r="M1728">
        <v>4.0448999999999999E-2</v>
      </c>
      <c r="N1728">
        <v>3.0446399999999998E-2</v>
      </c>
      <c r="O1728">
        <v>272</v>
      </c>
      <c r="P1728">
        <v>2712</v>
      </c>
    </row>
    <row r="1729" spans="1:16">
      <c r="A1729" s="53" t="s">
        <v>54</v>
      </c>
      <c r="B1729" s="53">
        <v>40035</v>
      </c>
      <c r="C1729" s="57">
        <v>24</v>
      </c>
      <c r="D1729">
        <v>1.0853079999999999</v>
      </c>
      <c r="E1729">
        <v>1.085156</v>
      </c>
      <c r="F1729">
        <v>1.1243890000000001</v>
      </c>
      <c r="G1729">
        <v>1.5200000000000001E-4</v>
      </c>
      <c r="H1729">
        <v>80.471999999999994</v>
      </c>
      <c r="I1729">
        <v>-3.9043000000000001E-2</v>
      </c>
      <c r="J1729">
        <v>-1.5886299999999999E-2</v>
      </c>
      <c r="K1729">
        <v>1.5200000000000001E-4</v>
      </c>
      <c r="L1729">
        <v>1.6190300000000001E-2</v>
      </c>
      <c r="M1729">
        <v>3.9347E-2</v>
      </c>
      <c r="N1729">
        <v>3.0584E-2</v>
      </c>
      <c r="O1729">
        <v>268</v>
      </c>
      <c r="P1729">
        <v>2712</v>
      </c>
    </row>
    <row r="1730" spans="1:16">
      <c r="A1730" s="53" t="s">
        <v>54</v>
      </c>
      <c r="B1730" s="53">
        <v>40036</v>
      </c>
      <c r="C1730" s="57">
        <v>1</v>
      </c>
      <c r="D1730">
        <v>0.88325140000000002</v>
      </c>
      <c r="E1730">
        <v>0.87881569999999998</v>
      </c>
      <c r="F1730">
        <v>0.91861000000000004</v>
      </c>
      <c r="G1730">
        <v>4.4356999999999999E-3</v>
      </c>
      <c r="H1730">
        <v>78.367800000000003</v>
      </c>
      <c r="I1730">
        <v>-3.4434399999999997E-2</v>
      </c>
      <c r="J1730">
        <v>-1.14696E-2</v>
      </c>
      <c r="K1730">
        <v>4.4356999999999999E-3</v>
      </c>
      <c r="L1730">
        <v>2.0341100000000001E-2</v>
      </c>
      <c r="M1730">
        <v>4.3305900000000001E-2</v>
      </c>
      <c r="N1730">
        <v>3.03305E-2</v>
      </c>
      <c r="O1730">
        <v>276</v>
      </c>
      <c r="P1730">
        <v>2837</v>
      </c>
    </row>
    <row r="1731" spans="1:16">
      <c r="A1731" s="53" t="s">
        <v>54</v>
      </c>
      <c r="B1731" s="53">
        <v>40036</v>
      </c>
      <c r="C1731" s="57">
        <v>2</v>
      </c>
      <c r="D1731">
        <v>0.74859980000000004</v>
      </c>
      <c r="E1731">
        <v>0.73937649999999999</v>
      </c>
      <c r="F1731">
        <v>0.77697479999999997</v>
      </c>
      <c r="G1731">
        <v>9.2233000000000002E-3</v>
      </c>
      <c r="H1731">
        <v>76.557400000000001</v>
      </c>
      <c r="I1731">
        <v>-2.9436E-2</v>
      </c>
      <c r="J1731">
        <v>-6.5957999999999998E-3</v>
      </c>
      <c r="K1731">
        <v>9.2233000000000002E-3</v>
      </c>
      <c r="L1731">
        <v>2.5042399999999999E-2</v>
      </c>
      <c r="M1731">
        <v>4.78827E-2</v>
      </c>
      <c r="N1731">
        <v>3.0166100000000001E-2</v>
      </c>
      <c r="O1731">
        <v>279</v>
      </c>
      <c r="P1731">
        <v>2837</v>
      </c>
    </row>
    <row r="1732" spans="1:16">
      <c r="A1732" s="53" t="s">
        <v>54</v>
      </c>
      <c r="B1732" s="53">
        <v>40036</v>
      </c>
      <c r="C1732" s="57">
        <v>3</v>
      </c>
      <c r="D1732">
        <v>0.66952290000000003</v>
      </c>
      <c r="E1732">
        <v>0.65316949999999996</v>
      </c>
      <c r="F1732">
        <v>0.68166579999999999</v>
      </c>
      <c r="G1732">
        <v>1.6353400000000001E-2</v>
      </c>
      <c r="H1732">
        <v>74.713800000000006</v>
      </c>
      <c r="I1732">
        <v>-2.25168E-2</v>
      </c>
      <c r="J1732">
        <v>4.4799999999999999E-4</v>
      </c>
      <c r="K1732">
        <v>1.6353400000000001E-2</v>
      </c>
      <c r="L1732">
        <v>3.2258700000000001E-2</v>
      </c>
      <c r="M1732">
        <v>5.5223500000000002E-2</v>
      </c>
      <c r="N1732">
        <v>3.03305E-2</v>
      </c>
      <c r="O1732">
        <v>276</v>
      </c>
      <c r="P1732">
        <v>2837</v>
      </c>
    </row>
    <row r="1733" spans="1:16">
      <c r="A1733" s="53" t="s">
        <v>54</v>
      </c>
      <c r="B1733" s="53">
        <v>40036</v>
      </c>
      <c r="C1733" s="57">
        <v>4</v>
      </c>
      <c r="D1733">
        <v>0.61548689999999995</v>
      </c>
      <c r="E1733">
        <v>0.62735969999999996</v>
      </c>
      <c r="F1733">
        <v>0.6552365</v>
      </c>
      <c r="G1733">
        <v>-1.1872799999999999E-2</v>
      </c>
      <c r="H1733">
        <v>72.736599999999996</v>
      </c>
      <c r="I1733">
        <v>-5.0532199999999999E-2</v>
      </c>
      <c r="J1733">
        <v>-2.7691899999999998E-2</v>
      </c>
      <c r="K1733">
        <v>-1.1872799999999999E-2</v>
      </c>
      <c r="L1733">
        <v>3.9462999999999998E-3</v>
      </c>
      <c r="M1733">
        <v>2.6786500000000001E-2</v>
      </c>
      <c r="N1733">
        <v>3.0166100000000001E-2</v>
      </c>
      <c r="O1733">
        <v>279</v>
      </c>
      <c r="P1733">
        <v>2837</v>
      </c>
    </row>
    <row r="1734" spans="1:16">
      <c r="A1734" s="53" t="s">
        <v>54</v>
      </c>
      <c r="B1734" s="53">
        <v>40036</v>
      </c>
      <c r="C1734" s="57">
        <v>5</v>
      </c>
      <c r="D1734">
        <v>0.5847736</v>
      </c>
      <c r="E1734">
        <v>0.58076839999999996</v>
      </c>
      <c r="F1734">
        <v>0.58556739999999996</v>
      </c>
      <c r="G1734">
        <v>4.0052000000000004E-3</v>
      </c>
      <c r="H1734">
        <v>71.453599999999994</v>
      </c>
      <c r="I1734">
        <v>-3.4690199999999997E-2</v>
      </c>
      <c r="J1734">
        <v>-1.1828699999999999E-2</v>
      </c>
      <c r="K1734">
        <v>4.0052000000000004E-3</v>
      </c>
      <c r="L1734">
        <v>1.9838999999999999E-2</v>
      </c>
      <c r="M1734">
        <v>4.2700599999999998E-2</v>
      </c>
      <c r="N1734">
        <v>3.0194200000000001E-2</v>
      </c>
      <c r="O1734">
        <v>280</v>
      </c>
      <c r="P1734">
        <v>2837</v>
      </c>
    </row>
    <row r="1735" spans="1:16">
      <c r="A1735" s="53" t="s">
        <v>54</v>
      </c>
      <c r="B1735" s="53">
        <v>40036</v>
      </c>
      <c r="C1735" s="57">
        <v>6</v>
      </c>
      <c r="D1735">
        <v>0.56876210000000005</v>
      </c>
      <c r="E1735">
        <v>0.56872529999999999</v>
      </c>
      <c r="F1735">
        <v>0.55208990000000002</v>
      </c>
      <c r="G1735">
        <v>3.68E-5</v>
      </c>
      <c r="H1735">
        <v>70.265199999999993</v>
      </c>
      <c r="I1735">
        <v>-3.8722300000000001E-2</v>
      </c>
      <c r="J1735">
        <v>-1.58231E-2</v>
      </c>
      <c r="K1735">
        <v>3.68E-5</v>
      </c>
      <c r="L1735">
        <v>1.58967E-2</v>
      </c>
      <c r="M1735">
        <v>3.8795799999999998E-2</v>
      </c>
      <c r="N1735">
        <v>3.0243800000000001E-2</v>
      </c>
      <c r="O1735">
        <v>279</v>
      </c>
      <c r="P1735">
        <v>2837</v>
      </c>
    </row>
    <row r="1736" spans="1:16">
      <c r="A1736" s="53" t="s">
        <v>54</v>
      </c>
      <c r="B1736" s="53">
        <v>40036</v>
      </c>
      <c r="C1736" s="57">
        <v>7</v>
      </c>
      <c r="D1736">
        <v>0.58829129999999996</v>
      </c>
      <c r="E1736">
        <v>0.62216300000000002</v>
      </c>
      <c r="F1736">
        <v>0.62793739999999998</v>
      </c>
      <c r="G1736">
        <v>-3.3871699999999998E-2</v>
      </c>
      <c r="H1736">
        <v>69.601799999999997</v>
      </c>
      <c r="I1736">
        <v>-7.2567099999999995E-2</v>
      </c>
      <c r="J1736">
        <v>-4.97055E-2</v>
      </c>
      <c r="K1736">
        <v>-3.3871699999999998E-2</v>
      </c>
      <c r="L1736">
        <v>-1.80378E-2</v>
      </c>
      <c r="M1736">
        <v>4.8237999999999996E-3</v>
      </c>
      <c r="N1736">
        <v>3.0194200000000001E-2</v>
      </c>
      <c r="O1736">
        <v>280</v>
      </c>
      <c r="P1736">
        <v>2837</v>
      </c>
    </row>
    <row r="1737" spans="1:16">
      <c r="A1737" s="53" t="s">
        <v>54</v>
      </c>
      <c r="B1737" s="53">
        <v>40036</v>
      </c>
      <c r="C1737" s="57">
        <v>8</v>
      </c>
      <c r="D1737">
        <v>0.61924199999999996</v>
      </c>
      <c r="E1737">
        <v>0.66030820000000001</v>
      </c>
      <c r="F1737">
        <v>0.63871460000000002</v>
      </c>
      <c r="G1737">
        <v>-4.1066199999999997E-2</v>
      </c>
      <c r="H1737">
        <v>71.0304</v>
      </c>
      <c r="I1737">
        <v>-7.9761600000000002E-2</v>
      </c>
      <c r="J1737">
        <v>-5.6899999999999999E-2</v>
      </c>
      <c r="K1737">
        <v>-4.1066199999999997E-2</v>
      </c>
      <c r="L1737">
        <v>-2.5232299999999999E-2</v>
      </c>
      <c r="M1737">
        <v>-2.3706999999999999E-3</v>
      </c>
      <c r="N1737">
        <v>3.0194200000000001E-2</v>
      </c>
      <c r="O1737">
        <v>280</v>
      </c>
      <c r="P1737">
        <v>2837</v>
      </c>
    </row>
    <row r="1738" spans="1:16">
      <c r="A1738" s="53" t="s">
        <v>54</v>
      </c>
      <c r="B1738" s="53">
        <v>40036</v>
      </c>
      <c r="C1738" s="57">
        <v>9</v>
      </c>
      <c r="D1738">
        <v>0.66744979999999998</v>
      </c>
      <c r="E1738">
        <v>0.68230849999999998</v>
      </c>
      <c r="F1738">
        <v>0.75024630000000003</v>
      </c>
      <c r="G1738">
        <v>-1.4858700000000001E-2</v>
      </c>
      <c r="H1738">
        <v>74.707099999999997</v>
      </c>
      <c r="I1738">
        <v>-5.3489099999999998E-2</v>
      </c>
      <c r="J1738">
        <v>-3.0665899999999999E-2</v>
      </c>
      <c r="K1738">
        <v>-1.4858700000000001E-2</v>
      </c>
      <c r="L1738">
        <v>9.4850000000000002E-4</v>
      </c>
      <c r="M1738">
        <v>2.37716E-2</v>
      </c>
      <c r="N1738">
        <v>3.0143400000000001E-2</v>
      </c>
      <c r="O1738">
        <v>280</v>
      </c>
      <c r="P1738">
        <v>2837</v>
      </c>
    </row>
    <row r="1739" spans="1:16">
      <c r="A1739" s="53" t="s">
        <v>54</v>
      </c>
      <c r="B1739" s="53">
        <v>40036</v>
      </c>
      <c r="C1739" s="57">
        <v>10</v>
      </c>
      <c r="D1739">
        <v>0.73106800000000005</v>
      </c>
      <c r="E1739">
        <v>0.71835599999999999</v>
      </c>
      <c r="F1739">
        <v>0.75969920000000002</v>
      </c>
      <c r="G1739">
        <v>1.2711999999999999E-2</v>
      </c>
      <c r="H1739">
        <v>78.057100000000005</v>
      </c>
      <c r="I1739">
        <v>-2.5918299999999998E-2</v>
      </c>
      <c r="J1739">
        <v>-3.0952000000000002E-3</v>
      </c>
      <c r="K1739">
        <v>1.2711999999999999E-2</v>
      </c>
      <c r="L1739">
        <v>2.8519200000000001E-2</v>
      </c>
      <c r="M1739">
        <v>5.13423E-2</v>
      </c>
      <c r="N1739">
        <v>3.0143400000000001E-2</v>
      </c>
      <c r="O1739">
        <v>280</v>
      </c>
      <c r="P1739">
        <v>2837</v>
      </c>
    </row>
    <row r="1740" spans="1:16">
      <c r="A1740" s="53" t="s">
        <v>54</v>
      </c>
      <c r="B1740" s="53">
        <v>40036</v>
      </c>
      <c r="C1740" s="57">
        <v>11</v>
      </c>
      <c r="D1740">
        <v>0.8204205</v>
      </c>
      <c r="E1740">
        <v>0.79950330000000003</v>
      </c>
      <c r="F1740">
        <v>0.81672670000000003</v>
      </c>
      <c r="G1740">
        <v>2.09172E-2</v>
      </c>
      <c r="H1740">
        <v>82.229399999999998</v>
      </c>
      <c r="I1740">
        <v>-1.78152E-2</v>
      </c>
      <c r="J1740">
        <v>5.0682000000000001E-3</v>
      </c>
      <c r="K1740">
        <v>2.09172E-2</v>
      </c>
      <c r="L1740">
        <v>3.6766199999999999E-2</v>
      </c>
      <c r="M1740">
        <v>5.9649599999999997E-2</v>
      </c>
      <c r="N1740">
        <v>3.0223099999999999E-2</v>
      </c>
      <c r="O1740">
        <v>279</v>
      </c>
      <c r="P1740">
        <v>2837</v>
      </c>
    </row>
    <row r="1741" spans="1:16">
      <c r="A1741" s="53" t="s">
        <v>54</v>
      </c>
      <c r="B1741" s="53">
        <v>40036</v>
      </c>
      <c r="C1741" s="57">
        <v>12</v>
      </c>
      <c r="D1741">
        <v>0.90611870000000005</v>
      </c>
      <c r="E1741">
        <v>0.87043539999999997</v>
      </c>
      <c r="F1741">
        <v>0.90172209999999997</v>
      </c>
      <c r="G1741">
        <v>3.5683300000000001E-2</v>
      </c>
      <c r="H1741">
        <v>85.379900000000006</v>
      </c>
      <c r="I1741">
        <v>-3.0490999999999999E-3</v>
      </c>
      <c r="J1741">
        <v>1.9834299999999999E-2</v>
      </c>
      <c r="K1741">
        <v>3.5683300000000001E-2</v>
      </c>
      <c r="L1741">
        <v>5.1532300000000003E-2</v>
      </c>
      <c r="M1741">
        <v>7.4415700000000001E-2</v>
      </c>
      <c r="N1741">
        <v>3.0223099999999999E-2</v>
      </c>
      <c r="O1741">
        <v>279</v>
      </c>
      <c r="P1741">
        <v>2837</v>
      </c>
    </row>
    <row r="1742" spans="1:16">
      <c r="A1742" s="53" t="s">
        <v>54</v>
      </c>
      <c r="B1742" s="53">
        <v>40036</v>
      </c>
      <c r="C1742" s="57">
        <v>13</v>
      </c>
      <c r="D1742">
        <v>0.99804970000000004</v>
      </c>
      <c r="E1742">
        <v>0.94584769999999996</v>
      </c>
      <c r="F1742">
        <v>0.94191780000000003</v>
      </c>
      <c r="G1742">
        <v>5.2201999999999998E-2</v>
      </c>
      <c r="H1742">
        <v>87.630799999999994</v>
      </c>
      <c r="I1742">
        <v>1.34696E-2</v>
      </c>
      <c r="J1742">
        <v>3.6353000000000003E-2</v>
      </c>
      <c r="K1742">
        <v>5.2201999999999998E-2</v>
      </c>
      <c r="L1742">
        <v>6.8051E-2</v>
      </c>
      <c r="M1742">
        <v>9.0934399999999999E-2</v>
      </c>
      <c r="N1742">
        <v>3.0223099999999999E-2</v>
      </c>
      <c r="O1742">
        <v>279</v>
      </c>
      <c r="P1742">
        <v>2837</v>
      </c>
    </row>
    <row r="1743" spans="1:16">
      <c r="A1743" s="53" t="s">
        <v>54</v>
      </c>
      <c r="B1743" s="53">
        <v>40036</v>
      </c>
      <c r="C1743" s="57">
        <v>14</v>
      </c>
      <c r="D1743">
        <v>1.11042</v>
      </c>
      <c r="E1743">
        <v>1.0465720000000001</v>
      </c>
      <c r="F1743">
        <v>1.0527169999999999</v>
      </c>
      <c r="G1743">
        <v>6.3848100000000005E-2</v>
      </c>
      <c r="H1743">
        <v>90.650499999999994</v>
      </c>
      <c r="I1743">
        <v>2.5115700000000001E-2</v>
      </c>
      <c r="J1743">
        <v>4.7999199999999999E-2</v>
      </c>
      <c r="K1743">
        <v>6.3848100000000005E-2</v>
      </c>
      <c r="L1743">
        <v>7.9697100000000007E-2</v>
      </c>
      <c r="M1743">
        <v>0.10258050000000001</v>
      </c>
      <c r="N1743">
        <v>3.0223099999999999E-2</v>
      </c>
      <c r="O1743">
        <v>279</v>
      </c>
      <c r="P1743">
        <v>2837</v>
      </c>
    </row>
    <row r="1744" spans="1:16">
      <c r="A1744" s="53" t="s">
        <v>54</v>
      </c>
      <c r="B1744" s="53">
        <v>40036</v>
      </c>
      <c r="C1744" s="57">
        <v>15</v>
      </c>
      <c r="D1744">
        <v>1.2312860000000001</v>
      </c>
      <c r="E1744">
        <v>1.0619970000000001</v>
      </c>
      <c r="F1744">
        <v>1.0865279999999999</v>
      </c>
      <c r="G1744">
        <v>0.16928850000000001</v>
      </c>
      <c r="H1744">
        <v>92.670199999999994</v>
      </c>
      <c r="I1744">
        <v>0.13055610000000001</v>
      </c>
      <c r="J1744">
        <v>0.15343950000000001</v>
      </c>
      <c r="K1744">
        <v>0.16928850000000001</v>
      </c>
      <c r="L1744">
        <v>0.18513750000000001</v>
      </c>
      <c r="M1744">
        <v>0.20802090000000001</v>
      </c>
      <c r="N1744">
        <v>3.0223099999999999E-2</v>
      </c>
      <c r="O1744">
        <v>279</v>
      </c>
      <c r="P1744">
        <v>2837</v>
      </c>
    </row>
    <row r="1745" spans="1:16">
      <c r="A1745" s="53" t="s">
        <v>54</v>
      </c>
      <c r="B1745" s="53">
        <v>40036</v>
      </c>
      <c r="C1745" s="57">
        <v>16</v>
      </c>
      <c r="D1745">
        <v>1.3628530000000001</v>
      </c>
      <c r="E1745">
        <v>1.1831199999999999</v>
      </c>
      <c r="F1745">
        <v>1.1674089999999999</v>
      </c>
      <c r="G1745">
        <v>0.1797329</v>
      </c>
      <c r="H1745">
        <v>93.982100000000003</v>
      </c>
      <c r="I1745">
        <v>0.1410005</v>
      </c>
      <c r="J1745">
        <v>0.1638839</v>
      </c>
      <c r="K1745">
        <v>0.1797329</v>
      </c>
      <c r="L1745">
        <v>0.1955819</v>
      </c>
      <c r="M1745">
        <v>0.2184653</v>
      </c>
      <c r="N1745">
        <v>3.0223099999999999E-2</v>
      </c>
      <c r="O1745">
        <v>279</v>
      </c>
      <c r="P1745">
        <v>2837</v>
      </c>
    </row>
    <row r="1746" spans="1:16">
      <c r="A1746" s="53" t="s">
        <v>54</v>
      </c>
      <c r="B1746" s="53">
        <v>40036</v>
      </c>
      <c r="C1746" s="57">
        <v>17</v>
      </c>
      <c r="D1746">
        <v>1.4860660000000001</v>
      </c>
      <c r="E1746">
        <v>1.3190230000000001</v>
      </c>
      <c r="F1746">
        <v>1.3459859999999999</v>
      </c>
      <c r="G1746">
        <v>0.16704250000000001</v>
      </c>
      <c r="H1746">
        <v>94.5946</v>
      </c>
      <c r="I1746">
        <v>0.1284122</v>
      </c>
      <c r="J1746">
        <v>0.15123529999999999</v>
      </c>
      <c r="K1746">
        <v>0.16704250000000001</v>
      </c>
      <c r="L1746">
        <v>0.1828497</v>
      </c>
      <c r="M1746">
        <v>0.20567279999999999</v>
      </c>
      <c r="N1746">
        <v>3.0143400000000001E-2</v>
      </c>
      <c r="O1746">
        <v>280</v>
      </c>
      <c r="P1746">
        <v>2837</v>
      </c>
    </row>
    <row r="1747" spans="1:16">
      <c r="A1747" s="53" t="s">
        <v>54</v>
      </c>
      <c r="B1747" s="53">
        <v>40036</v>
      </c>
      <c r="C1747" s="57">
        <v>18</v>
      </c>
      <c r="D1747">
        <v>1.576219</v>
      </c>
      <c r="E1747">
        <v>1.411144</v>
      </c>
      <c r="F1747">
        <v>1.442677</v>
      </c>
      <c r="G1747">
        <v>0.16507520000000001</v>
      </c>
      <c r="H1747">
        <v>94.455399999999997</v>
      </c>
      <c r="I1747">
        <v>0.1264448</v>
      </c>
      <c r="J1747">
        <v>0.14926800000000001</v>
      </c>
      <c r="K1747">
        <v>0.16507520000000001</v>
      </c>
      <c r="L1747">
        <v>0.1808824</v>
      </c>
      <c r="M1747">
        <v>0.20370550000000001</v>
      </c>
      <c r="N1747">
        <v>3.0143400000000001E-2</v>
      </c>
      <c r="O1747">
        <v>280</v>
      </c>
      <c r="P1747">
        <v>2837</v>
      </c>
    </row>
    <row r="1748" spans="1:16">
      <c r="A1748" s="53" t="s">
        <v>54</v>
      </c>
      <c r="B1748" s="53">
        <v>40036</v>
      </c>
      <c r="C1748" s="57">
        <v>19</v>
      </c>
      <c r="D1748">
        <v>1.5675330000000001</v>
      </c>
      <c r="E1748">
        <v>1.4005620000000001</v>
      </c>
      <c r="F1748">
        <v>1.377551</v>
      </c>
      <c r="G1748">
        <v>0.16697119999999999</v>
      </c>
      <c r="H1748">
        <v>92.253600000000006</v>
      </c>
      <c r="I1748">
        <v>0.12834090000000001</v>
      </c>
      <c r="J1748">
        <v>0.15116399999999999</v>
      </c>
      <c r="K1748">
        <v>0.16697119999999999</v>
      </c>
      <c r="L1748">
        <v>0.18277840000000001</v>
      </c>
      <c r="M1748">
        <v>0.20560149999999999</v>
      </c>
      <c r="N1748">
        <v>3.0143400000000001E-2</v>
      </c>
      <c r="O1748">
        <v>280</v>
      </c>
      <c r="P1748">
        <v>2837</v>
      </c>
    </row>
    <row r="1749" spans="1:16">
      <c r="A1749" s="53" t="s">
        <v>54</v>
      </c>
      <c r="B1749" s="53">
        <v>40036</v>
      </c>
      <c r="C1749" s="57">
        <v>20</v>
      </c>
      <c r="D1749">
        <v>1.4292899999999999</v>
      </c>
      <c r="E1749">
        <v>1.4396340000000001</v>
      </c>
      <c r="F1749">
        <v>1.4298390000000001</v>
      </c>
      <c r="G1749">
        <v>-1.0343700000000001E-2</v>
      </c>
      <c r="H1749">
        <v>87.786500000000004</v>
      </c>
      <c r="I1749">
        <v>-4.8911000000000003E-2</v>
      </c>
      <c r="J1749">
        <v>-2.6125099999999998E-2</v>
      </c>
      <c r="K1749">
        <v>-1.0343700000000001E-2</v>
      </c>
      <c r="L1749">
        <v>5.4377999999999996E-3</v>
      </c>
      <c r="M1749">
        <v>2.8223700000000001E-2</v>
      </c>
      <c r="N1749">
        <v>3.0094300000000001E-2</v>
      </c>
      <c r="O1749">
        <v>281</v>
      </c>
      <c r="P1749">
        <v>2837</v>
      </c>
    </row>
    <row r="1750" spans="1:16">
      <c r="A1750" s="53" t="s">
        <v>54</v>
      </c>
      <c r="B1750" s="53">
        <v>40036</v>
      </c>
      <c r="C1750" s="57">
        <v>21</v>
      </c>
      <c r="D1750">
        <v>1.3903620000000001</v>
      </c>
      <c r="E1750">
        <v>1.4466460000000001</v>
      </c>
      <c r="F1750">
        <v>1.36633</v>
      </c>
      <c r="G1750">
        <v>-5.62842E-2</v>
      </c>
      <c r="H1750">
        <v>84.259799999999998</v>
      </c>
      <c r="I1750">
        <v>-9.4851599999999994E-2</v>
      </c>
      <c r="J1750">
        <v>-7.2065699999999996E-2</v>
      </c>
      <c r="K1750">
        <v>-5.62842E-2</v>
      </c>
      <c r="L1750">
        <v>-4.0502700000000003E-2</v>
      </c>
      <c r="M1750">
        <v>-1.7716800000000001E-2</v>
      </c>
      <c r="N1750">
        <v>3.0094300000000001E-2</v>
      </c>
      <c r="O1750">
        <v>281</v>
      </c>
      <c r="P1750">
        <v>2837</v>
      </c>
    </row>
    <row r="1751" spans="1:16">
      <c r="A1751" s="53" t="s">
        <v>54</v>
      </c>
      <c r="B1751" s="53">
        <v>40036</v>
      </c>
      <c r="C1751" s="57">
        <v>22</v>
      </c>
      <c r="D1751">
        <v>1.316538</v>
      </c>
      <c r="E1751">
        <v>1.345467</v>
      </c>
      <c r="F1751">
        <v>1.2816289999999999</v>
      </c>
      <c r="G1751">
        <v>-2.8928300000000001E-2</v>
      </c>
      <c r="H1751">
        <v>81.185100000000006</v>
      </c>
      <c r="I1751">
        <v>-6.7495700000000006E-2</v>
      </c>
      <c r="J1751">
        <v>-4.4709699999999998E-2</v>
      </c>
      <c r="K1751">
        <v>-2.8928300000000001E-2</v>
      </c>
      <c r="L1751">
        <v>-1.31468E-2</v>
      </c>
      <c r="M1751">
        <v>9.6390999999999994E-3</v>
      </c>
      <c r="N1751">
        <v>3.0094300000000001E-2</v>
      </c>
      <c r="O1751">
        <v>281</v>
      </c>
      <c r="P1751">
        <v>2837</v>
      </c>
    </row>
    <row r="1752" spans="1:16">
      <c r="A1752" s="53" t="s">
        <v>54</v>
      </c>
      <c r="B1752" s="53">
        <v>40036</v>
      </c>
      <c r="C1752" s="57">
        <v>23</v>
      </c>
      <c r="D1752">
        <v>1.149111</v>
      </c>
      <c r="E1752">
        <v>1.166183</v>
      </c>
      <c r="F1752">
        <v>1.132557</v>
      </c>
      <c r="G1752">
        <v>-1.7072E-2</v>
      </c>
      <c r="H1752">
        <v>78.259799999999998</v>
      </c>
      <c r="I1752">
        <v>-5.5639300000000003E-2</v>
      </c>
      <c r="J1752">
        <v>-3.2853399999999998E-2</v>
      </c>
      <c r="K1752">
        <v>-1.7072E-2</v>
      </c>
      <c r="L1752">
        <v>-1.2905E-3</v>
      </c>
      <c r="M1752">
        <v>2.1495400000000001E-2</v>
      </c>
      <c r="N1752">
        <v>3.0094300000000001E-2</v>
      </c>
      <c r="O1752">
        <v>281</v>
      </c>
      <c r="P1752">
        <v>2837</v>
      </c>
    </row>
    <row r="1753" spans="1:16">
      <c r="A1753" s="53" t="s">
        <v>54</v>
      </c>
      <c r="B1753" s="53">
        <v>40036</v>
      </c>
      <c r="C1753" s="57">
        <v>24</v>
      </c>
      <c r="D1753">
        <v>0.96267630000000004</v>
      </c>
      <c r="E1753">
        <v>0.98372939999999998</v>
      </c>
      <c r="F1753">
        <v>0.99962340000000005</v>
      </c>
      <c r="G1753">
        <v>-2.1052999999999999E-2</v>
      </c>
      <c r="H1753">
        <v>76.232100000000003</v>
      </c>
      <c r="I1753">
        <v>-5.96398E-2</v>
      </c>
      <c r="J1753">
        <v>-3.6842399999999997E-2</v>
      </c>
      <c r="K1753">
        <v>-2.1052999999999999E-2</v>
      </c>
      <c r="L1753">
        <v>-5.2636000000000002E-3</v>
      </c>
      <c r="M1753">
        <v>1.7533699999999999E-2</v>
      </c>
      <c r="N1753">
        <v>3.0109400000000001E-2</v>
      </c>
      <c r="O1753">
        <v>280</v>
      </c>
      <c r="P1753">
        <v>2837</v>
      </c>
    </row>
    <row r="1754" spans="1:16">
      <c r="A1754" s="53" t="s">
        <v>54</v>
      </c>
      <c r="B1754" s="53">
        <v>40043</v>
      </c>
      <c r="C1754" s="57">
        <v>1</v>
      </c>
      <c r="D1754">
        <v>0.75467130000000004</v>
      </c>
      <c r="E1754">
        <v>0.73574530000000005</v>
      </c>
      <c r="F1754">
        <v>0.73342790000000002</v>
      </c>
      <c r="G1754">
        <v>1.8925999999999998E-2</v>
      </c>
      <c r="H1754">
        <v>72.593299999999999</v>
      </c>
      <c r="I1754">
        <v>-1.8533399999999998E-2</v>
      </c>
      <c r="J1754">
        <v>3.5978999999999998E-3</v>
      </c>
      <c r="K1754">
        <v>1.8925999999999998E-2</v>
      </c>
      <c r="L1754">
        <v>3.4254100000000003E-2</v>
      </c>
      <c r="M1754">
        <v>5.6385400000000002E-2</v>
      </c>
      <c r="N1754">
        <v>2.9229700000000001E-2</v>
      </c>
      <c r="O1754">
        <v>300</v>
      </c>
      <c r="P1754">
        <v>3044</v>
      </c>
    </row>
    <row r="1755" spans="1:16">
      <c r="A1755" s="53" t="s">
        <v>54</v>
      </c>
      <c r="B1755" s="53">
        <v>40043</v>
      </c>
      <c r="C1755" s="57">
        <v>2</v>
      </c>
      <c r="D1755">
        <v>0.64346619999999999</v>
      </c>
      <c r="E1755">
        <v>0.64210529999999999</v>
      </c>
      <c r="F1755">
        <v>0.65123989999999998</v>
      </c>
      <c r="G1755">
        <v>1.361E-3</v>
      </c>
      <c r="H1755">
        <v>70.458299999999994</v>
      </c>
      <c r="I1755">
        <v>-3.6098499999999999E-2</v>
      </c>
      <c r="J1755">
        <v>-1.39671E-2</v>
      </c>
      <c r="K1755">
        <v>1.361E-3</v>
      </c>
      <c r="L1755">
        <v>1.6688999999999999E-2</v>
      </c>
      <c r="M1755">
        <v>3.8820399999999998E-2</v>
      </c>
      <c r="N1755">
        <v>2.9229700000000001E-2</v>
      </c>
      <c r="O1755">
        <v>300</v>
      </c>
      <c r="P1755">
        <v>3044</v>
      </c>
    </row>
    <row r="1756" spans="1:16">
      <c r="A1756" s="53" t="s">
        <v>54</v>
      </c>
      <c r="B1756" s="53">
        <v>40043</v>
      </c>
      <c r="C1756" s="57">
        <v>3</v>
      </c>
      <c r="D1756">
        <v>0.57839629999999997</v>
      </c>
      <c r="E1756">
        <v>0.58247079999999996</v>
      </c>
      <c r="F1756">
        <v>0.56433100000000003</v>
      </c>
      <c r="G1756">
        <v>-4.0745E-3</v>
      </c>
      <c r="H1756">
        <v>68.794300000000007</v>
      </c>
      <c r="I1756">
        <v>-4.1591599999999999E-2</v>
      </c>
      <c r="J1756">
        <v>-1.9426200000000001E-2</v>
      </c>
      <c r="K1756">
        <v>-4.0745E-3</v>
      </c>
      <c r="L1756" s="55">
        <v>1.1277300000000001E-2</v>
      </c>
      <c r="M1756">
        <v>3.3442699999999999E-2</v>
      </c>
      <c r="N1756">
        <v>2.92748E-2</v>
      </c>
      <c r="O1756">
        <v>299</v>
      </c>
      <c r="P1756">
        <v>3044</v>
      </c>
    </row>
    <row r="1757" spans="1:16">
      <c r="A1757" s="53" t="s">
        <v>54</v>
      </c>
      <c r="B1757" s="53">
        <v>40043</v>
      </c>
      <c r="C1757" s="57">
        <v>4</v>
      </c>
      <c r="D1757">
        <v>0.53704240000000003</v>
      </c>
      <c r="E1757">
        <v>0.55230080000000004</v>
      </c>
      <c r="F1757">
        <v>0.55107019999999995</v>
      </c>
      <c r="G1757">
        <v>-1.5258300000000001E-2</v>
      </c>
      <c r="H1757">
        <v>66.695700000000002</v>
      </c>
      <c r="I1757">
        <v>-5.2775500000000003E-2</v>
      </c>
      <c r="J1757">
        <v>-3.0609999999999998E-2</v>
      </c>
      <c r="K1757">
        <v>-1.5258300000000001E-2</v>
      </c>
      <c r="L1757">
        <v>9.3399999999999993E-5</v>
      </c>
      <c r="M1757">
        <v>2.2258799999999999E-2</v>
      </c>
      <c r="N1757">
        <v>2.92748E-2</v>
      </c>
      <c r="O1757">
        <v>299</v>
      </c>
      <c r="P1757">
        <v>3044</v>
      </c>
    </row>
    <row r="1758" spans="1:16">
      <c r="A1758" s="53" t="s">
        <v>54</v>
      </c>
      <c r="B1758" s="53">
        <v>40043</v>
      </c>
      <c r="C1758" s="57">
        <v>5</v>
      </c>
      <c r="D1758">
        <v>0.5169724</v>
      </c>
      <c r="E1758">
        <v>0.53248890000000004</v>
      </c>
      <c r="F1758">
        <v>0.53146649999999995</v>
      </c>
      <c r="G1758">
        <v>-1.5516500000000001E-2</v>
      </c>
      <c r="H1758">
        <v>65.132099999999994</v>
      </c>
      <c r="I1758">
        <v>-5.30336E-2</v>
      </c>
      <c r="J1758">
        <v>-3.0868199999999998E-2</v>
      </c>
      <c r="K1758">
        <v>-1.5516500000000001E-2</v>
      </c>
      <c r="L1758">
        <v>-1.6469999999999999E-4</v>
      </c>
      <c r="M1758">
        <v>2.2000700000000002E-2</v>
      </c>
      <c r="N1758">
        <v>2.92748E-2</v>
      </c>
      <c r="O1758">
        <v>299</v>
      </c>
      <c r="P1758">
        <v>3044</v>
      </c>
    </row>
    <row r="1759" spans="1:16">
      <c r="A1759" s="53" t="s">
        <v>54</v>
      </c>
      <c r="B1759" s="53">
        <v>40043</v>
      </c>
      <c r="C1759" s="57">
        <v>6</v>
      </c>
      <c r="D1759">
        <v>0.50631400000000004</v>
      </c>
      <c r="E1759">
        <v>0.51988889999999999</v>
      </c>
      <c r="F1759">
        <v>0.51814389999999999</v>
      </c>
      <c r="G1759">
        <v>-1.3574900000000001E-2</v>
      </c>
      <c r="H1759">
        <v>63.637599999999999</v>
      </c>
      <c r="I1759">
        <v>-5.0911199999999997E-2</v>
      </c>
      <c r="J1759">
        <v>-2.8852599999999999E-2</v>
      </c>
      <c r="K1759">
        <v>-1.3574900000000001E-2</v>
      </c>
      <c r="L1759">
        <v>1.7028E-3</v>
      </c>
      <c r="M1759">
        <v>2.3761399999999998E-2</v>
      </c>
      <c r="N1759">
        <v>2.9133699999999998E-2</v>
      </c>
      <c r="O1759">
        <v>298</v>
      </c>
      <c r="P1759">
        <v>3044</v>
      </c>
    </row>
    <row r="1760" spans="1:16">
      <c r="A1760" s="53" t="s">
        <v>54</v>
      </c>
      <c r="B1760" s="53">
        <v>40043</v>
      </c>
      <c r="C1760" s="57">
        <v>7</v>
      </c>
      <c r="D1760">
        <v>0.54840679999999997</v>
      </c>
      <c r="E1760">
        <v>0.57531589999999999</v>
      </c>
      <c r="F1760">
        <v>0.56959649999999995</v>
      </c>
      <c r="G1760">
        <v>-2.6909099999999998E-2</v>
      </c>
      <c r="H1760">
        <v>63.632100000000001</v>
      </c>
      <c r="I1760">
        <v>-6.4426300000000006E-2</v>
      </c>
      <c r="J1760">
        <v>-4.2260800000000001E-2</v>
      </c>
      <c r="K1760">
        <v>-2.6909099999999998E-2</v>
      </c>
      <c r="L1760">
        <v>-1.1557400000000001E-2</v>
      </c>
      <c r="M1760">
        <v>1.0607999999999999E-2</v>
      </c>
      <c r="N1760">
        <v>2.92748E-2</v>
      </c>
      <c r="O1760">
        <v>299</v>
      </c>
      <c r="P1760">
        <v>3044</v>
      </c>
    </row>
    <row r="1761" spans="1:16">
      <c r="A1761" s="53" t="s">
        <v>54</v>
      </c>
      <c r="B1761" s="53">
        <v>40043</v>
      </c>
      <c r="C1761" s="57">
        <v>8</v>
      </c>
      <c r="D1761">
        <v>0.58364749999999999</v>
      </c>
      <c r="E1761">
        <v>0.60319579999999995</v>
      </c>
      <c r="F1761">
        <v>0.59549319999999994</v>
      </c>
      <c r="G1761">
        <v>-1.9548300000000001E-2</v>
      </c>
      <c r="H1761">
        <v>64.336100000000002</v>
      </c>
      <c r="I1761">
        <v>-5.7065499999999998E-2</v>
      </c>
      <c r="J1761">
        <v>-3.49E-2</v>
      </c>
      <c r="K1761">
        <v>-1.9548300000000001E-2</v>
      </c>
      <c r="L1761">
        <v>-4.1966E-3</v>
      </c>
      <c r="M1761">
        <v>1.7968899999999999E-2</v>
      </c>
      <c r="N1761">
        <v>2.92748E-2</v>
      </c>
      <c r="O1761">
        <v>299</v>
      </c>
      <c r="P1761">
        <v>3044</v>
      </c>
    </row>
    <row r="1762" spans="1:16">
      <c r="A1762" s="53" t="s">
        <v>54</v>
      </c>
      <c r="B1762" s="53">
        <v>40043</v>
      </c>
      <c r="C1762" s="57">
        <v>9</v>
      </c>
      <c r="D1762">
        <v>0.61119129999999999</v>
      </c>
      <c r="E1762">
        <v>0.62034710000000004</v>
      </c>
      <c r="F1762">
        <v>0.60459859999999999</v>
      </c>
      <c r="G1762">
        <v>-9.1558999999999998E-3</v>
      </c>
      <c r="H1762">
        <v>67.610399999999998</v>
      </c>
      <c r="I1762">
        <v>-4.6672999999999999E-2</v>
      </c>
      <c r="J1762">
        <v>-2.4507600000000001E-2</v>
      </c>
      <c r="K1762">
        <v>-9.1558999999999998E-3</v>
      </c>
      <c r="L1762">
        <v>6.1957999999999996E-3</v>
      </c>
      <c r="M1762">
        <v>2.8361299999999999E-2</v>
      </c>
      <c r="N1762">
        <v>2.92748E-2</v>
      </c>
      <c r="O1762">
        <v>299</v>
      </c>
      <c r="P1762">
        <v>3044</v>
      </c>
    </row>
    <row r="1763" spans="1:16">
      <c r="A1763" s="53" t="s">
        <v>54</v>
      </c>
      <c r="B1763" s="53">
        <v>40043</v>
      </c>
      <c r="C1763" s="57">
        <v>10</v>
      </c>
      <c r="D1763">
        <v>0.67337599999999997</v>
      </c>
      <c r="E1763">
        <v>0.67122720000000002</v>
      </c>
      <c r="F1763">
        <v>0.64425639999999995</v>
      </c>
      <c r="G1763">
        <v>2.1488000000000002E-3</v>
      </c>
      <c r="H1763">
        <v>72.4833</v>
      </c>
      <c r="I1763">
        <v>-3.5368400000000001E-2</v>
      </c>
      <c r="J1763">
        <v>-1.32029E-2</v>
      </c>
      <c r="K1763">
        <v>2.1488000000000002E-3</v>
      </c>
      <c r="L1763">
        <v>1.7500499999999999E-2</v>
      </c>
      <c r="M1763">
        <v>3.9666E-2</v>
      </c>
      <c r="N1763">
        <v>2.92748E-2</v>
      </c>
      <c r="O1763">
        <v>299</v>
      </c>
      <c r="P1763">
        <v>3044</v>
      </c>
    </row>
    <row r="1764" spans="1:16">
      <c r="A1764" s="53" t="s">
        <v>54</v>
      </c>
      <c r="B1764" s="53">
        <v>40043</v>
      </c>
      <c r="C1764" s="57">
        <v>11</v>
      </c>
      <c r="D1764">
        <v>0.75320509999999996</v>
      </c>
      <c r="E1764">
        <v>0.75506600000000001</v>
      </c>
      <c r="F1764">
        <v>0.71506950000000002</v>
      </c>
      <c r="G1764">
        <v>-1.8609E-3</v>
      </c>
      <c r="H1764">
        <v>77.5184</v>
      </c>
      <c r="I1764">
        <v>-3.9378099999999999E-2</v>
      </c>
      <c r="J1764">
        <v>-1.7212600000000002E-2</v>
      </c>
      <c r="K1764">
        <v>-1.8609E-3</v>
      </c>
      <c r="L1764">
        <v>1.3490800000000001E-2</v>
      </c>
      <c r="M1764">
        <v>3.5656199999999999E-2</v>
      </c>
      <c r="N1764">
        <v>2.92748E-2</v>
      </c>
      <c r="O1764">
        <v>299</v>
      </c>
      <c r="P1764">
        <v>3044</v>
      </c>
    </row>
    <row r="1765" spans="1:16">
      <c r="A1765" s="53" t="s">
        <v>54</v>
      </c>
      <c r="B1765" s="53">
        <v>40043</v>
      </c>
      <c r="C1765" s="57">
        <v>12</v>
      </c>
      <c r="D1765">
        <v>0.83109560000000005</v>
      </c>
      <c r="E1765">
        <v>0.77093639999999997</v>
      </c>
      <c r="F1765">
        <v>0.73883730000000003</v>
      </c>
      <c r="G1765">
        <v>6.01591E-2</v>
      </c>
      <c r="H1765">
        <v>82.5886</v>
      </c>
      <c r="I1765">
        <v>2.2641999999999999E-2</v>
      </c>
      <c r="J1765">
        <v>4.4807399999999997E-2</v>
      </c>
      <c r="K1765">
        <v>6.01591E-2</v>
      </c>
      <c r="L1765">
        <v>7.5510900000000006E-2</v>
      </c>
      <c r="M1765">
        <v>9.7676299999999994E-2</v>
      </c>
      <c r="N1765">
        <v>2.92748E-2</v>
      </c>
      <c r="O1765">
        <v>299</v>
      </c>
      <c r="P1765">
        <v>3044</v>
      </c>
    </row>
    <row r="1766" spans="1:16">
      <c r="A1766" s="53" t="s">
        <v>54</v>
      </c>
      <c r="B1766" s="53">
        <v>40043</v>
      </c>
      <c r="C1766" s="57">
        <v>13</v>
      </c>
      <c r="D1766">
        <v>0.91515449999999998</v>
      </c>
      <c r="E1766">
        <v>0.84001389999999998</v>
      </c>
      <c r="F1766">
        <v>0.8218801</v>
      </c>
      <c r="G1766">
        <v>7.5140499999999999E-2</v>
      </c>
      <c r="H1766">
        <v>86.729100000000003</v>
      </c>
      <c r="I1766">
        <v>3.7623400000000001E-2</v>
      </c>
      <c r="J1766">
        <v>5.9788800000000003E-2</v>
      </c>
      <c r="K1766">
        <v>7.5140499999999999E-2</v>
      </c>
      <c r="L1766">
        <v>9.0492299999999998E-2</v>
      </c>
      <c r="M1766">
        <v>0.1126577</v>
      </c>
      <c r="N1766">
        <v>2.92748E-2</v>
      </c>
      <c r="O1766">
        <v>299</v>
      </c>
      <c r="P1766">
        <v>3044</v>
      </c>
    </row>
    <row r="1767" spans="1:16">
      <c r="A1767" s="53" t="s">
        <v>54</v>
      </c>
      <c r="B1767" s="53">
        <v>40043</v>
      </c>
      <c r="C1767" s="57">
        <v>14</v>
      </c>
      <c r="D1767">
        <v>1.018885</v>
      </c>
      <c r="E1767">
        <v>0.91864999999999997</v>
      </c>
      <c r="F1767">
        <v>0.85692919999999995</v>
      </c>
      <c r="G1767">
        <v>0.1002352</v>
      </c>
      <c r="H1767">
        <v>90.201700000000002</v>
      </c>
      <c r="I1767">
        <v>6.2775800000000007E-2</v>
      </c>
      <c r="J1767">
        <v>8.4907099999999999E-2</v>
      </c>
      <c r="K1767">
        <v>0.1002352</v>
      </c>
      <c r="L1767">
        <v>0.11556329999999999</v>
      </c>
      <c r="M1767">
        <v>0.1376946</v>
      </c>
      <c r="N1767">
        <v>2.9229700000000001E-2</v>
      </c>
      <c r="O1767">
        <v>300</v>
      </c>
      <c r="P1767">
        <v>3044</v>
      </c>
    </row>
    <row r="1768" spans="1:16">
      <c r="A1768" s="53" t="s">
        <v>54</v>
      </c>
      <c r="B1768" s="53">
        <v>40043</v>
      </c>
      <c r="C1768" s="57">
        <v>15</v>
      </c>
      <c r="D1768">
        <v>1.139481</v>
      </c>
      <c r="E1768">
        <v>0.93582080000000001</v>
      </c>
      <c r="F1768">
        <v>0.92937179999999997</v>
      </c>
      <c r="G1768">
        <v>0.2036599</v>
      </c>
      <c r="H1768">
        <v>93.419700000000006</v>
      </c>
      <c r="I1768">
        <v>0.1661821</v>
      </c>
      <c r="J1768">
        <v>0.1883243</v>
      </c>
      <c r="K1768">
        <v>0.2036599</v>
      </c>
      <c r="L1768">
        <v>0.21899550000000001</v>
      </c>
      <c r="M1768">
        <v>0.24113770000000001</v>
      </c>
      <c r="N1768">
        <v>2.9244099999999999E-2</v>
      </c>
      <c r="O1768">
        <v>299</v>
      </c>
      <c r="P1768">
        <v>3044</v>
      </c>
    </row>
    <row r="1769" spans="1:16">
      <c r="A1769" s="53" t="s">
        <v>54</v>
      </c>
      <c r="B1769" s="53">
        <v>40043</v>
      </c>
      <c r="C1769" s="57">
        <v>16</v>
      </c>
      <c r="D1769">
        <v>1.2866500000000001</v>
      </c>
      <c r="E1769">
        <v>1.0224979999999999</v>
      </c>
      <c r="F1769">
        <v>1.044351</v>
      </c>
      <c r="G1769">
        <v>0.2641522</v>
      </c>
      <c r="H1769">
        <v>96.263400000000004</v>
      </c>
      <c r="I1769">
        <v>0.22657089999999999</v>
      </c>
      <c r="J1769">
        <v>0.2487742</v>
      </c>
      <c r="K1769">
        <v>0.2641522</v>
      </c>
      <c r="L1769">
        <v>0.2795301</v>
      </c>
      <c r="M1769">
        <v>0.30173339999999998</v>
      </c>
      <c r="N1769">
        <v>2.9324800000000002E-2</v>
      </c>
      <c r="O1769">
        <v>298</v>
      </c>
      <c r="P1769">
        <v>3044</v>
      </c>
    </row>
    <row r="1770" spans="1:16">
      <c r="A1770" s="53" t="s">
        <v>54</v>
      </c>
      <c r="B1770" s="53">
        <v>40043</v>
      </c>
      <c r="C1770" s="57">
        <v>17</v>
      </c>
      <c r="D1770">
        <v>1.4259850000000001</v>
      </c>
      <c r="E1770">
        <v>1.155079</v>
      </c>
      <c r="F1770">
        <v>1.2387710000000001</v>
      </c>
      <c r="G1770">
        <v>0.27090589999999998</v>
      </c>
      <c r="H1770">
        <v>97.464500000000001</v>
      </c>
      <c r="I1770">
        <v>0.23347599999999999</v>
      </c>
      <c r="J1770">
        <v>0.25558979999999998</v>
      </c>
      <c r="K1770">
        <v>0.27090589999999998</v>
      </c>
      <c r="L1770">
        <v>0.28622189999999997</v>
      </c>
      <c r="M1770">
        <v>0.30833569999999999</v>
      </c>
      <c r="N1770">
        <v>2.9206699999999999E-2</v>
      </c>
      <c r="O1770">
        <v>296</v>
      </c>
      <c r="P1770">
        <v>3044</v>
      </c>
    </row>
    <row r="1771" spans="1:16">
      <c r="A1771" s="53" t="s">
        <v>54</v>
      </c>
      <c r="B1771" s="53">
        <v>40043</v>
      </c>
      <c r="C1771" s="57">
        <v>18</v>
      </c>
      <c r="D1771">
        <v>1.538635</v>
      </c>
      <c r="E1771">
        <v>1.255911</v>
      </c>
      <c r="F1771">
        <v>1.379</v>
      </c>
      <c r="G1771">
        <v>0.28272449999999999</v>
      </c>
      <c r="H1771">
        <v>97.570899999999995</v>
      </c>
      <c r="I1771">
        <v>0.2452946</v>
      </c>
      <c r="J1771">
        <v>0.26740849999999999</v>
      </c>
      <c r="K1771">
        <v>0.28272449999999999</v>
      </c>
      <c r="L1771">
        <v>0.29804049999999999</v>
      </c>
      <c r="M1771">
        <v>0.32015440000000001</v>
      </c>
      <c r="N1771">
        <v>2.9206699999999999E-2</v>
      </c>
      <c r="O1771">
        <v>296</v>
      </c>
      <c r="P1771">
        <v>3044</v>
      </c>
    </row>
    <row r="1772" spans="1:16">
      <c r="A1772" s="53" t="s">
        <v>54</v>
      </c>
      <c r="B1772" s="53">
        <v>40043</v>
      </c>
      <c r="C1772" s="57">
        <v>19</v>
      </c>
      <c r="D1772">
        <v>1.5669</v>
      </c>
      <c r="E1772">
        <v>1.314392</v>
      </c>
      <c r="F1772">
        <v>1.3934800000000001</v>
      </c>
      <c r="G1772">
        <v>0.25250820000000002</v>
      </c>
      <c r="H1772">
        <v>95.750799999999998</v>
      </c>
      <c r="I1772">
        <v>0.21503040000000001</v>
      </c>
      <c r="J1772">
        <v>0.23717250000000001</v>
      </c>
      <c r="K1772">
        <v>0.25250820000000002</v>
      </c>
      <c r="L1772">
        <v>0.26784380000000002</v>
      </c>
      <c r="M1772">
        <v>0.28998600000000002</v>
      </c>
      <c r="N1772">
        <v>2.9244099999999999E-2</v>
      </c>
      <c r="O1772">
        <v>299</v>
      </c>
      <c r="P1772">
        <v>3044</v>
      </c>
    </row>
    <row r="1773" spans="1:16">
      <c r="A1773" s="53" t="s">
        <v>54</v>
      </c>
      <c r="B1773" s="53">
        <v>40043</v>
      </c>
      <c r="C1773" s="57">
        <v>20</v>
      </c>
      <c r="D1773">
        <v>1.445176</v>
      </c>
      <c r="E1773">
        <v>1.412339</v>
      </c>
      <c r="F1773">
        <v>1.5053510000000001</v>
      </c>
      <c r="G1773">
        <v>3.2836600000000001E-2</v>
      </c>
      <c r="H1773">
        <v>90.6417</v>
      </c>
      <c r="I1773">
        <v>-4.5490000000000001E-3</v>
      </c>
      <c r="J1773">
        <v>1.7538700000000001E-2</v>
      </c>
      <c r="K1773">
        <v>3.2836600000000001E-2</v>
      </c>
      <c r="L1773">
        <v>4.8134400000000001E-2</v>
      </c>
      <c r="M1773">
        <v>7.0222099999999996E-2</v>
      </c>
      <c r="N1773">
        <v>2.9172099999999999E-2</v>
      </c>
      <c r="O1773">
        <v>300</v>
      </c>
      <c r="P1773">
        <v>3044</v>
      </c>
    </row>
    <row r="1774" spans="1:16">
      <c r="A1774" s="53" t="s">
        <v>54</v>
      </c>
      <c r="B1774" s="53">
        <v>40043</v>
      </c>
      <c r="C1774" s="57">
        <v>21</v>
      </c>
      <c r="D1774">
        <v>1.4076740000000001</v>
      </c>
      <c r="E1774">
        <v>1.4496169999999999</v>
      </c>
      <c r="F1774">
        <v>1.5553699999999999</v>
      </c>
      <c r="G1774">
        <v>-4.19432E-2</v>
      </c>
      <c r="H1774">
        <v>86.211699999999993</v>
      </c>
      <c r="I1774">
        <v>-7.9328700000000002E-2</v>
      </c>
      <c r="J1774">
        <v>-5.7241E-2</v>
      </c>
      <c r="K1774">
        <v>-4.19432E-2</v>
      </c>
      <c r="L1774">
        <v>-2.66453E-2</v>
      </c>
      <c r="M1774">
        <v>-4.5576999999999996E-3</v>
      </c>
      <c r="N1774">
        <v>2.9172099999999999E-2</v>
      </c>
      <c r="O1774">
        <v>300</v>
      </c>
      <c r="P1774">
        <v>3044</v>
      </c>
    </row>
    <row r="1775" spans="1:16">
      <c r="A1775" s="53" t="s">
        <v>54</v>
      </c>
      <c r="B1775" s="53">
        <v>40043</v>
      </c>
      <c r="C1775" s="57">
        <v>22</v>
      </c>
      <c r="D1775">
        <v>1.2914950000000001</v>
      </c>
      <c r="E1775">
        <v>1.324198</v>
      </c>
      <c r="F1775">
        <v>1.452005</v>
      </c>
      <c r="G1775">
        <v>-3.2703500000000003E-2</v>
      </c>
      <c r="H1775">
        <v>81.280900000000003</v>
      </c>
      <c r="I1775">
        <v>-7.0151199999999997E-2</v>
      </c>
      <c r="J1775">
        <v>-4.8026800000000001E-2</v>
      </c>
      <c r="K1775">
        <v>-3.2703500000000003E-2</v>
      </c>
      <c r="L1775">
        <v>-1.7380300000000001E-2</v>
      </c>
      <c r="M1775">
        <v>4.7441000000000002E-3</v>
      </c>
      <c r="N1775">
        <v>2.92205E-2</v>
      </c>
      <c r="O1775">
        <v>299</v>
      </c>
      <c r="P1775">
        <v>3044</v>
      </c>
    </row>
    <row r="1776" spans="1:16">
      <c r="A1776" s="53" t="s">
        <v>54</v>
      </c>
      <c r="B1776" s="53">
        <v>40043</v>
      </c>
      <c r="C1776" s="57">
        <v>23</v>
      </c>
      <c r="D1776">
        <v>1.1141700000000001</v>
      </c>
      <c r="E1776">
        <v>1.1496980000000001</v>
      </c>
      <c r="F1776">
        <v>1.2352700000000001</v>
      </c>
      <c r="G1776">
        <v>-3.5528200000000003E-2</v>
      </c>
      <c r="H1776">
        <v>77.729200000000006</v>
      </c>
      <c r="I1776">
        <v>-7.2895600000000005E-2</v>
      </c>
      <c r="J1776">
        <v>-5.0818599999999998E-2</v>
      </c>
      <c r="K1776">
        <v>-3.5528200000000003E-2</v>
      </c>
      <c r="L1776">
        <v>-2.0237700000000001E-2</v>
      </c>
      <c r="M1776">
        <v>1.8392E-3</v>
      </c>
      <c r="N1776">
        <v>2.91579E-2</v>
      </c>
      <c r="O1776">
        <v>301</v>
      </c>
      <c r="P1776">
        <v>3044</v>
      </c>
    </row>
    <row r="1777" spans="1:16">
      <c r="A1777" s="53" t="s">
        <v>54</v>
      </c>
      <c r="B1777" s="53">
        <v>40043</v>
      </c>
      <c r="C1777" s="57">
        <v>24</v>
      </c>
      <c r="D1777">
        <v>0.91758490000000004</v>
      </c>
      <c r="E1777">
        <v>0.93742170000000002</v>
      </c>
      <c r="F1777">
        <v>0.9848517</v>
      </c>
      <c r="G1777">
        <v>-1.9836800000000002E-2</v>
      </c>
      <c r="H1777">
        <v>75.362099999999998</v>
      </c>
      <c r="I1777">
        <v>-5.7204199999999997E-2</v>
      </c>
      <c r="J1777">
        <v>-3.51273E-2</v>
      </c>
      <c r="K1777">
        <v>-1.9836800000000002E-2</v>
      </c>
      <c r="L1777">
        <v>-4.5463999999999999E-3</v>
      </c>
      <c r="M1777">
        <v>1.75306E-2</v>
      </c>
      <c r="N1777">
        <v>2.91579E-2</v>
      </c>
      <c r="O1777">
        <v>301</v>
      </c>
      <c r="P1777">
        <v>3044</v>
      </c>
    </row>
    <row r="1778" spans="1:16">
      <c r="A1778" s="53" t="s">
        <v>54</v>
      </c>
      <c r="B1778" s="53">
        <v>40052</v>
      </c>
      <c r="C1778" s="57">
        <v>1</v>
      </c>
      <c r="D1778">
        <v>0.72305070000000005</v>
      </c>
      <c r="E1778">
        <v>0.71502969999999999</v>
      </c>
      <c r="F1778">
        <v>0.67717530000000004</v>
      </c>
      <c r="G1778">
        <v>8.0210000000000004E-3</v>
      </c>
      <c r="H1778">
        <v>71.446200000000005</v>
      </c>
      <c r="I1778">
        <v>-2.8241599999999999E-2</v>
      </c>
      <c r="J1778">
        <v>-6.8173000000000001E-3</v>
      </c>
      <c r="K1778">
        <v>8.0210000000000004E-3</v>
      </c>
      <c r="L1778">
        <v>2.2859299999999999E-2</v>
      </c>
      <c r="M1778">
        <v>4.4283500000000003E-2</v>
      </c>
      <c r="N1778">
        <v>2.8295799999999999E-2</v>
      </c>
      <c r="O1778">
        <v>325</v>
      </c>
      <c r="P1778">
        <v>3281</v>
      </c>
    </row>
    <row r="1779" spans="1:16">
      <c r="A1779" s="53" t="s">
        <v>54</v>
      </c>
      <c r="B1779" s="53">
        <v>40052</v>
      </c>
      <c r="C1779" s="57">
        <v>2</v>
      </c>
      <c r="D1779">
        <v>0.62677780000000005</v>
      </c>
      <c r="E1779">
        <v>0.62018439999999997</v>
      </c>
      <c r="F1779">
        <v>0.56842179999999998</v>
      </c>
      <c r="G1779">
        <v>6.5934000000000001E-3</v>
      </c>
      <c r="H1779">
        <v>70.026200000000003</v>
      </c>
      <c r="I1779">
        <v>-2.9736100000000001E-2</v>
      </c>
      <c r="J1779">
        <v>-8.2722999999999998E-3</v>
      </c>
      <c r="K1779">
        <v>6.5934000000000001E-3</v>
      </c>
      <c r="L1779">
        <v>2.1459099999999998E-2</v>
      </c>
      <c r="M1779">
        <v>4.29229E-2</v>
      </c>
      <c r="N1779">
        <v>2.8348100000000001E-2</v>
      </c>
      <c r="O1779">
        <v>324</v>
      </c>
      <c r="P1779">
        <v>3281</v>
      </c>
    </row>
    <row r="1780" spans="1:16">
      <c r="A1780" s="53" t="s">
        <v>54</v>
      </c>
      <c r="B1780" s="53">
        <v>40052</v>
      </c>
      <c r="C1780" s="57">
        <v>3</v>
      </c>
      <c r="D1780">
        <v>0.5991263</v>
      </c>
      <c r="E1780">
        <v>0.5899162</v>
      </c>
      <c r="F1780">
        <v>0.54244530000000002</v>
      </c>
      <c r="G1780">
        <v>9.2101000000000006E-3</v>
      </c>
      <c r="H1780">
        <v>70.316400000000002</v>
      </c>
      <c r="I1780">
        <v>-2.7119399999999998E-2</v>
      </c>
      <c r="J1780">
        <v>-5.6556000000000002E-3</v>
      </c>
      <c r="K1780">
        <v>9.2101000000000006E-3</v>
      </c>
      <c r="L1780">
        <v>2.4075800000000001E-2</v>
      </c>
      <c r="M1780">
        <v>4.55396E-2</v>
      </c>
      <c r="N1780">
        <v>2.8348100000000001E-2</v>
      </c>
      <c r="O1780">
        <v>324</v>
      </c>
      <c r="P1780">
        <v>3281</v>
      </c>
    </row>
    <row r="1781" spans="1:16">
      <c r="A1781" s="53" t="s">
        <v>54</v>
      </c>
      <c r="B1781" s="53">
        <v>40052</v>
      </c>
      <c r="C1781" s="57">
        <v>4</v>
      </c>
      <c r="D1781">
        <v>0.53595389999999998</v>
      </c>
      <c r="E1781">
        <v>0.54405559999999997</v>
      </c>
      <c r="F1781">
        <v>0.51369600000000004</v>
      </c>
      <c r="G1781">
        <v>-8.1016000000000005E-3</v>
      </c>
      <c r="H1781">
        <v>67.858500000000006</v>
      </c>
      <c r="I1781">
        <v>-4.4394700000000002E-2</v>
      </c>
      <c r="J1781">
        <v>-2.2952500000000001E-2</v>
      </c>
      <c r="K1781">
        <v>-8.1016000000000005E-3</v>
      </c>
      <c r="L1781">
        <v>6.7492000000000003E-3</v>
      </c>
      <c r="M1781">
        <v>2.8191399999999998E-2</v>
      </c>
      <c r="N1781">
        <v>2.83196E-2</v>
      </c>
      <c r="O1781">
        <v>325</v>
      </c>
      <c r="P1781">
        <v>3281</v>
      </c>
    </row>
    <row r="1782" spans="1:16">
      <c r="A1782" s="53" t="s">
        <v>54</v>
      </c>
      <c r="B1782" s="53">
        <v>40052</v>
      </c>
      <c r="C1782" s="57">
        <v>5</v>
      </c>
      <c r="D1782">
        <v>0.49904999999999999</v>
      </c>
      <c r="E1782">
        <v>0.51083650000000003</v>
      </c>
      <c r="F1782">
        <v>0.4910504</v>
      </c>
      <c r="G1782">
        <v>-1.17865E-2</v>
      </c>
      <c r="H1782">
        <v>66.203100000000006</v>
      </c>
      <c r="I1782">
        <v>-4.8042099999999997E-2</v>
      </c>
      <c r="J1782">
        <v>-2.6622E-2</v>
      </c>
      <c r="K1782">
        <v>-1.17865E-2</v>
      </c>
      <c r="L1782">
        <v>3.0490000000000001E-3</v>
      </c>
      <c r="M1782">
        <v>2.4469000000000001E-2</v>
      </c>
      <c r="N1782">
        <v>2.82904E-2</v>
      </c>
      <c r="O1782">
        <v>325</v>
      </c>
      <c r="P1782">
        <v>3281</v>
      </c>
    </row>
    <row r="1783" spans="1:16">
      <c r="A1783" s="53" t="s">
        <v>54</v>
      </c>
      <c r="B1783" s="53">
        <v>40052</v>
      </c>
      <c r="C1783" s="57">
        <v>6</v>
      </c>
      <c r="D1783">
        <v>0.49370350000000002</v>
      </c>
      <c r="E1783">
        <v>0.51349599999999995</v>
      </c>
      <c r="F1783">
        <v>0.49706040000000001</v>
      </c>
      <c r="G1783">
        <v>-1.9792500000000001E-2</v>
      </c>
      <c r="H1783">
        <v>64.789900000000003</v>
      </c>
      <c r="I1783">
        <v>-5.6002799999999998E-2</v>
      </c>
      <c r="J1783">
        <v>-3.4609500000000001E-2</v>
      </c>
      <c r="K1783">
        <v>-1.9792500000000001E-2</v>
      </c>
      <c r="L1783">
        <v>-4.9756000000000002E-3</v>
      </c>
      <c r="M1783">
        <v>1.64177E-2</v>
      </c>
      <c r="N1783">
        <v>2.8254999999999999E-2</v>
      </c>
      <c r="O1783">
        <v>326</v>
      </c>
      <c r="P1783">
        <v>3281</v>
      </c>
    </row>
    <row r="1784" spans="1:16">
      <c r="A1784" s="53" t="s">
        <v>54</v>
      </c>
      <c r="B1784" s="53">
        <v>40052</v>
      </c>
      <c r="C1784" s="57">
        <v>7</v>
      </c>
      <c r="D1784">
        <v>0.54027720000000001</v>
      </c>
      <c r="E1784">
        <v>0.56539260000000002</v>
      </c>
      <c r="F1784">
        <v>0.53954349999999995</v>
      </c>
      <c r="G1784">
        <v>-2.51154E-2</v>
      </c>
      <c r="H1784">
        <v>63.7209</v>
      </c>
      <c r="I1784">
        <v>-6.1325600000000001E-2</v>
      </c>
      <c r="J1784">
        <v>-3.9932299999999997E-2</v>
      </c>
      <c r="K1784">
        <v>-2.51154E-2</v>
      </c>
      <c r="L1784">
        <v>-1.0298399999999999E-2</v>
      </c>
      <c r="M1784">
        <v>1.10949E-2</v>
      </c>
      <c r="N1784">
        <v>2.8254999999999999E-2</v>
      </c>
      <c r="O1784">
        <v>326</v>
      </c>
      <c r="P1784">
        <v>3281</v>
      </c>
    </row>
    <row r="1785" spans="1:16">
      <c r="A1785" s="53" t="s">
        <v>54</v>
      </c>
      <c r="B1785" s="53">
        <v>40052</v>
      </c>
      <c r="C1785" s="57">
        <v>8</v>
      </c>
      <c r="D1785">
        <v>0.57736750000000003</v>
      </c>
      <c r="E1785">
        <v>0.5981784</v>
      </c>
      <c r="F1785">
        <v>0.55648580000000003</v>
      </c>
      <c r="G1785">
        <v>-2.0810800000000001E-2</v>
      </c>
      <c r="H1785">
        <v>64.564400000000006</v>
      </c>
      <c r="I1785">
        <v>-5.7021099999999998E-2</v>
      </c>
      <c r="J1785">
        <v>-3.5627800000000001E-2</v>
      </c>
      <c r="K1785">
        <v>-2.0810800000000001E-2</v>
      </c>
      <c r="L1785">
        <v>-5.9938999999999999E-3</v>
      </c>
      <c r="M1785">
        <v>1.5399400000000001E-2</v>
      </c>
      <c r="N1785">
        <v>2.8254999999999999E-2</v>
      </c>
      <c r="O1785">
        <v>326</v>
      </c>
      <c r="P1785">
        <v>3281</v>
      </c>
    </row>
    <row r="1786" spans="1:16">
      <c r="A1786" s="53" t="s">
        <v>54</v>
      </c>
      <c r="B1786" s="53">
        <v>40052</v>
      </c>
      <c r="C1786" s="57">
        <v>9</v>
      </c>
      <c r="D1786">
        <v>0.61005569999999998</v>
      </c>
      <c r="E1786">
        <v>0.63091280000000005</v>
      </c>
      <c r="F1786">
        <v>0.56242809999999999</v>
      </c>
      <c r="G1786">
        <v>-2.08571E-2</v>
      </c>
      <c r="H1786">
        <v>69.150300000000001</v>
      </c>
      <c r="I1786">
        <v>-5.7067399999999997E-2</v>
      </c>
      <c r="J1786">
        <v>-3.5673999999999997E-2</v>
      </c>
      <c r="K1786">
        <v>-2.08571E-2</v>
      </c>
      <c r="L1786">
        <v>-6.0400999999999996E-3</v>
      </c>
      <c r="M1786">
        <v>1.5353199999999999E-2</v>
      </c>
      <c r="N1786">
        <v>2.8254999999999999E-2</v>
      </c>
      <c r="O1786">
        <v>326</v>
      </c>
      <c r="P1786">
        <v>3281</v>
      </c>
    </row>
    <row r="1787" spans="1:16">
      <c r="A1787" s="53" t="s">
        <v>54</v>
      </c>
      <c r="B1787" s="53">
        <v>40052</v>
      </c>
      <c r="C1787" s="57">
        <v>10</v>
      </c>
      <c r="D1787">
        <v>0.6778537</v>
      </c>
      <c r="E1787">
        <v>0.66565839999999998</v>
      </c>
      <c r="F1787">
        <v>0.62708299999999995</v>
      </c>
      <c r="G1787">
        <v>1.2195299999999999E-2</v>
      </c>
      <c r="H1787">
        <v>73.5</v>
      </c>
      <c r="I1787">
        <v>-2.4097799999999999E-2</v>
      </c>
      <c r="J1787">
        <v>-2.6554999999999999E-3</v>
      </c>
      <c r="K1787">
        <v>1.2195299999999999E-2</v>
      </c>
      <c r="L1787">
        <v>2.70461E-2</v>
      </c>
      <c r="M1787">
        <v>4.8488400000000001E-2</v>
      </c>
      <c r="N1787">
        <v>2.83196E-2</v>
      </c>
      <c r="O1787">
        <v>325</v>
      </c>
      <c r="P1787">
        <v>3281</v>
      </c>
    </row>
    <row r="1788" spans="1:16">
      <c r="A1788" s="53" t="s">
        <v>54</v>
      </c>
      <c r="B1788" s="53">
        <v>40052</v>
      </c>
      <c r="C1788" s="57">
        <v>11</v>
      </c>
      <c r="D1788">
        <v>0.75979220000000003</v>
      </c>
      <c r="E1788">
        <v>0.72727730000000002</v>
      </c>
      <c r="F1788">
        <v>0.65939899999999996</v>
      </c>
      <c r="G1788">
        <v>3.2514899999999999E-2</v>
      </c>
      <c r="H1788">
        <v>78.444800000000001</v>
      </c>
      <c r="I1788">
        <v>-3.6952999999999999E-3</v>
      </c>
      <c r="J1788">
        <v>1.7697999999999998E-2</v>
      </c>
      <c r="K1788">
        <v>3.2514899999999999E-2</v>
      </c>
      <c r="L1788">
        <v>4.7331900000000003E-2</v>
      </c>
      <c r="M1788">
        <v>6.87252E-2</v>
      </c>
      <c r="N1788">
        <v>2.8254999999999999E-2</v>
      </c>
      <c r="O1788">
        <v>326</v>
      </c>
      <c r="P1788">
        <v>3281</v>
      </c>
    </row>
    <row r="1789" spans="1:16">
      <c r="A1789" s="53" t="s">
        <v>54</v>
      </c>
      <c r="B1789" s="53">
        <v>40052</v>
      </c>
      <c r="C1789" s="57">
        <v>12</v>
      </c>
      <c r="D1789">
        <v>0.84192319999999998</v>
      </c>
      <c r="E1789">
        <v>0.7752327</v>
      </c>
      <c r="F1789">
        <v>0.72511740000000002</v>
      </c>
      <c r="G1789">
        <v>6.6690399999999997E-2</v>
      </c>
      <c r="H1789">
        <v>82.877300000000005</v>
      </c>
      <c r="I1789">
        <v>3.0480199999999999E-2</v>
      </c>
      <c r="J1789">
        <v>5.1873500000000003E-2</v>
      </c>
      <c r="K1789">
        <v>6.6690399999999997E-2</v>
      </c>
      <c r="L1789">
        <v>8.1507399999999994E-2</v>
      </c>
      <c r="M1789">
        <v>0.1029007</v>
      </c>
      <c r="N1789">
        <v>2.8254999999999999E-2</v>
      </c>
      <c r="O1789">
        <v>326</v>
      </c>
      <c r="P1789">
        <v>3281</v>
      </c>
    </row>
    <row r="1790" spans="1:16">
      <c r="A1790" s="53" t="s">
        <v>54</v>
      </c>
      <c r="B1790" s="53">
        <v>40052</v>
      </c>
      <c r="C1790" s="57">
        <v>13</v>
      </c>
      <c r="D1790">
        <v>0.93362100000000003</v>
      </c>
      <c r="E1790">
        <v>0.83993549999999995</v>
      </c>
      <c r="F1790">
        <v>0.73964920000000001</v>
      </c>
      <c r="G1790">
        <v>9.3685400000000002E-2</v>
      </c>
      <c r="H1790">
        <v>86.567499999999995</v>
      </c>
      <c r="I1790">
        <v>5.7475199999999997E-2</v>
      </c>
      <c r="J1790">
        <v>7.8868499999999994E-2</v>
      </c>
      <c r="K1790">
        <v>9.3685400000000002E-2</v>
      </c>
      <c r="L1790">
        <v>0.1085024</v>
      </c>
      <c r="M1790">
        <v>0.1298957</v>
      </c>
      <c r="N1790">
        <v>2.8254999999999999E-2</v>
      </c>
      <c r="O1790">
        <v>326</v>
      </c>
      <c r="P1790">
        <v>3281</v>
      </c>
    </row>
    <row r="1791" spans="1:16">
      <c r="A1791" s="53" t="s">
        <v>54</v>
      </c>
      <c r="B1791" s="53">
        <v>40052</v>
      </c>
      <c r="C1791" s="57">
        <v>14</v>
      </c>
      <c r="D1791">
        <v>1.061963</v>
      </c>
      <c r="E1791">
        <v>0.92558439999999997</v>
      </c>
      <c r="F1791">
        <v>0.82556209999999997</v>
      </c>
      <c r="G1791">
        <v>0.13637869999999999</v>
      </c>
      <c r="H1791">
        <v>89.843599999999995</v>
      </c>
      <c r="I1791">
        <v>0.1001684</v>
      </c>
      <c r="J1791">
        <v>0.1215618</v>
      </c>
      <c r="K1791">
        <v>0.13637869999999999</v>
      </c>
      <c r="L1791">
        <v>0.15119569999999999</v>
      </c>
      <c r="M1791">
        <v>0.17258899999999999</v>
      </c>
      <c r="N1791">
        <v>2.8254999999999999E-2</v>
      </c>
      <c r="O1791">
        <v>326</v>
      </c>
      <c r="P1791">
        <v>3281</v>
      </c>
    </row>
    <row r="1792" spans="1:16">
      <c r="A1792" s="53" t="s">
        <v>54</v>
      </c>
      <c r="B1792" s="53">
        <v>40052</v>
      </c>
      <c r="C1792" s="57">
        <v>15</v>
      </c>
      <c r="D1792">
        <v>1.2067669999999999</v>
      </c>
      <c r="E1792">
        <v>0.97002920000000004</v>
      </c>
      <c r="F1792">
        <v>0.83385410000000004</v>
      </c>
      <c r="G1792">
        <v>0.2367378</v>
      </c>
      <c r="H1792">
        <v>92.809799999999996</v>
      </c>
      <c r="I1792">
        <v>0.2005275</v>
      </c>
      <c r="J1792">
        <v>0.2219208</v>
      </c>
      <c r="K1792">
        <v>0.2367378</v>
      </c>
      <c r="L1792">
        <v>0.25155470000000002</v>
      </c>
      <c r="M1792">
        <v>0.27294810000000003</v>
      </c>
      <c r="N1792">
        <v>2.8254999999999999E-2</v>
      </c>
      <c r="O1792">
        <v>326</v>
      </c>
      <c r="P1792">
        <v>3281</v>
      </c>
    </row>
    <row r="1793" spans="1:16">
      <c r="A1793" s="53" t="s">
        <v>54</v>
      </c>
      <c r="B1793" s="53">
        <v>40052</v>
      </c>
      <c r="C1793" s="57">
        <v>16</v>
      </c>
      <c r="D1793">
        <v>1.3637429999999999</v>
      </c>
      <c r="E1793">
        <v>1.091459</v>
      </c>
      <c r="F1793">
        <v>1.060176</v>
      </c>
      <c r="G1793">
        <v>0.27228419999999998</v>
      </c>
      <c r="H1793">
        <v>94.743099999999998</v>
      </c>
      <c r="I1793">
        <v>0.2360216</v>
      </c>
      <c r="J1793">
        <v>0.2574458</v>
      </c>
      <c r="K1793">
        <v>0.27228419999999998</v>
      </c>
      <c r="L1793">
        <v>0.2871225</v>
      </c>
      <c r="M1793">
        <v>0.30854670000000001</v>
      </c>
      <c r="N1793">
        <v>2.8295799999999999E-2</v>
      </c>
      <c r="O1793">
        <v>325</v>
      </c>
      <c r="P1793">
        <v>3281</v>
      </c>
    </row>
    <row r="1794" spans="1:16">
      <c r="A1794" s="53" t="s">
        <v>54</v>
      </c>
      <c r="B1794" s="53">
        <v>40052</v>
      </c>
      <c r="C1794" s="57">
        <v>17</v>
      </c>
      <c r="D1794">
        <v>1.5049870000000001</v>
      </c>
      <c r="E1794">
        <v>1.22611</v>
      </c>
      <c r="F1794">
        <v>1.194347</v>
      </c>
      <c r="G1794">
        <v>0.2788775</v>
      </c>
      <c r="H1794">
        <v>96.177599999999998</v>
      </c>
      <c r="I1794">
        <v>0.24234030000000001</v>
      </c>
      <c r="J1794">
        <v>0.26392670000000001</v>
      </c>
      <c r="K1794">
        <v>0.2788775</v>
      </c>
      <c r="L1794">
        <v>0.29382819999999998</v>
      </c>
      <c r="M1794">
        <v>0.3154148</v>
      </c>
      <c r="N1794">
        <v>2.8510199999999999E-2</v>
      </c>
      <c r="O1794">
        <v>321</v>
      </c>
      <c r="P1794">
        <v>3281</v>
      </c>
    </row>
    <row r="1795" spans="1:16">
      <c r="A1795" s="53" t="s">
        <v>54</v>
      </c>
      <c r="B1795" s="53">
        <v>40052</v>
      </c>
      <c r="C1795" s="57">
        <v>18</v>
      </c>
      <c r="D1795">
        <v>1.620293</v>
      </c>
      <c r="E1795">
        <v>1.3443320000000001</v>
      </c>
      <c r="F1795">
        <v>1.3187759999999999</v>
      </c>
      <c r="G1795">
        <v>0.27596140000000002</v>
      </c>
      <c r="H1795">
        <v>95.898499999999999</v>
      </c>
      <c r="I1795">
        <v>0.23969889999999999</v>
      </c>
      <c r="J1795">
        <v>0.2611231</v>
      </c>
      <c r="K1795">
        <v>0.27596140000000002</v>
      </c>
      <c r="L1795">
        <v>0.29079969999999999</v>
      </c>
      <c r="M1795">
        <v>0.3122239</v>
      </c>
      <c r="N1795">
        <v>2.8295799999999999E-2</v>
      </c>
      <c r="O1795">
        <v>325</v>
      </c>
      <c r="P1795">
        <v>3281</v>
      </c>
    </row>
    <row r="1796" spans="1:16">
      <c r="A1796" s="53" t="s">
        <v>54</v>
      </c>
      <c r="B1796" s="53">
        <v>40052</v>
      </c>
      <c r="C1796" s="57">
        <v>19</v>
      </c>
      <c r="D1796">
        <v>1.627086</v>
      </c>
      <c r="E1796">
        <v>1.368779</v>
      </c>
      <c r="F1796">
        <v>1.361491</v>
      </c>
      <c r="G1796">
        <v>0.2583066</v>
      </c>
      <c r="H1796">
        <v>94.276899999999998</v>
      </c>
      <c r="I1796">
        <v>0.22204409999999999</v>
      </c>
      <c r="J1796">
        <v>0.2434683</v>
      </c>
      <c r="K1796">
        <v>0.2583066</v>
      </c>
      <c r="L1796">
        <v>0.27314500000000003</v>
      </c>
      <c r="M1796">
        <v>0.29456919999999998</v>
      </c>
      <c r="N1796">
        <v>2.8295799999999999E-2</v>
      </c>
      <c r="O1796">
        <v>325</v>
      </c>
      <c r="P1796">
        <v>3281</v>
      </c>
    </row>
    <row r="1797" spans="1:16">
      <c r="A1797" s="53" t="s">
        <v>54</v>
      </c>
      <c r="B1797" s="53">
        <v>40052</v>
      </c>
      <c r="C1797" s="57">
        <v>20</v>
      </c>
      <c r="D1797">
        <v>1.54654</v>
      </c>
      <c r="E1797">
        <v>1.505234</v>
      </c>
      <c r="F1797">
        <v>1.4220470000000001</v>
      </c>
      <c r="G1797">
        <v>4.1305700000000001E-2</v>
      </c>
      <c r="H1797">
        <v>91.6554</v>
      </c>
      <c r="I1797">
        <v>5.0431E-3</v>
      </c>
      <c r="J1797">
        <v>2.6467299999999999E-2</v>
      </c>
      <c r="K1797">
        <v>4.1305700000000001E-2</v>
      </c>
      <c r="L1797">
        <v>5.6143999999999999E-2</v>
      </c>
      <c r="M1797">
        <v>7.7568200000000004E-2</v>
      </c>
      <c r="N1797">
        <v>2.8295799999999999E-2</v>
      </c>
      <c r="O1797">
        <v>325</v>
      </c>
      <c r="P1797">
        <v>3281</v>
      </c>
    </row>
    <row r="1798" spans="1:16">
      <c r="A1798" s="53" t="s">
        <v>54</v>
      </c>
      <c r="B1798" s="53">
        <v>40052</v>
      </c>
      <c r="C1798" s="57">
        <v>21</v>
      </c>
      <c r="D1798">
        <v>1.4629030000000001</v>
      </c>
      <c r="E1798">
        <v>1.4788589999999999</v>
      </c>
      <c r="F1798">
        <v>1.349226</v>
      </c>
      <c r="G1798">
        <v>-1.5956600000000001E-2</v>
      </c>
      <c r="H1798">
        <v>86.581500000000005</v>
      </c>
      <c r="I1798">
        <v>-5.22192E-2</v>
      </c>
      <c r="J1798">
        <v>-3.0794999999999999E-2</v>
      </c>
      <c r="K1798">
        <v>-1.5956600000000001E-2</v>
      </c>
      <c r="L1798">
        <v>-1.1183E-3</v>
      </c>
      <c r="M1798">
        <v>2.0305900000000002E-2</v>
      </c>
      <c r="N1798">
        <v>2.8295799999999999E-2</v>
      </c>
      <c r="O1798">
        <v>325</v>
      </c>
      <c r="P1798">
        <v>3281</v>
      </c>
    </row>
    <row r="1799" spans="1:16">
      <c r="A1799" s="53" t="s">
        <v>54</v>
      </c>
      <c r="B1799" s="53">
        <v>40052</v>
      </c>
      <c r="C1799" s="57">
        <v>22</v>
      </c>
      <c r="D1799">
        <v>1.3596159999999999</v>
      </c>
      <c r="E1799">
        <v>1.3782749999999999</v>
      </c>
      <c r="F1799">
        <v>1.31321</v>
      </c>
      <c r="G1799">
        <v>-1.8659200000000001E-2</v>
      </c>
      <c r="H1799">
        <v>83.118099999999998</v>
      </c>
      <c r="I1799">
        <v>-5.4869500000000002E-2</v>
      </c>
      <c r="J1799">
        <v>-3.3476199999999998E-2</v>
      </c>
      <c r="K1799">
        <v>-1.8659200000000001E-2</v>
      </c>
      <c r="L1799">
        <v>-3.8422999999999999E-3</v>
      </c>
      <c r="M1799">
        <v>1.7551000000000001E-2</v>
      </c>
      <c r="N1799">
        <v>2.8254999999999999E-2</v>
      </c>
      <c r="O1799">
        <v>326</v>
      </c>
      <c r="P1799">
        <v>3281</v>
      </c>
    </row>
    <row r="1800" spans="1:16">
      <c r="A1800" s="53" t="s">
        <v>54</v>
      </c>
      <c r="B1800" s="53">
        <v>40052</v>
      </c>
      <c r="C1800" s="57">
        <v>23</v>
      </c>
      <c r="D1800">
        <v>1.1629940000000001</v>
      </c>
      <c r="E1800">
        <v>1.1668670000000001</v>
      </c>
      <c r="F1800">
        <v>1.121459</v>
      </c>
      <c r="G1800">
        <v>-3.8723E-3</v>
      </c>
      <c r="H1800">
        <v>79.615399999999994</v>
      </c>
      <c r="I1800">
        <v>-4.0100400000000001E-2</v>
      </c>
      <c r="J1800">
        <v>-1.8696500000000001E-2</v>
      </c>
      <c r="K1800">
        <v>-3.8723E-3</v>
      </c>
      <c r="L1800">
        <v>1.0952E-2</v>
      </c>
      <c r="M1800">
        <v>3.2355799999999997E-2</v>
      </c>
      <c r="N1800">
        <v>2.82689E-2</v>
      </c>
      <c r="O1800">
        <v>325</v>
      </c>
      <c r="P1800">
        <v>3281</v>
      </c>
    </row>
    <row r="1801" spans="1:16">
      <c r="A1801" s="53" t="s">
        <v>54</v>
      </c>
      <c r="B1801" s="53">
        <v>40052</v>
      </c>
      <c r="C1801" s="57">
        <v>24</v>
      </c>
      <c r="D1801">
        <v>0.93624280000000004</v>
      </c>
      <c r="E1801">
        <v>0.94405220000000001</v>
      </c>
      <c r="F1801">
        <v>0.9115259</v>
      </c>
      <c r="G1801">
        <v>-7.8094000000000002E-3</v>
      </c>
      <c r="H1801">
        <v>76.635000000000005</v>
      </c>
      <c r="I1801">
        <v>-4.4019700000000002E-2</v>
      </c>
      <c r="J1801">
        <v>-2.2626400000000001E-2</v>
      </c>
      <c r="K1801">
        <v>-7.8094000000000002E-3</v>
      </c>
      <c r="L1801">
        <v>7.0076000000000001E-3</v>
      </c>
      <c r="M1801">
        <v>2.84009E-2</v>
      </c>
      <c r="N1801">
        <v>2.8254999999999999E-2</v>
      </c>
      <c r="O1801">
        <v>326</v>
      </c>
      <c r="P1801">
        <v>3281</v>
      </c>
    </row>
    <row r="1802" spans="1:16">
      <c r="A1802" s="53" t="s">
        <v>54</v>
      </c>
      <c r="B1802" s="53">
        <v>40053</v>
      </c>
      <c r="C1802" s="57">
        <v>1</v>
      </c>
      <c r="D1802">
        <v>0.79454729999999996</v>
      </c>
      <c r="E1802">
        <v>0.79313089999999997</v>
      </c>
      <c r="F1802">
        <v>0.79247509999999999</v>
      </c>
      <c r="G1802">
        <v>1.4164E-3</v>
      </c>
      <c r="H1802">
        <v>74.350200000000001</v>
      </c>
      <c r="I1802">
        <v>-3.4698399999999997E-2</v>
      </c>
      <c r="J1802">
        <v>-1.33615E-2</v>
      </c>
      <c r="K1802">
        <v>1.4164E-3</v>
      </c>
      <c r="L1802">
        <v>1.6194199999999999E-2</v>
      </c>
      <c r="M1802">
        <v>3.7531099999999998E-2</v>
      </c>
      <c r="N1802">
        <v>2.8180500000000001E-2</v>
      </c>
      <c r="O1802">
        <v>327</v>
      </c>
      <c r="P1802">
        <v>3296</v>
      </c>
    </row>
    <row r="1803" spans="1:16">
      <c r="A1803" s="53" t="s">
        <v>54</v>
      </c>
      <c r="B1803" s="53">
        <v>40053</v>
      </c>
      <c r="C1803" s="57">
        <v>2</v>
      </c>
      <c r="D1803">
        <v>0.67785390000000001</v>
      </c>
      <c r="E1803">
        <v>0.67290680000000003</v>
      </c>
      <c r="F1803">
        <v>0.65883659999999999</v>
      </c>
      <c r="G1803">
        <v>4.9471000000000003E-3</v>
      </c>
      <c r="H1803">
        <v>72.259900000000002</v>
      </c>
      <c r="I1803">
        <v>-3.11677E-2</v>
      </c>
      <c r="J1803">
        <v>-9.8308000000000006E-3</v>
      </c>
      <c r="K1803">
        <v>4.9471000000000003E-3</v>
      </c>
      <c r="L1803">
        <v>1.97249E-2</v>
      </c>
      <c r="M1803">
        <v>4.1061800000000002E-2</v>
      </c>
      <c r="N1803">
        <v>2.8180500000000001E-2</v>
      </c>
      <c r="O1803">
        <v>327</v>
      </c>
      <c r="P1803">
        <v>3296</v>
      </c>
    </row>
    <row r="1804" spans="1:16">
      <c r="A1804" s="53" t="s">
        <v>54</v>
      </c>
      <c r="B1804" s="53">
        <v>40053</v>
      </c>
      <c r="C1804" s="57">
        <v>3</v>
      </c>
      <c r="D1804">
        <v>0.61211530000000003</v>
      </c>
      <c r="E1804">
        <v>0.60367349999999997</v>
      </c>
      <c r="F1804">
        <v>0.59060760000000001</v>
      </c>
      <c r="G1804">
        <v>8.4419000000000004E-3</v>
      </c>
      <c r="H1804">
        <v>70.867000000000004</v>
      </c>
      <c r="I1804">
        <v>-2.76729E-2</v>
      </c>
      <c r="J1804">
        <v>-6.3359999999999996E-3</v>
      </c>
      <c r="K1804">
        <v>8.4419000000000004E-3</v>
      </c>
      <c r="L1804">
        <v>2.3219699999999999E-2</v>
      </c>
      <c r="M1804">
        <v>4.4556600000000002E-2</v>
      </c>
      <c r="N1804">
        <v>2.8180500000000001E-2</v>
      </c>
      <c r="O1804">
        <v>327</v>
      </c>
      <c r="P1804">
        <v>3296</v>
      </c>
    </row>
    <row r="1805" spans="1:16">
      <c r="A1805" s="53" t="s">
        <v>54</v>
      </c>
      <c r="B1805" s="53">
        <v>40053</v>
      </c>
      <c r="C1805" s="57">
        <v>4</v>
      </c>
      <c r="D1805">
        <v>0.57223820000000003</v>
      </c>
      <c r="E1805">
        <v>0.58057590000000003</v>
      </c>
      <c r="F1805">
        <v>0.56141890000000005</v>
      </c>
      <c r="G1805">
        <v>-8.3377E-3</v>
      </c>
      <c r="H1805">
        <v>70.474000000000004</v>
      </c>
      <c r="I1805">
        <v>-4.4452499999999999E-2</v>
      </c>
      <c r="J1805">
        <v>-2.31156E-2</v>
      </c>
      <c r="K1805">
        <v>-8.3377E-3</v>
      </c>
      <c r="L1805">
        <v>6.4400999999999998E-3</v>
      </c>
      <c r="M1805">
        <v>2.7777E-2</v>
      </c>
      <c r="N1805">
        <v>2.8180500000000001E-2</v>
      </c>
      <c r="O1805">
        <v>327</v>
      </c>
      <c r="P1805">
        <v>3296</v>
      </c>
    </row>
    <row r="1806" spans="1:16">
      <c r="A1806" s="53" t="s">
        <v>54</v>
      </c>
      <c r="B1806" s="53">
        <v>40053</v>
      </c>
      <c r="C1806" s="57">
        <v>5</v>
      </c>
      <c r="D1806">
        <v>0.53658830000000002</v>
      </c>
      <c r="E1806">
        <v>0.54642120000000005</v>
      </c>
      <c r="F1806">
        <v>0.54237159999999995</v>
      </c>
      <c r="G1806">
        <v>-9.8329999999999997E-3</v>
      </c>
      <c r="H1806">
        <v>68.950800000000001</v>
      </c>
      <c r="I1806">
        <v>-4.6017099999999998E-2</v>
      </c>
      <c r="J1806">
        <v>-2.46392E-2</v>
      </c>
      <c r="K1806">
        <v>-9.8329999999999997E-3</v>
      </c>
      <c r="L1806">
        <v>4.9732999999999999E-3</v>
      </c>
      <c r="M1806">
        <v>2.6351200000000002E-2</v>
      </c>
      <c r="N1806">
        <v>2.8234599999999999E-2</v>
      </c>
      <c r="O1806">
        <v>325</v>
      </c>
      <c r="P1806">
        <v>3296</v>
      </c>
    </row>
    <row r="1807" spans="1:16">
      <c r="A1807" s="53" t="s">
        <v>54</v>
      </c>
      <c r="B1807" s="53">
        <v>40053</v>
      </c>
      <c r="C1807" s="57">
        <v>6</v>
      </c>
      <c r="D1807">
        <v>0.52741890000000002</v>
      </c>
      <c r="E1807">
        <v>0.5382226</v>
      </c>
      <c r="F1807">
        <v>0.55094270000000001</v>
      </c>
      <c r="G1807">
        <v>-1.08036E-2</v>
      </c>
      <c r="H1807">
        <v>68.040000000000006</v>
      </c>
      <c r="I1807">
        <v>-4.6987800000000003E-2</v>
      </c>
      <c r="J1807">
        <v>-2.5609900000000001E-2</v>
      </c>
      <c r="K1807">
        <v>-1.08036E-2</v>
      </c>
      <c r="L1807">
        <v>4.0026000000000003E-3</v>
      </c>
      <c r="M1807">
        <v>2.53805E-2</v>
      </c>
      <c r="N1807">
        <v>2.8234599999999999E-2</v>
      </c>
      <c r="O1807">
        <v>325</v>
      </c>
      <c r="P1807">
        <v>3296</v>
      </c>
    </row>
    <row r="1808" spans="1:16">
      <c r="A1808" s="53" t="s">
        <v>54</v>
      </c>
      <c r="B1808" s="53">
        <v>40053</v>
      </c>
      <c r="C1808" s="57">
        <v>7</v>
      </c>
      <c r="D1808">
        <v>0.55754879999999996</v>
      </c>
      <c r="E1808">
        <v>0.57830300000000001</v>
      </c>
      <c r="F1808">
        <v>0.60408329999999999</v>
      </c>
      <c r="G1808">
        <v>-2.07542E-2</v>
      </c>
      <c r="H1808">
        <v>66.526200000000003</v>
      </c>
      <c r="I1808">
        <v>-5.6938299999999997E-2</v>
      </c>
      <c r="J1808">
        <v>-3.5560399999999999E-2</v>
      </c>
      <c r="K1808">
        <v>-2.07542E-2</v>
      </c>
      <c r="L1808">
        <v>-5.9478999999999999E-3</v>
      </c>
      <c r="M1808">
        <v>1.5429999999999999E-2</v>
      </c>
      <c r="N1808">
        <v>2.8234599999999999E-2</v>
      </c>
      <c r="O1808">
        <v>325</v>
      </c>
      <c r="P1808">
        <v>3296</v>
      </c>
    </row>
    <row r="1809" spans="1:16">
      <c r="A1809" s="53" t="s">
        <v>54</v>
      </c>
      <c r="B1809" s="53">
        <v>40053</v>
      </c>
      <c r="C1809" s="57">
        <v>8</v>
      </c>
      <c r="D1809">
        <v>0.60410790000000003</v>
      </c>
      <c r="E1809">
        <v>0.62408819999999998</v>
      </c>
      <c r="F1809">
        <v>0.59837410000000002</v>
      </c>
      <c r="G1809">
        <v>-1.9980299999999999E-2</v>
      </c>
      <c r="H1809">
        <v>69.293800000000005</v>
      </c>
      <c r="I1809">
        <v>-5.6164400000000003E-2</v>
      </c>
      <c r="J1809">
        <v>-3.4786499999999998E-2</v>
      </c>
      <c r="K1809">
        <v>-1.9980299999999999E-2</v>
      </c>
      <c r="L1809">
        <v>-5.1739999999999998E-3</v>
      </c>
      <c r="M1809">
        <v>1.62039E-2</v>
      </c>
      <c r="N1809">
        <v>2.8234599999999999E-2</v>
      </c>
      <c r="O1809">
        <v>325</v>
      </c>
      <c r="P1809">
        <v>3296</v>
      </c>
    </row>
    <row r="1810" spans="1:16">
      <c r="A1810" s="53" t="s">
        <v>54</v>
      </c>
      <c r="B1810" s="53">
        <v>40053</v>
      </c>
      <c r="C1810" s="57">
        <v>9</v>
      </c>
      <c r="D1810">
        <v>0.64666129999999999</v>
      </c>
      <c r="E1810">
        <v>0.6457328</v>
      </c>
      <c r="F1810">
        <v>0.59340199999999999</v>
      </c>
      <c r="G1810">
        <v>9.2849999999999996E-4</v>
      </c>
      <c r="H1810">
        <v>72.815399999999997</v>
      </c>
      <c r="I1810">
        <v>-3.5255599999999998E-2</v>
      </c>
      <c r="J1810">
        <v>-1.38777E-2</v>
      </c>
      <c r="K1810">
        <v>9.2849999999999996E-4</v>
      </c>
      <c r="L1810">
        <v>1.57348E-2</v>
      </c>
      <c r="M1810">
        <v>3.7112699999999998E-2</v>
      </c>
      <c r="N1810">
        <v>2.8234599999999999E-2</v>
      </c>
      <c r="O1810">
        <v>325</v>
      </c>
      <c r="P1810">
        <v>3296</v>
      </c>
    </row>
    <row r="1811" spans="1:16">
      <c r="A1811" s="53" t="s">
        <v>54</v>
      </c>
      <c r="B1811" s="53">
        <v>40053</v>
      </c>
      <c r="C1811" s="57">
        <v>10</v>
      </c>
      <c r="D1811">
        <v>0.72830989999999995</v>
      </c>
      <c r="E1811">
        <v>0.70310379999999995</v>
      </c>
      <c r="F1811">
        <v>0.65299130000000005</v>
      </c>
      <c r="G1811">
        <v>2.5206099999999999E-2</v>
      </c>
      <c r="H1811">
        <v>78.386200000000002</v>
      </c>
      <c r="I1811">
        <v>-1.0978099999999999E-2</v>
      </c>
      <c r="J1811">
        <v>1.0399800000000001E-2</v>
      </c>
      <c r="K1811">
        <v>2.5206099999999999E-2</v>
      </c>
      <c r="L1811">
        <v>4.0012300000000001E-2</v>
      </c>
      <c r="M1811">
        <v>6.1390199999999999E-2</v>
      </c>
      <c r="N1811">
        <v>2.8234599999999999E-2</v>
      </c>
      <c r="O1811">
        <v>325</v>
      </c>
      <c r="P1811">
        <v>3296</v>
      </c>
    </row>
    <row r="1812" spans="1:16">
      <c r="A1812" s="53" t="s">
        <v>54</v>
      </c>
      <c r="B1812" s="53">
        <v>40053</v>
      </c>
      <c r="C1812" s="57">
        <v>11</v>
      </c>
      <c r="D1812">
        <v>0.84384669999999995</v>
      </c>
      <c r="E1812">
        <v>0.78539680000000001</v>
      </c>
      <c r="F1812">
        <v>0.7133756</v>
      </c>
      <c r="G1812">
        <v>5.8449899999999999E-2</v>
      </c>
      <c r="H1812">
        <v>84.366600000000005</v>
      </c>
      <c r="I1812">
        <v>2.2283299999999999E-2</v>
      </c>
      <c r="J1812">
        <v>4.3650899999999999E-2</v>
      </c>
      <c r="K1812">
        <v>5.8449899999999999E-2</v>
      </c>
      <c r="L1812">
        <v>7.3248999999999995E-2</v>
      </c>
      <c r="M1812">
        <v>9.4616500000000006E-2</v>
      </c>
      <c r="N1812">
        <v>2.82209E-2</v>
      </c>
      <c r="O1812">
        <v>326</v>
      </c>
      <c r="P1812">
        <v>3296</v>
      </c>
    </row>
    <row r="1813" spans="1:16">
      <c r="A1813" s="53" t="s">
        <v>54</v>
      </c>
      <c r="B1813" s="53">
        <v>40053</v>
      </c>
      <c r="C1813" s="57">
        <v>12</v>
      </c>
      <c r="D1813">
        <v>0.9638989</v>
      </c>
      <c r="E1813">
        <v>0.89128249999999998</v>
      </c>
      <c r="F1813">
        <v>0.82242689999999996</v>
      </c>
      <c r="G1813">
        <v>7.2616399999999998E-2</v>
      </c>
      <c r="H1813">
        <v>87.751499999999993</v>
      </c>
      <c r="I1813">
        <v>3.6449799999999997E-2</v>
      </c>
      <c r="J1813">
        <v>5.7817300000000002E-2</v>
      </c>
      <c r="K1813">
        <v>7.2616399999999998E-2</v>
      </c>
      <c r="L1813">
        <v>8.7415499999999993E-2</v>
      </c>
      <c r="M1813">
        <v>0.108783</v>
      </c>
      <c r="N1813">
        <v>2.82209E-2</v>
      </c>
      <c r="O1813">
        <v>326</v>
      </c>
      <c r="P1813">
        <v>3296</v>
      </c>
    </row>
    <row r="1814" spans="1:16">
      <c r="A1814" s="53" t="s">
        <v>54</v>
      </c>
      <c r="B1814" s="53">
        <v>40053</v>
      </c>
      <c r="C1814" s="57">
        <v>13</v>
      </c>
      <c r="D1814">
        <v>1.0825670000000001</v>
      </c>
      <c r="E1814">
        <v>1.0252810000000001</v>
      </c>
      <c r="F1814">
        <v>0.9478974</v>
      </c>
      <c r="G1814">
        <v>5.7286299999999998E-2</v>
      </c>
      <c r="H1814">
        <v>91.254599999999996</v>
      </c>
      <c r="I1814">
        <v>2.1119700000000002E-2</v>
      </c>
      <c r="J1814">
        <v>4.2487200000000003E-2</v>
      </c>
      <c r="K1814">
        <v>5.7286299999999998E-2</v>
      </c>
      <c r="L1814">
        <v>7.2085300000000005E-2</v>
      </c>
      <c r="M1814">
        <v>9.3452800000000003E-2</v>
      </c>
      <c r="N1814">
        <v>2.82209E-2</v>
      </c>
      <c r="O1814">
        <v>326</v>
      </c>
      <c r="P1814">
        <v>3296</v>
      </c>
    </row>
    <row r="1815" spans="1:16">
      <c r="A1815" s="53" t="s">
        <v>54</v>
      </c>
      <c r="B1815" s="53">
        <v>40053</v>
      </c>
      <c r="C1815" s="57">
        <v>14</v>
      </c>
      <c r="D1815">
        <v>1.2207969999999999</v>
      </c>
      <c r="E1815">
        <v>1.122498</v>
      </c>
      <c r="F1815">
        <v>1.029315</v>
      </c>
      <c r="G1815">
        <v>9.8299300000000006E-2</v>
      </c>
      <c r="H1815">
        <v>94.756200000000007</v>
      </c>
      <c r="I1815">
        <v>6.2292800000000002E-2</v>
      </c>
      <c r="J1815">
        <v>8.3565700000000007E-2</v>
      </c>
      <c r="K1815">
        <v>9.8299300000000006E-2</v>
      </c>
      <c r="L1815">
        <v>0.1130328</v>
      </c>
      <c r="M1815">
        <v>0.1343057</v>
      </c>
      <c r="N1815">
        <v>2.8095999999999999E-2</v>
      </c>
      <c r="O1815">
        <v>324</v>
      </c>
      <c r="P1815">
        <v>3296</v>
      </c>
    </row>
    <row r="1816" spans="1:16">
      <c r="A1816" s="53" t="s">
        <v>54</v>
      </c>
      <c r="B1816" s="53">
        <v>40053</v>
      </c>
      <c r="C1816" s="57">
        <v>15</v>
      </c>
      <c r="D1816">
        <v>1.384339</v>
      </c>
      <c r="E1816">
        <v>1.1213329999999999</v>
      </c>
      <c r="F1816">
        <v>1.053641</v>
      </c>
      <c r="G1816">
        <v>0.26300600000000002</v>
      </c>
      <c r="H1816">
        <v>96.142600000000002</v>
      </c>
      <c r="I1816">
        <v>0.2268394</v>
      </c>
      <c r="J1816">
        <v>0.24820690000000001</v>
      </c>
      <c r="K1816">
        <v>0.26300600000000002</v>
      </c>
      <c r="L1816">
        <v>0.27780500000000002</v>
      </c>
      <c r="M1816">
        <v>0.29917260000000001</v>
      </c>
      <c r="N1816">
        <v>2.82209E-2</v>
      </c>
      <c r="O1816">
        <v>326</v>
      </c>
      <c r="P1816">
        <v>3296</v>
      </c>
    </row>
    <row r="1817" spans="1:16">
      <c r="A1817" s="53" t="s">
        <v>54</v>
      </c>
      <c r="B1817" s="53">
        <v>40053</v>
      </c>
      <c r="C1817" s="57">
        <v>16</v>
      </c>
      <c r="D1817">
        <v>1.553596</v>
      </c>
      <c r="E1817">
        <v>1.2373909999999999</v>
      </c>
      <c r="F1817">
        <v>1.102452</v>
      </c>
      <c r="G1817">
        <v>0.31620470000000001</v>
      </c>
      <c r="H1817">
        <v>96.825199999999995</v>
      </c>
      <c r="I1817">
        <v>0.28003810000000001</v>
      </c>
      <c r="J1817">
        <v>0.3014056</v>
      </c>
      <c r="K1817">
        <v>0.31620470000000001</v>
      </c>
      <c r="L1817">
        <v>0.33100370000000001</v>
      </c>
      <c r="M1817">
        <v>0.3523712</v>
      </c>
      <c r="N1817">
        <v>2.82209E-2</v>
      </c>
      <c r="O1817">
        <v>326</v>
      </c>
      <c r="P1817">
        <v>3296</v>
      </c>
    </row>
    <row r="1818" spans="1:16">
      <c r="A1818" s="53" t="s">
        <v>54</v>
      </c>
      <c r="B1818" s="53">
        <v>40053</v>
      </c>
      <c r="C1818" s="57">
        <v>17</v>
      </c>
      <c r="D1818">
        <v>1.6799010000000001</v>
      </c>
      <c r="E1818">
        <v>1.392123</v>
      </c>
      <c r="F1818">
        <v>1.203586</v>
      </c>
      <c r="G1818">
        <v>0.28777710000000001</v>
      </c>
      <c r="H1818">
        <v>96.579800000000006</v>
      </c>
      <c r="I1818">
        <v>0.25161050000000001</v>
      </c>
      <c r="J1818">
        <v>0.272978</v>
      </c>
      <c r="K1818">
        <v>0.28777710000000001</v>
      </c>
      <c r="L1818">
        <v>0.30257610000000001</v>
      </c>
      <c r="M1818">
        <v>0.3239436</v>
      </c>
      <c r="N1818">
        <v>2.82209E-2</v>
      </c>
      <c r="O1818">
        <v>326</v>
      </c>
      <c r="P1818">
        <v>3296</v>
      </c>
    </row>
    <row r="1819" spans="1:16">
      <c r="A1819" s="53" t="s">
        <v>54</v>
      </c>
      <c r="B1819" s="53">
        <v>40053</v>
      </c>
      <c r="C1819" s="57">
        <v>18</v>
      </c>
      <c r="D1819">
        <v>1.775614</v>
      </c>
      <c r="E1819">
        <v>1.4892620000000001</v>
      </c>
      <c r="F1819">
        <v>1.2928599999999999</v>
      </c>
      <c r="G1819">
        <v>0.286352</v>
      </c>
      <c r="H1819">
        <v>96.207700000000003</v>
      </c>
      <c r="I1819">
        <v>0.2501679</v>
      </c>
      <c r="J1819">
        <v>0.2715458</v>
      </c>
      <c r="K1819">
        <v>0.286352</v>
      </c>
      <c r="L1819">
        <v>0.30115829999999999</v>
      </c>
      <c r="M1819">
        <v>0.3225362</v>
      </c>
      <c r="N1819">
        <v>2.8234599999999999E-2</v>
      </c>
      <c r="O1819">
        <v>325</v>
      </c>
      <c r="P1819">
        <v>3296</v>
      </c>
    </row>
    <row r="1820" spans="1:16">
      <c r="A1820" s="53" t="s">
        <v>54</v>
      </c>
      <c r="B1820" s="53">
        <v>40053</v>
      </c>
      <c r="C1820" s="57">
        <v>19</v>
      </c>
      <c r="D1820">
        <v>1.7529220000000001</v>
      </c>
      <c r="E1820">
        <v>1.4958100000000001</v>
      </c>
      <c r="F1820">
        <v>1.3065640000000001</v>
      </c>
      <c r="G1820">
        <v>0.25711129999999999</v>
      </c>
      <c r="H1820">
        <v>94.3523</v>
      </c>
      <c r="I1820">
        <v>0.22092719999999999</v>
      </c>
      <c r="J1820">
        <v>0.2423051</v>
      </c>
      <c r="K1820">
        <v>0.25711129999999999</v>
      </c>
      <c r="L1820">
        <v>0.27191759999999998</v>
      </c>
      <c r="M1820">
        <v>0.29329549999999999</v>
      </c>
      <c r="N1820">
        <v>2.8234599999999999E-2</v>
      </c>
      <c r="O1820">
        <v>325</v>
      </c>
      <c r="P1820">
        <v>3296</v>
      </c>
    </row>
    <row r="1821" spans="1:16">
      <c r="A1821" s="53" t="s">
        <v>54</v>
      </c>
      <c r="B1821" s="53">
        <v>40053</v>
      </c>
      <c r="C1821" s="57">
        <v>20</v>
      </c>
      <c r="D1821">
        <v>1.649918</v>
      </c>
      <c r="E1821">
        <v>1.58795</v>
      </c>
      <c r="F1821">
        <v>1.4121490000000001</v>
      </c>
      <c r="G1821">
        <v>6.1967300000000003E-2</v>
      </c>
      <c r="H1821">
        <v>91.509200000000007</v>
      </c>
      <c r="I1821">
        <v>2.5835E-2</v>
      </c>
      <c r="J1821">
        <v>4.7182200000000001E-2</v>
      </c>
      <c r="K1821">
        <v>6.1967300000000003E-2</v>
      </c>
      <c r="L1821">
        <v>7.6752299999999996E-2</v>
      </c>
      <c r="M1821">
        <v>9.8099500000000006E-2</v>
      </c>
      <c r="N1821">
        <v>2.81941E-2</v>
      </c>
      <c r="O1821">
        <v>326</v>
      </c>
      <c r="P1821">
        <v>3296</v>
      </c>
    </row>
    <row r="1822" spans="1:16">
      <c r="A1822" s="53" t="s">
        <v>54</v>
      </c>
      <c r="B1822" s="53">
        <v>40053</v>
      </c>
      <c r="C1822" s="57">
        <v>21</v>
      </c>
      <c r="D1822">
        <v>1.557798</v>
      </c>
      <c r="E1822">
        <v>1.5688470000000001</v>
      </c>
      <c r="F1822">
        <v>1.426067</v>
      </c>
      <c r="G1822">
        <v>-1.1049399999999999E-2</v>
      </c>
      <c r="H1822">
        <v>87.199399999999997</v>
      </c>
      <c r="I1822">
        <v>-4.7181599999999997E-2</v>
      </c>
      <c r="J1822">
        <v>-2.58344E-2</v>
      </c>
      <c r="K1822">
        <v>-1.1049399999999999E-2</v>
      </c>
      <c r="L1822">
        <v>3.7355999999999999E-3</v>
      </c>
      <c r="M1822">
        <v>2.5082900000000002E-2</v>
      </c>
      <c r="N1822">
        <v>2.81941E-2</v>
      </c>
      <c r="O1822">
        <v>326</v>
      </c>
      <c r="P1822">
        <v>3296</v>
      </c>
    </row>
    <row r="1823" spans="1:16">
      <c r="A1823" s="53" t="s">
        <v>54</v>
      </c>
      <c r="B1823" s="53">
        <v>40053</v>
      </c>
      <c r="C1823" s="57">
        <v>22</v>
      </c>
      <c r="D1823">
        <v>1.4516370000000001</v>
      </c>
      <c r="E1823">
        <v>1.473454</v>
      </c>
      <c r="F1823">
        <v>1.31803</v>
      </c>
      <c r="G1823">
        <v>-2.1817E-2</v>
      </c>
      <c r="H1823">
        <v>84.409499999999994</v>
      </c>
      <c r="I1823">
        <v>-5.7949199999999999E-2</v>
      </c>
      <c r="J1823">
        <v>-3.6602000000000003E-2</v>
      </c>
      <c r="K1823">
        <v>-2.1817E-2</v>
      </c>
      <c r="L1823">
        <v>-7.0318999999999998E-3</v>
      </c>
      <c r="M1823">
        <v>1.43153E-2</v>
      </c>
      <c r="N1823">
        <v>2.81941E-2</v>
      </c>
      <c r="O1823">
        <v>326</v>
      </c>
      <c r="P1823">
        <v>3296</v>
      </c>
    </row>
    <row r="1824" spans="1:16">
      <c r="A1824" s="53" t="s">
        <v>54</v>
      </c>
      <c r="B1824" s="53">
        <v>40053</v>
      </c>
      <c r="C1824" s="57">
        <v>23</v>
      </c>
      <c r="D1824">
        <v>1.289533</v>
      </c>
      <c r="E1824">
        <v>1.264872</v>
      </c>
      <c r="F1824">
        <v>1.1316459999999999</v>
      </c>
      <c r="G1824">
        <v>2.4661499999999999E-2</v>
      </c>
      <c r="H1824">
        <v>82.532200000000003</v>
      </c>
      <c r="I1824">
        <v>-1.1498100000000001E-2</v>
      </c>
      <c r="J1824">
        <v>9.8653000000000005E-3</v>
      </c>
      <c r="K1824">
        <v>2.4661499999999999E-2</v>
      </c>
      <c r="L1824">
        <v>3.9457800000000001E-2</v>
      </c>
      <c r="M1824">
        <v>6.0821100000000003E-2</v>
      </c>
      <c r="N1824">
        <v>2.8215500000000001E-2</v>
      </c>
      <c r="O1824">
        <v>326</v>
      </c>
      <c r="P1824">
        <v>3296</v>
      </c>
    </row>
    <row r="1825" spans="1:16">
      <c r="A1825" s="53" t="s">
        <v>54</v>
      </c>
      <c r="B1825" s="53">
        <v>40053</v>
      </c>
      <c r="C1825" s="57">
        <v>24</v>
      </c>
      <c r="D1825">
        <v>1.042621</v>
      </c>
      <c r="E1825">
        <v>1.0420529999999999</v>
      </c>
      <c r="F1825">
        <v>0.96903189999999995</v>
      </c>
      <c r="G1825">
        <v>5.6769999999999998E-4</v>
      </c>
      <c r="H1825">
        <v>80.255300000000005</v>
      </c>
      <c r="I1825">
        <v>-3.5547099999999998E-2</v>
      </c>
      <c r="J1825">
        <v>-1.4210199999999999E-2</v>
      </c>
      <c r="K1825">
        <v>5.6769999999999998E-4</v>
      </c>
      <c r="L1825">
        <v>1.53455E-2</v>
      </c>
      <c r="M1825">
        <v>3.6682399999999997E-2</v>
      </c>
      <c r="N1825">
        <v>2.8180500000000001E-2</v>
      </c>
      <c r="O1825">
        <v>327</v>
      </c>
      <c r="P1825">
        <v>3296</v>
      </c>
    </row>
    <row r="1826" spans="1:16">
      <c r="A1826" s="53" t="s">
        <v>54</v>
      </c>
      <c r="B1826" s="53">
        <v>40058</v>
      </c>
      <c r="C1826" s="57">
        <v>1</v>
      </c>
      <c r="D1826">
        <v>0.80854490000000001</v>
      </c>
      <c r="E1826">
        <v>0.80271049999999999</v>
      </c>
      <c r="F1826">
        <v>0.75545070000000003</v>
      </c>
      <c r="G1826">
        <v>5.8344E-3</v>
      </c>
      <c r="H1826">
        <v>76.758600000000001</v>
      </c>
      <c r="I1826">
        <v>-3.03094E-2</v>
      </c>
      <c r="J1826">
        <v>-8.9552999999999994E-3</v>
      </c>
      <c r="K1826">
        <v>5.8344E-3</v>
      </c>
      <c r="L1826">
        <v>2.0624099999999999E-2</v>
      </c>
      <c r="M1826">
        <v>4.19782E-2</v>
      </c>
      <c r="N1826">
        <v>2.8203099999999998E-2</v>
      </c>
      <c r="O1826">
        <v>319</v>
      </c>
      <c r="P1826">
        <v>3295</v>
      </c>
    </row>
    <row r="1827" spans="1:16">
      <c r="A1827" s="53" t="s">
        <v>54</v>
      </c>
      <c r="B1827" s="53">
        <v>40058</v>
      </c>
      <c r="C1827" s="57">
        <v>2</v>
      </c>
      <c r="D1827">
        <v>0.69169400000000003</v>
      </c>
      <c r="E1827">
        <v>0.69428650000000003</v>
      </c>
      <c r="F1827">
        <v>0.66698990000000002</v>
      </c>
      <c r="G1827">
        <v>-2.5926E-3</v>
      </c>
      <c r="H1827">
        <v>74.973399999999998</v>
      </c>
      <c r="I1827">
        <v>-3.8736300000000001E-2</v>
      </c>
      <c r="J1827">
        <v>-1.73823E-2</v>
      </c>
      <c r="K1827">
        <v>-2.5926E-3</v>
      </c>
      <c r="L1827">
        <v>1.21972E-2</v>
      </c>
      <c r="M1827">
        <v>3.3551200000000003E-2</v>
      </c>
      <c r="N1827">
        <v>2.8203099999999998E-2</v>
      </c>
      <c r="O1827">
        <v>319</v>
      </c>
      <c r="P1827">
        <v>3295</v>
      </c>
    </row>
    <row r="1828" spans="1:16">
      <c r="A1828" s="53" t="s">
        <v>54</v>
      </c>
      <c r="B1828" s="53">
        <v>40058</v>
      </c>
      <c r="C1828" s="57">
        <v>3</v>
      </c>
      <c r="D1828">
        <v>0.62119659999999999</v>
      </c>
      <c r="E1828">
        <v>0.62547830000000004</v>
      </c>
      <c r="F1828">
        <v>0.62617140000000004</v>
      </c>
      <c r="G1828">
        <v>-4.2817000000000003E-3</v>
      </c>
      <c r="H1828">
        <v>73.572100000000006</v>
      </c>
      <c r="I1828">
        <v>-4.0425500000000003E-2</v>
      </c>
      <c r="J1828">
        <v>-1.9071399999999999E-2</v>
      </c>
      <c r="K1828">
        <v>-4.2817000000000003E-3</v>
      </c>
      <c r="L1828">
        <v>1.0508E-2</v>
      </c>
      <c r="M1828">
        <v>3.1862099999999997E-2</v>
      </c>
      <c r="N1828">
        <v>2.8203099999999998E-2</v>
      </c>
      <c r="O1828">
        <v>319</v>
      </c>
      <c r="P1828">
        <v>3295</v>
      </c>
    </row>
    <row r="1829" spans="1:16">
      <c r="A1829" s="53" t="s">
        <v>54</v>
      </c>
      <c r="B1829" s="53">
        <v>40058</v>
      </c>
      <c r="C1829" s="57">
        <v>4</v>
      </c>
      <c r="D1829">
        <v>0.55879920000000005</v>
      </c>
      <c r="E1829">
        <v>0.57513420000000004</v>
      </c>
      <c r="F1829">
        <v>0.5921187</v>
      </c>
      <c r="G1829">
        <v>-1.6334999999999999E-2</v>
      </c>
      <c r="H1829">
        <v>72.009399999999999</v>
      </c>
      <c r="I1829">
        <v>-5.2262099999999999E-2</v>
      </c>
      <c r="J1829">
        <v>-3.1036000000000001E-2</v>
      </c>
      <c r="K1829">
        <v>-1.6334999999999999E-2</v>
      </c>
      <c r="L1829" s="55">
        <v>-1.6339E-3</v>
      </c>
      <c r="M1829">
        <v>1.9592200000000001E-2</v>
      </c>
      <c r="N1829">
        <v>2.8034099999999999E-2</v>
      </c>
      <c r="O1829">
        <v>319</v>
      </c>
      <c r="P1829">
        <v>3295</v>
      </c>
    </row>
    <row r="1830" spans="1:16">
      <c r="A1830" s="53" t="s">
        <v>54</v>
      </c>
      <c r="B1830" s="53">
        <v>40058</v>
      </c>
      <c r="C1830" s="57">
        <v>5</v>
      </c>
      <c r="D1830">
        <v>0.52768959999999998</v>
      </c>
      <c r="E1830">
        <v>0.54246159999999999</v>
      </c>
      <c r="F1830">
        <v>0.55760529999999997</v>
      </c>
      <c r="G1830">
        <v>-1.4772E-2</v>
      </c>
      <c r="H1830">
        <v>70.787499999999994</v>
      </c>
      <c r="I1830">
        <v>-5.0864199999999998E-2</v>
      </c>
      <c r="J1830">
        <v>-2.95406E-2</v>
      </c>
      <c r="K1830">
        <v>-1.4772E-2</v>
      </c>
      <c r="L1830" s="55">
        <v>-3.36E-6</v>
      </c>
      <c r="M1830">
        <v>2.1320200000000001E-2</v>
      </c>
      <c r="N1830">
        <v>2.8162900000000001E-2</v>
      </c>
      <c r="O1830">
        <v>320</v>
      </c>
      <c r="P1830">
        <v>3295</v>
      </c>
    </row>
    <row r="1831" spans="1:16">
      <c r="A1831" s="53" t="s">
        <v>54</v>
      </c>
      <c r="B1831" s="53">
        <v>40058</v>
      </c>
      <c r="C1831" s="57">
        <v>6</v>
      </c>
      <c r="D1831">
        <v>0.51424930000000002</v>
      </c>
      <c r="E1831">
        <v>0.53104700000000005</v>
      </c>
      <c r="F1831">
        <v>0.54667489999999996</v>
      </c>
      <c r="G1831">
        <v>-1.6797800000000002E-2</v>
      </c>
      <c r="H1831">
        <v>70.060900000000004</v>
      </c>
      <c r="I1831">
        <v>-5.289E-2</v>
      </c>
      <c r="J1831">
        <v>-3.1566400000000001E-2</v>
      </c>
      <c r="K1831">
        <v>-1.6797800000000002E-2</v>
      </c>
      <c r="L1831">
        <v>-2.0290999999999998E-3</v>
      </c>
      <c r="M1831">
        <v>1.92944E-2</v>
      </c>
      <c r="N1831">
        <v>2.8162900000000001E-2</v>
      </c>
      <c r="O1831">
        <v>320</v>
      </c>
      <c r="P1831">
        <v>3295</v>
      </c>
    </row>
    <row r="1832" spans="1:16">
      <c r="A1832" s="53" t="s">
        <v>54</v>
      </c>
      <c r="B1832" s="53">
        <v>40058</v>
      </c>
      <c r="C1832" s="57">
        <v>7</v>
      </c>
      <c r="D1832">
        <v>0.54224689999999998</v>
      </c>
      <c r="E1832">
        <v>0.57023710000000005</v>
      </c>
      <c r="F1832">
        <v>0.58221389999999995</v>
      </c>
      <c r="G1832">
        <v>-2.79902E-2</v>
      </c>
      <c r="H1832">
        <v>69.756200000000007</v>
      </c>
      <c r="I1832">
        <v>-6.4082399999999998E-2</v>
      </c>
      <c r="J1832">
        <v>-4.27588E-2</v>
      </c>
      <c r="K1832">
        <v>-2.79902E-2</v>
      </c>
      <c r="L1832">
        <v>-1.3221500000000001E-2</v>
      </c>
      <c r="M1832">
        <v>8.1019999999999998E-3</v>
      </c>
      <c r="N1832">
        <v>2.8162900000000001E-2</v>
      </c>
      <c r="O1832">
        <v>320</v>
      </c>
      <c r="P1832">
        <v>3295</v>
      </c>
    </row>
    <row r="1833" spans="1:16">
      <c r="A1833" s="53" t="s">
        <v>54</v>
      </c>
      <c r="B1833" s="53">
        <v>40058</v>
      </c>
      <c r="C1833" s="57">
        <v>8</v>
      </c>
      <c r="D1833">
        <v>0.57131699999999996</v>
      </c>
      <c r="E1833">
        <v>0.59005549999999996</v>
      </c>
      <c r="F1833">
        <v>0.57790399999999997</v>
      </c>
      <c r="G1833">
        <v>-1.8738399999999999E-2</v>
      </c>
      <c r="H1833">
        <v>71.478099999999998</v>
      </c>
      <c r="I1833">
        <v>-5.48306E-2</v>
      </c>
      <c r="J1833">
        <v>-3.3507099999999998E-2</v>
      </c>
      <c r="K1833">
        <v>-1.8738399999999999E-2</v>
      </c>
      <c r="L1833">
        <v>-3.9697999999999999E-3</v>
      </c>
      <c r="M1833">
        <v>1.7353799999999999E-2</v>
      </c>
      <c r="N1833">
        <v>2.8162900000000001E-2</v>
      </c>
      <c r="O1833">
        <v>320</v>
      </c>
      <c r="P1833">
        <v>3295</v>
      </c>
    </row>
    <row r="1834" spans="1:16">
      <c r="A1834" s="53" t="s">
        <v>54</v>
      </c>
      <c r="B1834" s="53">
        <v>40058</v>
      </c>
      <c r="C1834" s="57">
        <v>9</v>
      </c>
      <c r="D1834">
        <v>0.63183769999999995</v>
      </c>
      <c r="E1834">
        <v>0.61292930000000001</v>
      </c>
      <c r="F1834">
        <v>0.60142490000000004</v>
      </c>
      <c r="G1834">
        <v>1.8908399999999999E-2</v>
      </c>
      <c r="H1834">
        <v>76</v>
      </c>
      <c r="I1834">
        <v>-1.7183799999999999E-2</v>
      </c>
      <c r="J1834">
        <v>4.1397999999999999E-3</v>
      </c>
      <c r="K1834">
        <v>1.8908399999999999E-2</v>
      </c>
      <c r="L1834">
        <v>3.3677100000000001E-2</v>
      </c>
      <c r="M1834">
        <v>5.5000599999999997E-2</v>
      </c>
      <c r="N1834">
        <v>2.8162900000000001E-2</v>
      </c>
      <c r="O1834">
        <v>320</v>
      </c>
      <c r="P1834">
        <v>3295</v>
      </c>
    </row>
    <row r="1835" spans="1:16">
      <c r="A1835" s="53" t="s">
        <v>54</v>
      </c>
      <c r="B1835" s="53">
        <v>40058</v>
      </c>
      <c r="C1835" s="57">
        <v>10</v>
      </c>
      <c r="D1835">
        <v>0.70896519999999996</v>
      </c>
      <c r="E1835">
        <v>0.68778870000000003</v>
      </c>
      <c r="F1835">
        <v>0.65395829999999999</v>
      </c>
      <c r="G1835">
        <v>2.11766E-2</v>
      </c>
      <c r="H1835">
        <v>78.962500000000006</v>
      </c>
      <c r="I1835">
        <v>-1.4915599999999999E-2</v>
      </c>
      <c r="J1835">
        <v>6.4079000000000002E-3</v>
      </c>
      <c r="K1835">
        <v>2.11766E-2</v>
      </c>
      <c r="L1835">
        <v>3.5945199999999997E-2</v>
      </c>
      <c r="M1835">
        <v>5.7268800000000002E-2</v>
      </c>
      <c r="N1835">
        <v>2.8162900000000001E-2</v>
      </c>
      <c r="O1835">
        <v>320</v>
      </c>
      <c r="P1835">
        <v>3295</v>
      </c>
    </row>
    <row r="1836" spans="1:16">
      <c r="A1836" s="53" t="s">
        <v>54</v>
      </c>
      <c r="B1836" s="53">
        <v>40058</v>
      </c>
      <c r="C1836" s="57">
        <v>11</v>
      </c>
      <c r="D1836">
        <v>0.80445129999999998</v>
      </c>
      <c r="E1836">
        <v>0.75680890000000001</v>
      </c>
      <c r="F1836">
        <v>0.74684879999999998</v>
      </c>
      <c r="G1836">
        <v>4.7642400000000001E-2</v>
      </c>
      <c r="H1836">
        <v>82.150499999999994</v>
      </c>
      <c r="I1836">
        <v>1.1498599999999999E-2</v>
      </c>
      <c r="J1836">
        <v>3.2852600000000003E-2</v>
      </c>
      <c r="K1836">
        <v>4.7642400000000001E-2</v>
      </c>
      <c r="L1836">
        <v>6.2432099999999997E-2</v>
      </c>
      <c r="M1836">
        <v>8.3786100000000002E-2</v>
      </c>
      <c r="N1836">
        <v>2.8203099999999998E-2</v>
      </c>
      <c r="O1836">
        <v>319</v>
      </c>
      <c r="P1836">
        <v>3295</v>
      </c>
    </row>
    <row r="1837" spans="1:16">
      <c r="A1837" s="53" t="s">
        <v>54</v>
      </c>
      <c r="B1837" s="53">
        <v>40058</v>
      </c>
      <c r="C1837" s="57">
        <v>12</v>
      </c>
      <c r="D1837">
        <v>0.91869529999999999</v>
      </c>
      <c r="E1837">
        <v>0.84558060000000002</v>
      </c>
      <c r="F1837">
        <v>0.77346320000000002</v>
      </c>
      <c r="G1837">
        <v>7.3114600000000002E-2</v>
      </c>
      <c r="H1837">
        <v>85.879300000000001</v>
      </c>
      <c r="I1837">
        <v>3.6970900000000001E-2</v>
      </c>
      <c r="J1837">
        <v>5.8324899999999999E-2</v>
      </c>
      <c r="K1837">
        <v>7.3114600000000002E-2</v>
      </c>
      <c r="L1837">
        <v>8.7904399999999994E-2</v>
      </c>
      <c r="M1837">
        <v>0.10925840000000001</v>
      </c>
      <c r="N1837">
        <v>2.8203099999999998E-2</v>
      </c>
      <c r="O1837">
        <v>319</v>
      </c>
      <c r="P1837">
        <v>3295</v>
      </c>
    </row>
    <row r="1838" spans="1:16">
      <c r="A1838" s="53" t="s">
        <v>54</v>
      </c>
      <c r="B1838" s="53">
        <v>40058</v>
      </c>
      <c r="C1838" s="57">
        <v>13</v>
      </c>
      <c r="D1838">
        <v>1.036856</v>
      </c>
      <c r="E1838">
        <v>0.96317339999999996</v>
      </c>
      <c r="F1838">
        <v>0.92971959999999998</v>
      </c>
      <c r="G1838">
        <v>7.3682200000000003E-2</v>
      </c>
      <c r="H1838">
        <v>89.449799999999996</v>
      </c>
      <c r="I1838">
        <v>3.7538500000000002E-2</v>
      </c>
      <c r="J1838">
        <v>5.88925E-2</v>
      </c>
      <c r="K1838">
        <v>7.3682200000000003E-2</v>
      </c>
      <c r="L1838">
        <v>8.8471999999999995E-2</v>
      </c>
      <c r="M1838">
        <v>0.10982599999999999</v>
      </c>
      <c r="N1838">
        <v>2.8203099999999998E-2</v>
      </c>
      <c r="O1838">
        <v>319</v>
      </c>
      <c r="P1838">
        <v>3295</v>
      </c>
    </row>
    <row r="1839" spans="1:16">
      <c r="A1839" s="53" t="s">
        <v>54</v>
      </c>
      <c r="B1839" s="53">
        <v>40058</v>
      </c>
      <c r="C1839" s="57">
        <v>14</v>
      </c>
      <c r="D1839">
        <v>1.18205</v>
      </c>
      <c r="E1839">
        <v>1.0563629999999999</v>
      </c>
      <c r="F1839">
        <v>1.0023759999999999</v>
      </c>
      <c r="G1839">
        <v>0.12568679999999999</v>
      </c>
      <c r="H1839">
        <v>92.337000000000003</v>
      </c>
      <c r="I1839">
        <v>8.9542999999999998E-2</v>
      </c>
      <c r="J1839">
        <v>0.110897</v>
      </c>
      <c r="K1839">
        <v>0.12568679999999999</v>
      </c>
      <c r="L1839">
        <v>0.1404765</v>
      </c>
      <c r="M1839">
        <v>0.16183049999999999</v>
      </c>
      <c r="N1839">
        <v>2.8203099999999998E-2</v>
      </c>
      <c r="O1839">
        <v>319</v>
      </c>
      <c r="P1839">
        <v>3295</v>
      </c>
    </row>
    <row r="1840" spans="1:16">
      <c r="A1840" s="53" t="s">
        <v>54</v>
      </c>
      <c r="B1840" s="53">
        <v>40058</v>
      </c>
      <c r="C1840" s="57">
        <v>15</v>
      </c>
      <c r="D1840">
        <v>1.3564020000000001</v>
      </c>
      <c r="E1840">
        <v>1.110889</v>
      </c>
      <c r="F1840">
        <v>1.034184</v>
      </c>
      <c r="G1840">
        <v>0.2455127</v>
      </c>
      <c r="H1840">
        <v>95.351100000000002</v>
      </c>
      <c r="I1840">
        <v>0.209369</v>
      </c>
      <c r="J1840">
        <v>0.23072300000000001</v>
      </c>
      <c r="K1840">
        <v>0.2455127</v>
      </c>
      <c r="L1840">
        <v>0.26030249999999999</v>
      </c>
      <c r="M1840">
        <v>0.28165649999999998</v>
      </c>
      <c r="N1840">
        <v>2.8203099999999998E-2</v>
      </c>
      <c r="O1840">
        <v>319</v>
      </c>
      <c r="P1840">
        <v>3295</v>
      </c>
    </row>
    <row r="1841" spans="1:16">
      <c r="A1841" s="53" t="s">
        <v>54</v>
      </c>
      <c r="B1841" s="53">
        <v>40058</v>
      </c>
      <c r="C1841" s="57">
        <v>16</v>
      </c>
      <c r="D1841">
        <v>1.535202</v>
      </c>
      <c r="E1841">
        <v>1.234782</v>
      </c>
      <c r="F1841">
        <v>1.149626</v>
      </c>
      <c r="G1841">
        <v>0.30042079999999999</v>
      </c>
      <c r="H1841">
        <v>96.819699999999997</v>
      </c>
      <c r="I1841">
        <v>0.26427699999999998</v>
      </c>
      <c r="J1841">
        <v>0.28563100000000002</v>
      </c>
      <c r="K1841">
        <v>0.30042079999999999</v>
      </c>
      <c r="L1841">
        <v>0.3152105</v>
      </c>
      <c r="M1841">
        <v>0.33656449999999999</v>
      </c>
      <c r="N1841">
        <v>2.8203099999999998E-2</v>
      </c>
      <c r="O1841">
        <v>319</v>
      </c>
      <c r="P1841">
        <v>3295</v>
      </c>
    </row>
    <row r="1842" spans="1:16">
      <c r="A1842" s="53" t="s">
        <v>54</v>
      </c>
      <c r="B1842" s="53">
        <v>40058</v>
      </c>
      <c r="C1842" s="57">
        <v>17</v>
      </c>
      <c r="D1842">
        <v>1.6882459999999999</v>
      </c>
      <c r="E1842">
        <v>1.403605</v>
      </c>
      <c r="F1842">
        <v>1.328057</v>
      </c>
      <c r="G1842">
        <v>0.28464070000000002</v>
      </c>
      <c r="H1842">
        <v>97.669799999999995</v>
      </c>
      <c r="I1842">
        <v>0.24866279999999999</v>
      </c>
      <c r="J1842">
        <v>0.26991880000000001</v>
      </c>
      <c r="K1842">
        <v>0.28464070000000002</v>
      </c>
      <c r="L1842">
        <v>0.29936249999999998</v>
      </c>
      <c r="M1842">
        <v>0.32061849999999997</v>
      </c>
      <c r="N1842">
        <v>2.80737E-2</v>
      </c>
      <c r="O1842">
        <v>318</v>
      </c>
      <c r="P1842">
        <v>3295</v>
      </c>
    </row>
    <row r="1843" spans="1:16">
      <c r="A1843" s="53" t="s">
        <v>54</v>
      </c>
      <c r="B1843" s="53">
        <v>40058</v>
      </c>
      <c r="C1843" s="57">
        <v>18</v>
      </c>
      <c r="D1843">
        <v>1.8132520000000001</v>
      </c>
      <c r="E1843">
        <v>1.528219</v>
      </c>
      <c r="F1843">
        <v>1.4766889999999999</v>
      </c>
      <c r="G1843">
        <v>0.28503270000000003</v>
      </c>
      <c r="H1843">
        <v>97.6614</v>
      </c>
      <c r="I1843">
        <v>0.248889</v>
      </c>
      <c r="J1843">
        <v>0.27024300000000001</v>
      </c>
      <c r="K1843">
        <v>0.28503270000000003</v>
      </c>
      <c r="L1843">
        <v>0.29982249999999999</v>
      </c>
      <c r="M1843">
        <v>0.32117649999999998</v>
      </c>
      <c r="N1843">
        <v>2.8203099999999998E-2</v>
      </c>
      <c r="O1843">
        <v>319</v>
      </c>
      <c r="P1843">
        <v>3295</v>
      </c>
    </row>
    <row r="1844" spans="1:16">
      <c r="A1844" s="53" t="s">
        <v>54</v>
      </c>
      <c r="B1844" s="53">
        <v>40058</v>
      </c>
      <c r="C1844" s="57">
        <v>19</v>
      </c>
      <c r="D1844">
        <v>1.852066</v>
      </c>
      <c r="E1844">
        <v>1.513887</v>
      </c>
      <c r="F1844">
        <v>1.491992</v>
      </c>
      <c r="G1844">
        <v>0.3381788</v>
      </c>
      <c r="H1844">
        <v>97.3339</v>
      </c>
      <c r="I1844">
        <v>0.302035</v>
      </c>
      <c r="J1844">
        <v>0.32338899999999998</v>
      </c>
      <c r="K1844">
        <v>0.3381788</v>
      </c>
      <c r="L1844">
        <v>0.35296850000000002</v>
      </c>
      <c r="M1844">
        <v>0.3743225</v>
      </c>
      <c r="N1844">
        <v>2.8203099999999998E-2</v>
      </c>
      <c r="O1844">
        <v>319</v>
      </c>
      <c r="P1844">
        <v>3295</v>
      </c>
    </row>
    <row r="1845" spans="1:16">
      <c r="A1845" s="53" t="s">
        <v>54</v>
      </c>
      <c r="B1845" s="53">
        <v>40058</v>
      </c>
      <c r="C1845" s="57">
        <v>20</v>
      </c>
      <c r="D1845">
        <v>1.7384250000000001</v>
      </c>
      <c r="E1845">
        <v>1.676847</v>
      </c>
      <c r="F1845">
        <v>1.6179870000000001</v>
      </c>
      <c r="G1845">
        <v>6.15782E-2</v>
      </c>
      <c r="H1845">
        <v>94.017200000000003</v>
      </c>
      <c r="I1845">
        <v>2.5434399999999999E-2</v>
      </c>
      <c r="J1845">
        <v>4.6788400000000001E-2</v>
      </c>
      <c r="K1845">
        <v>6.15782E-2</v>
      </c>
      <c r="L1845">
        <v>7.6367900000000002E-2</v>
      </c>
      <c r="M1845">
        <v>9.77219E-2</v>
      </c>
      <c r="N1845">
        <v>2.8203099999999998E-2</v>
      </c>
      <c r="O1845">
        <v>319</v>
      </c>
      <c r="P1845">
        <v>3295</v>
      </c>
    </row>
    <row r="1846" spans="1:16">
      <c r="A1846" s="53" t="s">
        <v>54</v>
      </c>
      <c r="B1846" s="53">
        <v>40058</v>
      </c>
      <c r="C1846" s="57">
        <v>21</v>
      </c>
      <c r="D1846">
        <v>1.643923</v>
      </c>
      <c r="E1846">
        <v>1.7243999999999999</v>
      </c>
      <c r="F1846">
        <v>1.7414529999999999</v>
      </c>
      <c r="G1846">
        <v>-8.0476800000000001E-2</v>
      </c>
      <c r="H1846">
        <v>90.048599999999993</v>
      </c>
      <c r="I1846">
        <v>-0.1166205</v>
      </c>
      <c r="J1846">
        <v>-9.5266500000000004E-2</v>
      </c>
      <c r="K1846">
        <v>-8.0476800000000001E-2</v>
      </c>
      <c r="L1846">
        <v>-6.5686999999999995E-2</v>
      </c>
      <c r="M1846">
        <v>-4.4332999999999997E-2</v>
      </c>
      <c r="N1846">
        <v>2.8203099999999998E-2</v>
      </c>
      <c r="O1846">
        <v>319</v>
      </c>
      <c r="P1846">
        <v>3295</v>
      </c>
    </row>
    <row r="1847" spans="1:16">
      <c r="A1847" s="53" t="s">
        <v>54</v>
      </c>
      <c r="B1847" s="53">
        <v>40058</v>
      </c>
      <c r="C1847" s="57">
        <v>22</v>
      </c>
      <c r="D1847">
        <v>1.5065729999999999</v>
      </c>
      <c r="E1847">
        <v>1.547944</v>
      </c>
      <c r="F1847">
        <v>1.5369010000000001</v>
      </c>
      <c r="G1847">
        <v>-4.1371499999999999E-2</v>
      </c>
      <c r="H1847">
        <v>87.192800000000005</v>
      </c>
      <c r="I1847">
        <v>-7.7515200000000006E-2</v>
      </c>
      <c r="J1847">
        <v>-5.6161200000000001E-2</v>
      </c>
      <c r="K1847">
        <v>-4.1371499999999999E-2</v>
      </c>
      <c r="L1847">
        <v>-2.65817E-2</v>
      </c>
      <c r="M1847">
        <v>-5.2277000000000001E-3</v>
      </c>
      <c r="N1847">
        <v>2.8203099999999998E-2</v>
      </c>
      <c r="O1847">
        <v>319</v>
      </c>
      <c r="P1847">
        <v>3295</v>
      </c>
    </row>
    <row r="1848" spans="1:16">
      <c r="A1848" s="53" t="s">
        <v>54</v>
      </c>
      <c r="B1848" s="53">
        <v>40058</v>
      </c>
      <c r="C1848" s="57">
        <v>23</v>
      </c>
      <c r="D1848">
        <v>1.2890410000000001</v>
      </c>
      <c r="E1848">
        <v>1.2460370000000001</v>
      </c>
      <c r="F1848">
        <v>1.254013</v>
      </c>
      <c r="G1848">
        <v>4.3003399999999997E-2</v>
      </c>
      <c r="H1848">
        <v>83.735100000000003</v>
      </c>
      <c r="I1848">
        <v>7.0403000000000002E-3</v>
      </c>
      <c r="J1848">
        <v>2.82876E-2</v>
      </c>
      <c r="K1848">
        <v>4.3003399999999997E-2</v>
      </c>
      <c r="L1848">
        <v>5.7719300000000001E-2</v>
      </c>
      <c r="M1848">
        <v>7.8966599999999998E-2</v>
      </c>
      <c r="N1848">
        <v>2.8062199999999999E-2</v>
      </c>
      <c r="O1848">
        <v>319</v>
      </c>
      <c r="P1848">
        <v>3295</v>
      </c>
    </row>
    <row r="1849" spans="1:16">
      <c r="A1849" s="53" t="s">
        <v>54</v>
      </c>
      <c r="B1849" s="53">
        <v>40058</v>
      </c>
      <c r="C1849" s="57">
        <v>24</v>
      </c>
      <c r="D1849">
        <v>1.0235909999999999</v>
      </c>
      <c r="E1849">
        <v>1.014502</v>
      </c>
      <c r="F1849">
        <v>1.022697</v>
      </c>
      <c r="G1849">
        <v>9.0892000000000004E-3</v>
      </c>
      <c r="H1849">
        <v>80.973399999999998</v>
      </c>
      <c r="I1849">
        <v>-2.7129500000000001E-2</v>
      </c>
      <c r="J1849">
        <v>-5.7311999999999997E-3</v>
      </c>
      <c r="K1849">
        <v>9.0892000000000004E-3</v>
      </c>
      <c r="L1849">
        <v>2.39096E-2</v>
      </c>
      <c r="M1849">
        <v>4.5307899999999998E-2</v>
      </c>
      <c r="N1849">
        <v>2.8261600000000001E-2</v>
      </c>
      <c r="O1849">
        <v>319</v>
      </c>
      <c r="P1849">
        <v>3295</v>
      </c>
    </row>
    <row r="1850" spans="1:16">
      <c r="A1850" s="53" t="s">
        <v>54</v>
      </c>
      <c r="B1850" s="53">
        <v>40066</v>
      </c>
      <c r="C1850" s="57">
        <v>1</v>
      </c>
      <c r="D1850">
        <v>0.69874009999999998</v>
      </c>
      <c r="E1850">
        <v>0.68542460000000005</v>
      </c>
      <c r="F1850">
        <v>0.69939499999999999</v>
      </c>
      <c r="G1850">
        <v>1.33154E-2</v>
      </c>
      <c r="H1850">
        <v>72.209699999999998</v>
      </c>
      <c r="I1850">
        <v>-2.2563099999999999E-2</v>
      </c>
      <c r="J1850">
        <v>-1.3657999999999999E-3</v>
      </c>
      <c r="K1850">
        <v>1.33154E-2</v>
      </c>
      <c r="L1850">
        <v>2.7996699999999999E-2</v>
      </c>
      <c r="M1850">
        <v>4.9194000000000002E-2</v>
      </c>
      <c r="N1850">
        <v>2.7996199999999999E-2</v>
      </c>
      <c r="O1850">
        <v>329</v>
      </c>
      <c r="P1850">
        <v>3322</v>
      </c>
    </row>
    <row r="1851" spans="1:16">
      <c r="A1851" s="53" t="s">
        <v>54</v>
      </c>
      <c r="B1851" s="53">
        <v>40066</v>
      </c>
      <c r="C1851" s="57">
        <v>2</v>
      </c>
      <c r="D1851">
        <v>0.59678109999999995</v>
      </c>
      <c r="E1851">
        <v>0.60018640000000001</v>
      </c>
      <c r="F1851">
        <v>0.59026650000000003</v>
      </c>
      <c r="G1851">
        <v>-3.4053E-3</v>
      </c>
      <c r="H1851">
        <v>70.428600000000003</v>
      </c>
      <c r="I1851">
        <v>-3.9283899999999997E-2</v>
      </c>
      <c r="J1851">
        <v>-1.8086499999999998E-2</v>
      </c>
      <c r="K1851">
        <v>-3.4053E-3</v>
      </c>
      <c r="L1851">
        <v>1.12759E-2</v>
      </c>
      <c r="M1851">
        <v>3.2473200000000001E-2</v>
      </c>
      <c r="N1851">
        <v>2.7996199999999999E-2</v>
      </c>
      <c r="O1851">
        <v>329</v>
      </c>
      <c r="P1851">
        <v>3322</v>
      </c>
    </row>
    <row r="1852" spans="1:16">
      <c r="A1852" s="53" t="s">
        <v>54</v>
      </c>
      <c r="B1852" s="53">
        <v>40066</v>
      </c>
      <c r="C1852" s="57">
        <v>3</v>
      </c>
      <c r="D1852">
        <v>0.52131260000000001</v>
      </c>
      <c r="E1852">
        <v>0.53291549999999999</v>
      </c>
      <c r="F1852">
        <v>0.54341050000000002</v>
      </c>
      <c r="G1852">
        <v>-1.1602899999999999E-2</v>
      </c>
      <c r="H1852">
        <v>68.236400000000003</v>
      </c>
      <c r="I1852">
        <v>-4.7464699999999999E-2</v>
      </c>
      <c r="J1852">
        <v>-2.6277200000000001E-2</v>
      </c>
      <c r="K1852">
        <v>-1.1602899999999999E-2</v>
      </c>
      <c r="L1852">
        <v>3.0715E-3</v>
      </c>
      <c r="M1852">
        <v>2.42589E-2</v>
      </c>
      <c r="N1852">
        <v>2.79831E-2</v>
      </c>
      <c r="O1852">
        <v>330</v>
      </c>
      <c r="P1852">
        <v>3322</v>
      </c>
    </row>
    <row r="1853" spans="1:16">
      <c r="A1853" s="53" t="s">
        <v>54</v>
      </c>
      <c r="B1853" s="53">
        <v>40066</v>
      </c>
      <c r="C1853" s="57">
        <v>4</v>
      </c>
      <c r="D1853">
        <v>0.49380099999999999</v>
      </c>
      <c r="E1853">
        <v>0.51019250000000005</v>
      </c>
      <c r="F1853">
        <v>0.53755500000000001</v>
      </c>
      <c r="G1853">
        <v>-1.63915E-2</v>
      </c>
      <c r="H1853">
        <v>67.736400000000003</v>
      </c>
      <c r="I1853">
        <v>-5.22532E-2</v>
      </c>
      <c r="J1853">
        <v>-3.1065800000000001E-2</v>
      </c>
      <c r="K1853">
        <v>-1.63915E-2</v>
      </c>
      <c r="L1853">
        <v>-1.7171E-3</v>
      </c>
      <c r="M1853">
        <v>1.9470299999999999E-2</v>
      </c>
      <c r="N1853">
        <v>2.79831E-2</v>
      </c>
      <c r="O1853">
        <v>330</v>
      </c>
      <c r="P1853">
        <v>3322</v>
      </c>
    </row>
    <row r="1854" spans="1:16">
      <c r="A1854" s="53" t="s">
        <v>54</v>
      </c>
      <c r="B1854" s="53">
        <v>40066</v>
      </c>
      <c r="C1854" s="57">
        <v>5</v>
      </c>
      <c r="D1854">
        <v>0.46523940000000003</v>
      </c>
      <c r="E1854">
        <v>0.47506959999999998</v>
      </c>
      <c r="F1854">
        <v>0.52880419999999995</v>
      </c>
      <c r="G1854">
        <v>-9.8302000000000007E-3</v>
      </c>
      <c r="H1854">
        <v>66.414599999999993</v>
      </c>
      <c r="I1854">
        <v>-4.5816900000000001E-2</v>
      </c>
      <c r="J1854">
        <v>-2.45557E-2</v>
      </c>
      <c r="K1854">
        <v>-9.8302000000000007E-3</v>
      </c>
      <c r="L1854">
        <v>4.8953E-3</v>
      </c>
      <c r="M1854">
        <v>2.6156599999999999E-2</v>
      </c>
      <c r="N1854">
        <v>2.8080600000000001E-2</v>
      </c>
      <c r="O1854">
        <v>328</v>
      </c>
      <c r="P1854">
        <v>3322</v>
      </c>
    </row>
    <row r="1855" spans="1:16">
      <c r="A1855" s="53" t="s">
        <v>54</v>
      </c>
      <c r="B1855" s="53">
        <v>40066</v>
      </c>
      <c r="C1855" s="57">
        <v>6</v>
      </c>
      <c r="D1855">
        <v>0.46154410000000001</v>
      </c>
      <c r="E1855">
        <v>0.47382920000000001</v>
      </c>
      <c r="F1855">
        <v>0.49860450000000001</v>
      </c>
      <c r="G1855">
        <v>-1.22851E-2</v>
      </c>
      <c r="H1855">
        <v>65.551699999999997</v>
      </c>
      <c r="I1855">
        <v>-4.8227699999999998E-2</v>
      </c>
      <c r="J1855">
        <v>-2.6992499999999999E-2</v>
      </c>
      <c r="K1855">
        <v>-1.22851E-2</v>
      </c>
      <c r="L1855">
        <v>2.4223000000000001E-3</v>
      </c>
      <c r="M1855">
        <v>2.3657500000000001E-2</v>
      </c>
      <c r="N1855">
        <v>2.8046100000000001E-2</v>
      </c>
      <c r="O1855">
        <v>329</v>
      </c>
      <c r="P1855">
        <v>3322</v>
      </c>
    </row>
    <row r="1856" spans="1:16">
      <c r="A1856" s="53" t="s">
        <v>54</v>
      </c>
      <c r="B1856" s="53">
        <v>40066</v>
      </c>
      <c r="C1856" s="57">
        <v>7</v>
      </c>
      <c r="D1856">
        <v>0.51313370000000003</v>
      </c>
      <c r="E1856">
        <v>0.5423557</v>
      </c>
      <c r="F1856">
        <v>0.5488788</v>
      </c>
      <c r="G1856">
        <v>-2.9222000000000001E-2</v>
      </c>
      <c r="H1856">
        <v>65.400599999999997</v>
      </c>
      <c r="I1856">
        <v>-6.5283999999999995E-2</v>
      </c>
      <c r="J1856">
        <v>-4.3978299999999998E-2</v>
      </c>
      <c r="K1856">
        <v>-2.9222000000000001E-2</v>
      </c>
      <c r="L1856">
        <v>-1.4465799999999999E-2</v>
      </c>
      <c r="M1856">
        <v>6.8399000000000003E-3</v>
      </c>
      <c r="N1856">
        <v>2.8139299999999999E-2</v>
      </c>
      <c r="O1856">
        <v>327</v>
      </c>
      <c r="P1856">
        <v>3322</v>
      </c>
    </row>
    <row r="1857" spans="1:16">
      <c r="A1857" s="53" t="s">
        <v>54</v>
      </c>
      <c r="B1857" s="53">
        <v>40066</v>
      </c>
      <c r="C1857" s="57">
        <v>8</v>
      </c>
      <c r="D1857">
        <v>0.54629830000000001</v>
      </c>
      <c r="E1857">
        <v>0.57021699999999997</v>
      </c>
      <c r="F1857">
        <v>0.59936420000000001</v>
      </c>
      <c r="G1857">
        <v>-2.3918700000000001E-2</v>
      </c>
      <c r="H1857">
        <v>67.140199999999993</v>
      </c>
      <c r="I1857">
        <v>-5.9912399999999998E-2</v>
      </c>
      <c r="J1857">
        <v>-3.8647000000000001E-2</v>
      </c>
      <c r="K1857">
        <v>-2.3918700000000001E-2</v>
      </c>
      <c r="L1857">
        <v>-9.1903999999999996E-3</v>
      </c>
      <c r="M1857">
        <v>1.2075000000000001E-2</v>
      </c>
      <c r="N1857">
        <v>2.8086E-2</v>
      </c>
      <c r="O1857">
        <v>328</v>
      </c>
      <c r="P1857">
        <v>3322</v>
      </c>
    </row>
    <row r="1858" spans="1:16">
      <c r="A1858" s="53" t="s">
        <v>54</v>
      </c>
      <c r="B1858" s="53">
        <v>40066</v>
      </c>
      <c r="C1858" s="57">
        <v>9</v>
      </c>
      <c r="D1858">
        <v>0.5893292</v>
      </c>
      <c r="E1858">
        <v>0.59496329999999997</v>
      </c>
      <c r="F1858">
        <v>0.59910079999999999</v>
      </c>
      <c r="G1858">
        <v>-5.6341000000000004E-3</v>
      </c>
      <c r="H1858">
        <v>71.1601</v>
      </c>
      <c r="I1858">
        <v>-4.1627699999999997E-2</v>
      </c>
      <c r="J1858">
        <v>-2.0362399999999999E-2</v>
      </c>
      <c r="K1858">
        <v>-5.6341000000000004E-3</v>
      </c>
      <c r="L1858">
        <v>9.0942000000000002E-3</v>
      </c>
      <c r="M1858">
        <v>3.03596E-2</v>
      </c>
      <c r="N1858">
        <v>2.8086E-2</v>
      </c>
      <c r="O1858">
        <v>328</v>
      </c>
      <c r="P1858">
        <v>3322</v>
      </c>
    </row>
    <row r="1859" spans="1:16">
      <c r="A1859" s="53" t="s">
        <v>54</v>
      </c>
      <c r="B1859" s="53">
        <v>40066</v>
      </c>
      <c r="C1859" s="57">
        <v>10</v>
      </c>
      <c r="D1859">
        <v>0.66549009999999997</v>
      </c>
      <c r="E1859">
        <v>0.62395829999999997</v>
      </c>
      <c r="F1859">
        <v>0.57788010000000001</v>
      </c>
      <c r="G1859">
        <v>4.1531800000000001E-2</v>
      </c>
      <c r="H1859">
        <v>76.509100000000004</v>
      </c>
      <c r="I1859">
        <v>5.5380999999999998E-3</v>
      </c>
      <c r="J1859">
        <v>2.6803500000000001E-2</v>
      </c>
      <c r="K1859">
        <v>4.1531800000000001E-2</v>
      </c>
      <c r="L1859">
        <v>5.62601E-2</v>
      </c>
      <c r="M1859">
        <v>7.7525499999999997E-2</v>
      </c>
      <c r="N1859">
        <v>2.8086E-2</v>
      </c>
      <c r="O1859">
        <v>328</v>
      </c>
      <c r="P1859">
        <v>3322</v>
      </c>
    </row>
    <row r="1860" spans="1:16">
      <c r="A1860" s="53" t="s">
        <v>54</v>
      </c>
      <c r="B1860" s="53">
        <v>40066</v>
      </c>
      <c r="C1860" s="57">
        <v>11</v>
      </c>
      <c r="D1860">
        <v>0.75515279999999996</v>
      </c>
      <c r="E1860">
        <v>0.69230119999999995</v>
      </c>
      <c r="F1860">
        <v>0.65499560000000001</v>
      </c>
      <c r="G1860">
        <v>6.2851500000000005E-2</v>
      </c>
      <c r="H1860">
        <v>81.447999999999993</v>
      </c>
      <c r="I1860">
        <v>2.7013300000000001E-2</v>
      </c>
      <c r="J1860">
        <v>4.8186800000000002E-2</v>
      </c>
      <c r="K1860">
        <v>6.2851500000000005E-2</v>
      </c>
      <c r="L1860">
        <v>7.7516299999999996E-2</v>
      </c>
      <c r="M1860">
        <v>9.8689799999999994E-2</v>
      </c>
      <c r="N1860">
        <v>2.7964699999999999E-2</v>
      </c>
      <c r="O1860">
        <v>327</v>
      </c>
      <c r="P1860">
        <v>3322</v>
      </c>
    </row>
    <row r="1861" spans="1:16">
      <c r="A1861" s="53" t="s">
        <v>54</v>
      </c>
      <c r="B1861" s="53">
        <v>40066</v>
      </c>
      <c r="C1861" s="57">
        <v>12</v>
      </c>
      <c r="D1861">
        <v>0.85034419999999999</v>
      </c>
      <c r="E1861">
        <v>0.76893060000000002</v>
      </c>
      <c r="F1861">
        <v>0.75304340000000003</v>
      </c>
      <c r="G1861">
        <v>8.1413700000000006E-2</v>
      </c>
      <c r="H1861">
        <v>85.273600000000002</v>
      </c>
      <c r="I1861">
        <v>4.5501199999999999E-2</v>
      </c>
      <c r="J1861">
        <v>6.6718600000000003E-2</v>
      </c>
      <c r="K1861">
        <v>8.1413700000000006E-2</v>
      </c>
      <c r="L1861">
        <v>9.6108799999999994E-2</v>
      </c>
      <c r="M1861">
        <v>0.11732620000000001</v>
      </c>
      <c r="N1861">
        <v>2.8022700000000001E-2</v>
      </c>
      <c r="O1861">
        <v>329</v>
      </c>
      <c r="P1861">
        <v>3322</v>
      </c>
    </row>
    <row r="1862" spans="1:16">
      <c r="A1862" s="53" t="s">
        <v>54</v>
      </c>
      <c r="B1862" s="53">
        <v>40066</v>
      </c>
      <c r="C1862" s="57">
        <v>13</v>
      </c>
      <c r="D1862">
        <v>0.95222859999999998</v>
      </c>
      <c r="E1862">
        <v>0.87349690000000002</v>
      </c>
      <c r="F1862">
        <v>0.88272910000000004</v>
      </c>
      <c r="G1862">
        <v>7.8731700000000002E-2</v>
      </c>
      <c r="H1862">
        <v>88.623099999999994</v>
      </c>
      <c r="I1862">
        <v>4.2819200000000002E-2</v>
      </c>
      <c r="J1862">
        <v>6.4036599999999999E-2</v>
      </c>
      <c r="K1862">
        <v>7.8731700000000002E-2</v>
      </c>
      <c r="L1862">
        <v>9.3426800000000004E-2</v>
      </c>
      <c r="M1862">
        <v>0.1146442</v>
      </c>
      <c r="N1862">
        <v>2.8022700000000001E-2</v>
      </c>
      <c r="O1862">
        <v>329</v>
      </c>
      <c r="P1862">
        <v>3322</v>
      </c>
    </row>
    <row r="1863" spans="1:16">
      <c r="A1863" s="53" t="s">
        <v>54</v>
      </c>
      <c r="B1863" s="53">
        <v>40066</v>
      </c>
      <c r="C1863" s="57">
        <v>14</v>
      </c>
      <c r="D1863">
        <v>1.0937760000000001</v>
      </c>
      <c r="E1863">
        <v>0.95636120000000002</v>
      </c>
      <c r="F1863">
        <v>0.99893189999999998</v>
      </c>
      <c r="G1863">
        <v>0.13741519999999999</v>
      </c>
      <c r="H1863">
        <v>91.469700000000003</v>
      </c>
      <c r="I1863">
        <v>0.1015554</v>
      </c>
      <c r="J1863">
        <v>0.1227417</v>
      </c>
      <c r="K1863">
        <v>0.13741519999999999</v>
      </c>
      <c r="L1863">
        <v>0.15208869999999999</v>
      </c>
      <c r="M1863">
        <v>0.17327490000000001</v>
      </c>
      <c r="N1863">
        <v>2.7981499999999999E-2</v>
      </c>
      <c r="O1863">
        <v>330</v>
      </c>
      <c r="P1863">
        <v>3322</v>
      </c>
    </row>
    <row r="1864" spans="1:16">
      <c r="A1864" s="53" t="s">
        <v>54</v>
      </c>
      <c r="B1864" s="53">
        <v>40066</v>
      </c>
      <c r="C1864" s="57">
        <v>15</v>
      </c>
      <c r="D1864">
        <v>1.2543500000000001</v>
      </c>
      <c r="E1864">
        <v>0.99088089999999995</v>
      </c>
      <c r="F1864">
        <v>0.99588310000000002</v>
      </c>
      <c r="G1864">
        <v>0.26346890000000001</v>
      </c>
      <c r="H1864">
        <v>94.019800000000004</v>
      </c>
      <c r="I1864">
        <v>0.22755639999999999</v>
      </c>
      <c r="J1864">
        <v>0.24877379999999999</v>
      </c>
      <c r="K1864">
        <v>0.26346890000000001</v>
      </c>
      <c r="L1864">
        <v>0.27816400000000002</v>
      </c>
      <c r="M1864">
        <v>0.29938140000000002</v>
      </c>
      <c r="N1864">
        <v>2.8022700000000001E-2</v>
      </c>
      <c r="O1864">
        <v>329</v>
      </c>
      <c r="P1864">
        <v>3322</v>
      </c>
    </row>
    <row r="1865" spans="1:16">
      <c r="A1865" s="53" t="s">
        <v>54</v>
      </c>
      <c r="B1865" s="53">
        <v>40066</v>
      </c>
      <c r="C1865" s="57">
        <v>16</v>
      </c>
      <c r="D1865">
        <v>1.4166609999999999</v>
      </c>
      <c r="E1865">
        <v>1.135286</v>
      </c>
      <c r="F1865">
        <v>1.125877</v>
      </c>
      <c r="G1865">
        <v>0.28137489999999998</v>
      </c>
      <c r="H1865">
        <v>95.371600000000001</v>
      </c>
      <c r="I1865">
        <v>0.2455657</v>
      </c>
      <c r="J1865">
        <v>0.26672210000000002</v>
      </c>
      <c r="K1865">
        <v>0.28137489999999998</v>
      </c>
      <c r="L1865">
        <v>0.29602780000000001</v>
      </c>
      <c r="M1865">
        <v>0.31718420000000003</v>
      </c>
      <c r="N1865">
        <v>2.7942100000000001E-2</v>
      </c>
      <c r="O1865">
        <v>331</v>
      </c>
      <c r="P1865">
        <v>3322</v>
      </c>
    </row>
    <row r="1866" spans="1:16">
      <c r="A1866" s="53" t="s">
        <v>54</v>
      </c>
      <c r="B1866" s="53">
        <v>40066</v>
      </c>
      <c r="C1866" s="57">
        <v>17</v>
      </c>
      <c r="D1866">
        <v>1.5628379999999999</v>
      </c>
      <c r="E1866">
        <v>1.2566600000000001</v>
      </c>
      <c r="F1866">
        <v>1.2241599999999999</v>
      </c>
      <c r="G1866">
        <v>0.30617820000000001</v>
      </c>
      <c r="H1866">
        <v>96</v>
      </c>
      <c r="I1866">
        <v>0.27036900000000003</v>
      </c>
      <c r="J1866">
        <v>0.29152539999999999</v>
      </c>
      <c r="K1866">
        <v>0.30617820000000001</v>
      </c>
      <c r="L1866">
        <v>0.32083109999999998</v>
      </c>
      <c r="M1866">
        <v>0.3419875</v>
      </c>
      <c r="N1866">
        <v>2.7942100000000001E-2</v>
      </c>
      <c r="O1866">
        <v>331</v>
      </c>
      <c r="P1866">
        <v>3322</v>
      </c>
    </row>
    <row r="1867" spans="1:16">
      <c r="A1867" s="53" t="s">
        <v>54</v>
      </c>
      <c r="B1867" s="53">
        <v>40066</v>
      </c>
      <c r="C1867" s="57">
        <v>18</v>
      </c>
      <c r="D1867">
        <v>1.6761870000000001</v>
      </c>
      <c r="E1867">
        <v>1.344617</v>
      </c>
      <c r="F1867">
        <v>1.34127</v>
      </c>
      <c r="G1867">
        <v>0.33156960000000002</v>
      </c>
      <c r="H1867">
        <v>96.360600000000005</v>
      </c>
      <c r="I1867">
        <v>0.29570780000000002</v>
      </c>
      <c r="J1867">
        <v>0.31689519999999999</v>
      </c>
      <c r="K1867">
        <v>0.33156960000000002</v>
      </c>
      <c r="L1867">
        <v>0.34624389999999999</v>
      </c>
      <c r="M1867">
        <v>0.36743130000000002</v>
      </c>
      <c r="N1867">
        <v>2.79831E-2</v>
      </c>
      <c r="O1867">
        <v>330</v>
      </c>
      <c r="P1867">
        <v>3322</v>
      </c>
    </row>
    <row r="1868" spans="1:16">
      <c r="A1868" s="53" t="s">
        <v>54</v>
      </c>
      <c r="B1868" s="53">
        <v>40066</v>
      </c>
      <c r="C1868" s="57">
        <v>19</v>
      </c>
      <c r="D1868">
        <v>1.6842189999999999</v>
      </c>
      <c r="E1868">
        <v>1.3649169999999999</v>
      </c>
      <c r="F1868">
        <v>1.339572</v>
      </c>
      <c r="G1868">
        <v>0.31930219999999998</v>
      </c>
      <c r="H1868">
        <v>95.062299999999993</v>
      </c>
      <c r="I1868">
        <v>0.2834236</v>
      </c>
      <c r="J1868">
        <v>0.30462099999999998</v>
      </c>
      <c r="K1868">
        <v>0.31930219999999998</v>
      </c>
      <c r="L1868">
        <v>0.33398339999999999</v>
      </c>
      <c r="M1868">
        <v>0.35518080000000002</v>
      </c>
      <c r="N1868">
        <v>2.7996199999999999E-2</v>
      </c>
      <c r="O1868">
        <v>329</v>
      </c>
      <c r="P1868">
        <v>3322</v>
      </c>
    </row>
    <row r="1869" spans="1:16">
      <c r="A1869" s="53" t="s">
        <v>54</v>
      </c>
      <c r="B1869" s="53">
        <v>40066</v>
      </c>
      <c r="C1869" s="57">
        <v>20</v>
      </c>
      <c r="D1869">
        <v>1.5895680000000001</v>
      </c>
      <c r="E1869">
        <v>1.540978</v>
      </c>
      <c r="F1869">
        <v>1.5761320000000001</v>
      </c>
      <c r="G1869">
        <v>4.85897E-2</v>
      </c>
      <c r="H1869">
        <v>91.639399999999995</v>
      </c>
      <c r="I1869">
        <v>1.27259E-2</v>
      </c>
      <c r="J1869">
        <v>3.39145E-2</v>
      </c>
      <c r="K1869">
        <v>4.85897E-2</v>
      </c>
      <c r="L1869">
        <v>6.3264899999999999E-2</v>
      </c>
      <c r="M1869">
        <v>8.4453500000000001E-2</v>
      </c>
      <c r="N1869">
        <v>2.7984700000000001E-2</v>
      </c>
      <c r="O1869">
        <v>330</v>
      </c>
      <c r="P1869">
        <v>3322</v>
      </c>
    </row>
    <row r="1870" spans="1:16">
      <c r="A1870" s="53" t="s">
        <v>54</v>
      </c>
      <c r="B1870" s="53">
        <v>40066</v>
      </c>
      <c r="C1870" s="57">
        <v>21</v>
      </c>
      <c r="D1870">
        <v>1.498267</v>
      </c>
      <c r="E1870">
        <v>1.5214650000000001</v>
      </c>
      <c r="F1870">
        <v>1.540678</v>
      </c>
      <c r="G1870">
        <v>-2.3198199999999999E-2</v>
      </c>
      <c r="H1870">
        <v>87.309100000000001</v>
      </c>
      <c r="I1870">
        <v>-5.9062099999999999E-2</v>
      </c>
      <c r="J1870">
        <v>-3.7873400000000002E-2</v>
      </c>
      <c r="K1870">
        <v>-2.3198199999999999E-2</v>
      </c>
      <c r="L1870">
        <v>-8.5231000000000005E-3</v>
      </c>
      <c r="M1870">
        <v>1.2665600000000001E-2</v>
      </c>
      <c r="N1870">
        <v>2.7984700000000001E-2</v>
      </c>
      <c r="O1870">
        <v>330</v>
      </c>
      <c r="P1870">
        <v>3322</v>
      </c>
    </row>
    <row r="1871" spans="1:16">
      <c r="A1871" s="53" t="s">
        <v>54</v>
      </c>
      <c r="B1871" s="53">
        <v>40066</v>
      </c>
      <c r="C1871" s="57">
        <v>22</v>
      </c>
      <c r="D1871">
        <v>1.369272</v>
      </c>
      <c r="E1871">
        <v>1.3895189999999999</v>
      </c>
      <c r="F1871">
        <v>1.381113</v>
      </c>
      <c r="G1871">
        <v>-2.0247100000000001E-2</v>
      </c>
      <c r="H1871">
        <v>83.748500000000007</v>
      </c>
      <c r="I1871">
        <v>-5.6108900000000003E-2</v>
      </c>
      <c r="J1871">
        <v>-3.4921500000000001E-2</v>
      </c>
      <c r="K1871">
        <v>-2.0247100000000001E-2</v>
      </c>
      <c r="L1871">
        <v>-5.5726999999999999E-3</v>
      </c>
      <c r="M1871">
        <v>1.56147E-2</v>
      </c>
      <c r="N1871">
        <v>2.79831E-2</v>
      </c>
      <c r="O1871">
        <v>330</v>
      </c>
      <c r="P1871">
        <v>3322</v>
      </c>
    </row>
    <row r="1872" spans="1:16">
      <c r="A1872" s="53" t="s">
        <v>54</v>
      </c>
      <c r="B1872" s="53">
        <v>40066</v>
      </c>
      <c r="C1872" s="57">
        <v>23</v>
      </c>
      <c r="D1872">
        <v>1.1907799999999999</v>
      </c>
      <c r="E1872">
        <v>1.165416</v>
      </c>
      <c r="F1872">
        <v>1.154504</v>
      </c>
      <c r="G1872">
        <v>2.5363900000000002E-2</v>
      </c>
      <c r="H1872">
        <v>81.169700000000006</v>
      </c>
      <c r="I1872">
        <v>-1.0497899999999999E-2</v>
      </c>
      <c r="J1872">
        <v>1.06896E-2</v>
      </c>
      <c r="K1872">
        <v>2.5363900000000002E-2</v>
      </c>
      <c r="L1872">
        <v>4.0038299999999999E-2</v>
      </c>
      <c r="M1872">
        <v>6.1225700000000001E-2</v>
      </c>
      <c r="N1872">
        <v>2.79831E-2</v>
      </c>
      <c r="O1872">
        <v>330</v>
      </c>
      <c r="P1872">
        <v>3322</v>
      </c>
    </row>
    <row r="1873" spans="1:16">
      <c r="A1873" s="53" t="s">
        <v>54</v>
      </c>
      <c r="B1873" s="53">
        <v>40066</v>
      </c>
      <c r="C1873" s="57">
        <v>24</v>
      </c>
      <c r="D1873">
        <v>0.96045990000000003</v>
      </c>
      <c r="E1873">
        <v>0.96667150000000002</v>
      </c>
      <c r="F1873">
        <v>0.90306390000000003</v>
      </c>
      <c r="G1873">
        <v>-6.2116000000000003E-3</v>
      </c>
      <c r="H1873">
        <v>79.0227</v>
      </c>
      <c r="I1873">
        <v>-4.2020799999999997E-2</v>
      </c>
      <c r="J1873">
        <v>-2.0864400000000002E-2</v>
      </c>
      <c r="K1873">
        <v>-6.2116000000000003E-3</v>
      </c>
      <c r="L1873">
        <v>8.4413000000000005E-3</v>
      </c>
      <c r="M1873">
        <v>2.9597700000000001E-2</v>
      </c>
      <c r="N1873">
        <v>2.7942100000000001E-2</v>
      </c>
      <c r="O1873">
        <v>331</v>
      </c>
      <c r="P1873">
        <v>3322</v>
      </c>
    </row>
    <row r="1874" spans="1:16">
      <c r="A1874" s="53" t="s">
        <v>54</v>
      </c>
      <c r="B1874" s="53">
        <v>40067</v>
      </c>
      <c r="C1874" s="57">
        <v>1</v>
      </c>
      <c r="D1874">
        <v>0.78502229999999995</v>
      </c>
      <c r="E1874">
        <v>0.791875</v>
      </c>
      <c r="F1874">
        <v>0.74270749999999996</v>
      </c>
      <c r="G1874">
        <v>-6.8526999999999998E-3</v>
      </c>
      <c r="H1874">
        <v>75.401200000000003</v>
      </c>
      <c r="I1874">
        <v>-4.2780400000000003E-2</v>
      </c>
      <c r="J1874">
        <v>-2.15541E-2</v>
      </c>
      <c r="K1874">
        <v>-6.8526999999999998E-3</v>
      </c>
      <c r="L1874">
        <v>7.8486000000000007E-3</v>
      </c>
      <c r="M1874">
        <v>2.9074900000000001E-2</v>
      </c>
      <c r="N1874">
        <v>2.80345E-2</v>
      </c>
      <c r="O1874">
        <v>329</v>
      </c>
      <c r="P1874">
        <v>3320</v>
      </c>
    </row>
    <row r="1875" spans="1:16">
      <c r="A1875" s="53" t="s">
        <v>54</v>
      </c>
      <c r="B1875" s="53">
        <v>40067</v>
      </c>
      <c r="C1875" s="57">
        <v>2</v>
      </c>
      <c r="D1875">
        <v>0.67684719999999998</v>
      </c>
      <c r="E1875">
        <v>0.68385229999999997</v>
      </c>
      <c r="F1875">
        <v>0.67583720000000003</v>
      </c>
      <c r="G1875">
        <v>-7.0051000000000002E-3</v>
      </c>
      <c r="H1875">
        <v>73.936400000000006</v>
      </c>
      <c r="I1875">
        <v>-4.2915700000000001E-2</v>
      </c>
      <c r="J1875">
        <v>-2.1699400000000001E-2</v>
      </c>
      <c r="K1875">
        <v>-7.0051000000000002E-3</v>
      </c>
      <c r="L1875">
        <v>7.6892000000000002E-3</v>
      </c>
      <c r="M1875">
        <v>2.8905500000000001E-2</v>
      </c>
      <c r="N1875">
        <v>2.80212E-2</v>
      </c>
      <c r="O1875">
        <v>330</v>
      </c>
      <c r="P1875">
        <v>3320</v>
      </c>
    </row>
    <row r="1876" spans="1:16">
      <c r="A1876" s="53" t="s">
        <v>54</v>
      </c>
      <c r="B1876" s="53">
        <v>40067</v>
      </c>
      <c r="C1876" s="57">
        <v>3</v>
      </c>
      <c r="D1876">
        <v>0.60067610000000005</v>
      </c>
      <c r="E1876">
        <v>0.59664660000000003</v>
      </c>
      <c r="F1876">
        <v>0.58828179999999997</v>
      </c>
      <c r="G1876">
        <v>4.0295000000000001E-3</v>
      </c>
      <c r="H1876">
        <v>72.207599999999999</v>
      </c>
      <c r="I1876">
        <v>-3.1881199999999998E-2</v>
      </c>
      <c r="J1876">
        <v>-1.06649E-2</v>
      </c>
      <c r="K1876">
        <v>4.0295000000000001E-3</v>
      </c>
      <c r="L1876">
        <v>1.8723799999999999E-2</v>
      </c>
      <c r="M1876">
        <v>3.9940099999999999E-2</v>
      </c>
      <c r="N1876">
        <v>2.80212E-2</v>
      </c>
      <c r="O1876">
        <v>330</v>
      </c>
      <c r="P1876">
        <v>3320</v>
      </c>
    </row>
    <row r="1877" spans="1:16">
      <c r="A1877" s="53" t="s">
        <v>54</v>
      </c>
      <c r="B1877" s="53">
        <v>40067</v>
      </c>
      <c r="C1877" s="57">
        <v>4</v>
      </c>
      <c r="D1877">
        <v>0.54700199999999999</v>
      </c>
      <c r="E1877">
        <v>0.55551050000000002</v>
      </c>
      <c r="F1877">
        <v>0.55843699999999996</v>
      </c>
      <c r="G1877">
        <v>-8.5085999999999998E-3</v>
      </c>
      <c r="H1877">
        <v>70.721900000000005</v>
      </c>
      <c r="I1877">
        <v>-4.4470099999999999E-2</v>
      </c>
      <c r="J1877">
        <v>-2.32237E-2</v>
      </c>
      <c r="K1877">
        <v>-8.5085999999999998E-3</v>
      </c>
      <c r="L1877">
        <v>6.2065999999999996E-3</v>
      </c>
      <c r="M1877">
        <v>2.7453000000000002E-2</v>
      </c>
      <c r="N1877">
        <v>2.8060999999999999E-2</v>
      </c>
      <c r="O1877">
        <v>329</v>
      </c>
      <c r="P1877">
        <v>3320</v>
      </c>
    </row>
    <row r="1878" spans="1:16">
      <c r="A1878" s="53" t="s">
        <v>54</v>
      </c>
      <c r="B1878" s="53">
        <v>40067</v>
      </c>
      <c r="C1878" s="57">
        <v>5</v>
      </c>
      <c r="D1878">
        <v>0.52923030000000004</v>
      </c>
      <c r="E1878">
        <v>0.53714430000000002</v>
      </c>
      <c r="F1878">
        <v>0.53915930000000001</v>
      </c>
      <c r="G1878">
        <v>-7.9139999999999992E-3</v>
      </c>
      <c r="H1878">
        <v>70.687899999999999</v>
      </c>
      <c r="I1878">
        <v>-4.3824599999999998E-2</v>
      </c>
      <c r="J1878">
        <v>-2.2608300000000001E-2</v>
      </c>
      <c r="K1878">
        <v>-7.9139999999999992E-3</v>
      </c>
      <c r="L1878">
        <v>6.7803000000000004E-3</v>
      </c>
      <c r="M1878">
        <v>2.79966E-2</v>
      </c>
      <c r="N1878">
        <v>2.80212E-2</v>
      </c>
      <c r="O1878">
        <v>330</v>
      </c>
      <c r="P1878">
        <v>3320</v>
      </c>
    </row>
    <row r="1879" spans="1:16">
      <c r="A1879" s="53" t="s">
        <v>54</v>
      </c>
      <c r="B1879" s="53">
        <v>40067</v>
      </c>
      <c r="C1879" s="57">
        <v>6</v>
      </c>
      <c r="D1879">
        <v>0.519702</v>
      </c>
      <c r="E1879">
        <v>0.51723410000000003</v>
      </c>
      <c r="F1879">
        <v>0.51751570000000002</v>
      </c>
      <c r="G1879">
        <v>2.4678E-3</v>
      </c>
      <c r="H1879">
        <v>70.177300000000002</v>
      </c>
      <c r="I1879">
        <v>-3.3442800000000002E-2</v>
      </c>
      <c r="J1879">
        <v>-1.22265E-2</v>
      </c>
      <c r="K1879">
        <v>2.4678E-3</v>
      </c>
      <c r="L1879">
        <v>1.71621E-2</v>
      </c>
      <c r="M1879">
        <v>3.83784E-2</v>
      </c>
      <c r="N1879">
        <v>2.80212E-2</v>
      </c>
      <c r="O1879">
        <v>330</v>
      </c>
      <c r="P1879">
        <v>3320</v>
      </c>
    </row>
    <row r="1880" spans="1:16">
      <c r="A1880" s="53" t="s">
        <v>54</v>
      </c>
      <c r="B1880" s="53">
        <v>40067</v>
      </c>
      <c r="C1880" s="57">
        <v>7</v>
      </c>
      <c r="D1880">
        <v>0.54648399999999997</v>
      </c>
      <c r="E1880">
        <v>0.58111190000000001</v>
      </c>
      <c r="F1880">
        <v>0.60532090000000005</v>
      </c>
      <c r="G1880">
        <v>-3.4627900000000003E-2</v>
      </c>
      <c r="H1880">
        <v>69.257599999999996</v>
      </c>
      <c r="I1880">
        <v>-7.0606600000000005E-2</v>
      </c>
      <c r="J1880">
        <v>-4.9350100000000001E-2</v>
      </c>
      <c r="K1880">
        <v>-3.4627900000000003E-2</v>
      </c>
      <c r="L1880">
        <v>-1.9905699999999998E-2</v>
      </c>
      <c r="M1880">
        <v>1.3508000000000001E-3</v>
      </c>
      <c r="N1880">
        <v>2.80743E-2</v>
      </c>
      <c r="O1880">
        <v>328</v>
      </c>
      <c r="P1880">
        <v>3320</v>
      </c>
    </row>
    <row r="1881" spans="1:16">
      <c r="A1881" s="53" t="s">
        <v>54</v>
      </c>
      <c r="B1881" s="53">
        <v>40067</v>
      </c>
      <c r="C1881" s="57">
        <v>8</v>
      </c>
      <c r="D1881">
        <v>0.57746949999999997</v>
      </c>
      <c r="E1881">
        <v>0.60769799999999996</v>
      </c>
      <c r="F1881">
        <v>0.6485744</v>
      </c>
      <c r="G1881">
        <v>-3.0228600000000001E-2</v>
      </c>
      <c r="H1881">
        <v>70.258399999999995</v>
      </c>
      <c r="I1881">
        <v>-6.6156199999999998E-2</v>
      </c>
      <c r="J1881">
        <v>-4.4929900000000002E-2</v>
      </c>
      <c r="K1881">
        <v>-3.0228600000000001E-2</v>
      </c>
      <c r="L1881">
        <v>-1.55272E-2</v>
      </c>
      <c r="M1881">
        <v>5.6991000000000003E-3</v>
      </c>
      <c r="N1881">
        <v>2.80345E-2</v>
      </c>
      <c r="O1881">
        <v>329</v>
      </c>
      <c r="P1881">
        <v>3320</v>
      </c>
    </row>
    <row r="1882" spans="1:16">
      <c r="A1882" s="53" t="s">
        <v>54</v>
      </c>
      <c r="B1882" s="53">
        <v>40067</v>
      </c>
      <c r="C1882" s="57">
        <v>9</v>
      </c>
      <c r="D1882">
        <v>0.62297919999999996</v>
      </c>
      <c r="E1882">
        <v>0.61586790000000002</v>
      </c>
      <c r="F1882">
        <v>0.60491340000000005</v>
      </c>
      <c r="G1882">
        <v>7.1113000000000001E-3</v>
      </c>
      <c r="H1882">
        <v>73.750799999999998</v>
      </c>
      <c r="I1882">
        <v>-2.8864000000000001E-2</v>
      </c>
      <c r="J1882">
        <v>-7.6094999999999999E-3</v>
      </c>
      <c r="K1882">
        <v>7.1113000000000001E-3</v>
      </c>
      <c r="L1882">
        <v>2.1832000000000001E-2</v>
      </c>
      <c r="M1882">
        <v>4.30865E-2</v>
      </c>
      <c r="N1882">
        <v>2.8071599999999999E-2</v>
      </c>
      <c r="O1882">
        <v>327</v>
      </c>
      <c r="P1882">
        <v>3320</v>
      </c>
    </row>
    <row r="1883" spans="1:16">
      <c r="A1883" s="53" t="s">
        <v>54</v>
      </c>
      <c r="B1883" s="53">
        <v>40067</v>
      </c>
      <c r="C1883" s="57">
        <v>10</v>
      </c>
      <c r="D1883">
        <v>0.7148603</v>
      </c>
      <c r="E1883">
        <v>0.6950421</v>
      </c>
      <c r="F1883">
        <v>0.69480629999999999</v>
      </c>
      <c r="G1883">
        <v>1.9818200000000001E-2</v>
      </c>
      <c r="H1883">
        <v>78.996899999999997</v>
      </c>
      <c r="I1883">
        <v>-1.6194400000000001E-2</v>
      </c>
      <c r="J1883">
        <v>5.0822000000000003E-3</v>
      </c>
      <c r="K1883">
        <v>1.9818200000000001E-2</v>
      </c>
      <c r="L1883">
        <v>3.4554300000000003E-2</v>
      </c>
      <c r="M1883">
        <v>5.5830900000000003E-2</v>
      </c>
      <c r="N1883">
        <v>2.8100799999999999E-2</v>
      </c>
      <c r="O1883">
        <v>327</v>
      </c>
      <c r="P1883">
        <v>3320</v>
      </c>
    </row>
    <row r="1884" spans="1:16">
      <c r="A1884" s="53" t="s">
        <v>54</v>
      </c>
      <c r="B1884" s="53">
        <v>40067</v>
      </c>
      <c r="C1884" s="57">
        <v>11</v>
      </c>
      <c r="D1884">
        <v>0.83365330000000004</v>
      </c>
      <c r="E1884">
        <v>0.78423639999999994</v>
      </c>
      <c r="F1884">
        <v>0.78763030000000001</v>
      </c>
      <c r="G1884">
        <v>4.9417000000000003E-2</v>
      </c>
      <c r="H1884">
        <v>84.2149</v>
      </c>
      <c r="I1884">
        <v>1.34857E-2</v>
      </c>
      <c r="J1884">
        <v>3.4714200000000001E-2</v>
      </c>
      <c r="K1884">
        <v>4.9417000000000003E-2</v>
      </c>
      <c r="L1884">
        <v>6.4119700000000002E-2</v>
      </c>
      <c r="M1884">
        <v>8.5348199999999999E-2</v>
      </c>
      <c r="N1884">
        <v>2.8037300000000001E-2</v>
      </c>
      <c r="O1884">
        <v>328</v>
      </c>
      <c r="P1884">
        <v>3320</v>
      </c>
    </row>
    <row r="1885" spans="1:16">
      <c r="A1885" s="53" t="s">
        <v>54</v>
      </c>
      <c r="B1885" s="53">
        <v>40067</v>
      </c>
      <c r="C1885" s="57">
        <v>12</v>
      </c>
      <c r="D1885">
        <v>0.95784780000000003</v>
      </c>
      <c r="E1885">
        <v>0.89236360000000003</v>
      </c>
      <c r="F1885">
        <v>0.86029100000000003</v>
      </c>
      <c r="G1885">
        <v>6.5484200000000006E-2</v>
      </c>
      <c r="H1885">
        <v>88.3476</v>
      </c>
      <c r="I1885">
        <v>2.9552999999999999E-2</v>
      </c>
      <c r="J1885">
        <v>5.07815E-2</v>
      </c>
      <c r="K1885">
        <v>6.5484200000000006E-2</v>
      </c>
      <c r="L1885">
        <v>8.0186999999999994E-2</v>
      </c>
      <c r="M1885">
        <v>0.10141550000000001</v>
      </c>
      <c r="N1885">
        <v>2.8037300000000001E-2</v>
      </c>
      <c r="O1885">
        <v>328</v>
      </c>
      <c r="P1885">
        <v>3320</v>
      </c>
    </row>
    <row r="1886" spans="1:16">
      <c r="A1886" s="53" t="s">
        <v>54</v>
      </c>
      <c r="B1886" s="53">
        <v>40067</v>
      </c>
      <c r="C1886" s="57">
        <v>13</v>
      </c>
      <c r="D1886">
        <v>1.0898270000000001</v>
      </c>
      <c r="E1886">
        <v>1.0272410000000001</v>
      </c>
      <c r="F1886">
        <v>1.037425</v>
      </c>
      <c r="G1886">
        <v>6.2586900000000001E-2</v>
      </c>
      <c r="H1886">
        <v>91.968000000000004</v>
      </c>
      <c r="I1886">
        <v>2.6655700000000001E-2</v>
      </c>
      <c r="J1886">
        <v>4.7884099999999999E-2</v>
      </c>
      <c r="K1886">
        <v>6.2586900000000001E-2</v>
      </c>
      <c r="L1886">
        <v>7.7289700000000003E-2</v>
      </c>
      <c r="M1886">
        <v>9.8518099999999997E-2</v>
      </c>
      <c r="N1886">
        <v>2.8037300000000001E-2</v>
      </c>
      <c r="O1886">
        <v>328</v>
      </c>
      <c r="P1886">
        <v>3320</v>
      </c>
    </row>
    <row r="1887" spans="1:16">
      <c r="A1887" s="53" t="s">
        <v>54</v>
      </c>
      <c r="B1887" s="53">
        <v>40067</v>
      </c>
      <c r="C1887" s="57">
        <v>14</v>
      </c>
      <c r="D1887">
        <v>1.2493300000000001</v>
      </c>
      <c r="E1887">
        <v>1.1333930000000001</v>
      </c>
      <c r="F1887">
        <v>1.1998310000000001</v>
      </c>
      <c r="G1887">
        <v>0.115937</v>
      </c>
      <c r="H1887">
        <v>94.609399999999994</v>
      </c>
      <c r="I1887">
        <v>8.0009300000000005E-2</v>
      </c>
      <c r="J1887">
        <v>0.1012357</v>
      </c>
      <c r="K1887">
        <v>0.115937</v>
      </c>
      <c r="L1887">
        <v>0.13063830000000001</v>
      </c>
      <c r="M1887">
        <v>0.15186469999999999</v>
      </c>
      <c r="N1887">
        <v>2.80345E-2</v>
      </c>
      <c r="O1887">
        <v>329</v>
      </c>
      <c r="P1887">
        <v>3320</v>
      </c>
    </row>
    <row r="1888" spans="1:16">
      <c r="A1888" s="53" t="s">
        <v>54</v>
      </c>
      <c r="B1888" s="53">
        <v>40067</v>
      </c>
      <c r="C1888" s="57">
        <v>15</v>
      </c>
      <c r="D1888">
        <v>1.4337789999999999</v>
      </c>
      <c r="E1888">
        <v>1.175214</v>
      </c>
      <c r="F1888">
        <v>1.131202</v>
      </c>
      <c r="G1888">
        <v>0.25856580000000001</v>
      </c>
      <c r="H1888">
        <v>96.790300000000002</v>
      </c>
      <c r="I1888">
        <v>0.2226514</v>
      </c>
      <c r="J1888">
        <v>0.2438699</v>
      </c>
      <c r="K1888">
        <v>0.25856580000000001</v>
      </c>
      <c r="L1888">
        <v>0.2732617</v>
      </c>
      <c r="M1888">
        <v>0.29448020000000003</v>
      </c>
      <c r="N1888">
        <v>2.8024199999999999E-2</v>
      </c>
      <c r="O1888">
        <v>329</v>
      </c>
      <c r="P1888">
        <v>3320</v>
      </c>
    </row>
    <row r="1889" spans="1:16">
      <c r="A1889" s="53" t="s">
        <v>54</v>
      </c>
      <c r="B1889" s="53">
        <v>40067</v>
      </c>
      <c r="C1889" s="57">
        <v>16</v>
      </c>
      <c r="D1889">
        <v>1.6095619999999999</v>
      </c>
      <c r="E1889">
        <v>1.2726150000000001</v>
      </c>
      <c r="F1889">
        <v>1.211462</v>
      </c>
      <c r="G1889">
        <v>0.33694760000000001</v>
      </c>
      <c r="H1889">
        <v>97.751499999999993</v>
      </c>
      <c r="I1889">
        <v>0.30113479999999998</v>
      </c>
      <c r="J1889">
        <v>0.3222933</v>
      </c>
      <c r="K1889">
        <v>0.33694760000000001</v>
      </c>
      <c r="L1889">
        <v>0.35160180000000002</v>
      </c>
      <c r="M1889">
        <v>0.37276029999999999</v>
      </c>
      <c r="N1889">
        <v>2.7944799999999999E-2</v>
      </c>
      <c r="O1889">
        <v>330</v>
      </c>
      <c r="P1889">
        <v>3320</v>
      </c>
    </row>
    <row r="1890" spans="1:16">
      <c r="A1890" s="53" t="s">
        <v>54</v>
      </c>
      <c r="B1890" s="53">
        <v>40067</v>
      </c>
      <c r="C1890" s="57">
        <v>17</v>
      </c>
      <c r="D1890">
        <v>1.7787649999999999</v>
      </c>
      <c r="E1890">
        <v>1.460696</v>
      </c>
      <c r="F1890">
        <v>1.404522</v>
      </c>
      <c r="G1890">
        <v>0.31806909999999999</v>
      </c>
      <c r="H1890">
        <v>98.389099999999999</v>
      </c>
      <c r="I1890">
        <v>0.2820569</v>
      </c>
      <c r="J1890">
        <v>0.30333320000000003</v>
      </c>
      <c r="K1890">
        <v>0.31806909999999999</v>
      </c>
      <c r="L1890">
        <v>0.33280500000000002</v>
      </c>
      <c r="M1890">
        <v>0.35408129999999999</v>
      </c>
      <c r="N1890">
        <v>2.81005E-2</v>
      </c>
      <c r="O1890">
        <v>329</v>
      </c>
      <c r="P1890">
        <v>3320</v>
      </c>
    </row>
    <row r="1891" spans="1:16">
      <c r="A1891" s="53" t="s">
        <v>54</v>
      </c>
      <c r="B1891" s="53">
        <v>40067</v>
      </c>
      <c r="C1891" s="57">
        <v>18</v>
      </c>
      <c r="D1891">
        <v>1.8673679999999999</v>
      </c>
      <c r="E1891">
        <v>1.5609960000000001</v>
      </c>
      <c r="F1891">
        <v>1.4702740000000001</v>
      </c>
      <c r="G1891">
        <v>0.30637199999999998</v>
      </c>
      <c r="H1891">
        <v>97.390900000000002</v>
      </c>
      <c r="I1891">
        <v>0.27046179999999997</v>
      </c>
      <c r="J1891">
        <v>0.29167789999999999</v>
      </c>
      <c r="K1891">
        <v>0.30637199999999998</v>
      </c>
      <c r="L1891">
        <v>0.32106620000000002</v>
      </c>
      <c r="M1891">
        <v>0.34228229999999998</v>
      </c>
      <c r="N1891">
        <v>2.8020900000000001E-2</v>
      </c>
      <c r="O1891">
        <v>330</v>
      </c>
      <c r="P1891">
        <v>3320</v>
      </c>
    </row>
    <row r="1892" spans="1:16">
      <c r="A1892" s="53" t="s">
        <v>54</v>
      </c>
      <c r="B1892" s="53">
        <v>40067</v>
      </c>
      <c r="C1892" s="57">
        <v>19</v>
      </c>
      <c r="D1892">
        <v>1.8602270000000001</v>
      </c>
      <c r="E1892">
        <v>1.541868</v>
      </c>
      <c r="F1892">
        <v>1.4765140000000001</v>
      </c>
      <c r="G1892">
        <v>0.31835910000000001</v>
      </c>
      <c r="H1892">
        <v>95.904300000000006</v>
      </c>
      <c r="I1892">
        <v>0.2824451</v>
      </c>
      <c r="J1892">
        <v>0.30366340000000003</v>
      </c>
      <c r="K1892">
        <v>0.31835910000000001</v>
      </c>
      <c r="L1892">
        <v>0.33305489999999999</v>
      </c>
      <c r="M1892">
        <v>0.35427310000000001</v>
      </c>
      <c r="N1892">
        <v>2.8023800000000001E-2</v>
      </c>
      <c r="O1892">
        <v>329</v>
      </c>
      <c r="P1892">
        <v>3320</v>
      </c>
    </row>
    <row r="1893" spans="1:16">
      <c r="A1893" s="53" t="s">
        <v>54</v>
      </c>
      <c r="B1893" s="53">
        <v>40067</v>
      </c>
      <c r="C1893" s="57">
        <v>20</v>
      </c>
      <c r="D1893">
        <v>1.7391460000000001</v>
      </c>
      <c r="E1893">
        <v>1.6779729999999999</v>
      </c>
      <c r="F1893">
        <v>1.724734</v>
      </c>
      <c r="G1893">
        <v>6.1173600000000002E-2</v>
      </c>
      <c r="H1893">
        <v>92.853700000000003</v>
      </c>
      <c r="I1893">
        <v>2.5096899999999998E-2</v>
      </c>
      <c r="J1893">
        <v>4.6411300000000003E-2</v>
      </c>
      <c r="K1893">
        <v>6.1173600000000002E-2</v>
      </c>
      <c r="L1893">
        <v>7.5935799999999998E-2</v>
      </c>
      <c r="M1893">
        <v>9.7250199999999995E-2</v>
      </c>
      <c r="N1893">
        <v>2.81508E-2</v>
      </c>
      <c r="O1893">
        <v>328</v>
      </c>
      <c r="P1893">
        <v>3320</v>
      </c>
    </row>
    <row r="1894" spans="1:16">
      <c r="A1894" s="53" t="s">
        <v>54</v>
      </c>
      <c r="B1894" s="53">
        <v>40067</v>
      </c>
      <c r="C1894" s="57">
        <v>21</v>
      </c>
      <c r="D1894">
        <v>1.607159</v>
      </c>
      <c r="E1894">
        <v>1.6716519999999999</v>
      </c>
      <c r="F1894">
        <v>1.7271639999999999</v>
      </c>
      <c r="G1894">
        <v>-6.4492800000000003E-2</v>
      </c>
      <c r="H1894">
        <v>88.159000000000006</v>
      </c>
      <c r="I1894">
        <v>-0.1005736</v>
      </c>
      <c r="J1894">
        <v>-7.9256800000000002E-2</v>
      </c>
      <c r="K1894">
        <v>-6.4492800000000003E-2</v>
      </c>
      <c r="L1894">
        <v>-4.9728799999999997E-2</v>
      </c>
      <c r="M1894">
        <v>-2.8412E-2</v>
      </c>
      <c r="N1894">
        <v>2.8153999999999998E-2</v>
      </c>
      <c r="O1894">
        <v>327</v>
      </c>
      <c r="P1894">
        <v>3320</v>
      </c>
    </row>
    <row r="1895" spans="1:16">
      <c r="A1895" s="53" t="s">
        <v>54</v>
      </c>
      <c r="B1895" s="53">
        <v>40067</v>
      </c>
      <c r="C1895" s="57">
        <v>22</v>
      </c>
      <c r="D1895">
        <v>1.488353</v>
      </c>
      <c r="E1895">
        <v>1.5054970000000001</v>
      </c>
      <c r="F1895">
        <v>1.5055339999999999</v>
      </c>
      <c r="G1895">
        <v>-1.7144199999999998E-2</v>
      </c>
      <c r="H1895">
        <v>85.604900000000001</v>
      </c>
      <c r="I1895">
        <v>-5.30582E-2</v>
      </c>
      <c r="J1895">
        <v>-3.1839899999999997E-2</v>
      </c>
      <c r="K1895">
        <v>-1.7144199999999998E-2</v>
      </c>
      <c r="L1895">
        <v>-2.4485000000000002E-3</v>
      </c>
      <c r="M1895">
        <v>1.87698E-2</v>
      </c>
      <c r="N1895">
        <v>2.8023800000000001E-2</v>
      </c>
      <c r="O1895">
        <v>329</v>
      </c>
      <c r="P1895">
        <v>3320</v>
      </c>
    </row>
    <row r="1896" spans="1:16">
      <c r="A1896" s="53" t="s">
        <v>54</v>
      </c>
      <c r="B1896" s="53">
        <v>40067</v>
      </c>
      <c r="C1896" s="57">
        <v>23</v>
      </c>
      <c r="D1896">
        <v>1.314862</v>
      </c>
      <c r="E1896">
        <v>1.2530049999999999</v>
      </c>
      <c r="F1896">
        <v>1.2601469999999999</v>
      </c>
      <c r="G1896">
        <v>6.1857000000000002E-2</v>
      </c>
      <c r="H1896">
        <v>83.603300000000004</v>
      </c>
      <c r="I1896">
        <v>2.5844800000000001E-2</v>
      </c>
      <c r="J1896">
        <v>4.7121099999999999E-2</v>
      </c>
      <c r="K1896">
        <v>6.1857000000000002E-2</v>
      </c>
      <c r="L1896">
        <v>7.6592900000000005E-2</v>
      </c>
      <c r="M1896">
        <v>9.7869200000000003E-2</v>
      </c>
      <c r="N1896">
        <v>2.81005E-2</v>
      </c>
      <c r="O1896">
        <v>329</v>
      </c>
      <c r="P1896">
        <v>3320</v>
      </c>
    </row>
    <row r="1897" spans="1:16">
      <c r="A1897" s="53" t="s">
        <v>54</v>
      </c>
      <c r="B1897" s="53">
        <v>40067</v>
      </c>
      <c r="C1897" s="57">
        <v>24</v>
      </c>
      <c r="D1897">
        <v>1.045444</v>
      </c>
      <c r="E1897">
        <v>1.0131600000000001</v>
      </c>
      <c r="F1897">
        <v>1.0731059999999999</v>
      </c>
      <c r="G1897">
        <v>3.2283800000000001E-2</v>
      </c>
      <c r="H1897">
        <v>80.945300000000003</v>
      </c>
      <c r="I1897">
        <v>-3.7284000000000002E-3</v>
      </c>
      <c r="J1897">
        <v>1.7547900000000002E-2</v>
      </c>
      <c r="K1897">
        <v>3.2283800000000001E-2</v>
      </c>
      <c r="L1897">
        <v>4.7019699999999998E-2</v>
      </c>
      <c r="M1897">
        <v>6.8295999999999996E-2</v>
      </c>
      <c r="N1897">
        <v>2.81005E-2</v>
      </c>
      <c r="O1897">
        <v>329</v>
      </c>
      <c r="P1897">
        <v>3320</v>
      </c>
    </row>
    <row r="1898" spans="1:16">
      <c r="A1898" s="53" t="s">
        <v>54</v>
      </c>
      <c r="B1898" s="54" t="s">
        <v>50</v>
      </c>
      <c r="C1898" s="57">
        <v>1</v>
      </c>
      <c r="D1898">
        <v>0.88792899999999997</v>
      </c>
      <c r="E1898">
        <v>0.87627359999999999</v>
      </c>
      <c r="F1898">
        <v>0.8677821</v>
      </c>
      <c r="G1898">
        <v>1.16554E-2</v>
      </c>
      <c r="H1898">
        <v>76.442800000000005</v>
      </c>
      <c r="I1898">
        <v>1.0686999999999999E-3</v>
      </c>
      <c r="J1898">
        <v>7.3233999999999999E-3</v>
      </c>
      <c r="K1898">
        <v>1.16554E-2</v>
      </c>
      <c r="L1898">
        <v>1.5987399999999999E-2</v>
      </c>
      <c r="M1898">
        <v>2.2242100000000001E-2</v>
      </c>
      <c r="N1898">
        <v>8.2608000000000004E-3</v>
      </c>
      <c r="O1898">
        <v>3706</v>
      </c>
      <c r="P1898">
        <v>2492.1329999999998</v>
      </c>
    </row>
    <row r="1899" spans="1:16">
      <c r="A1899" s="53" t="s">
        <v>54</v>
      </c>
      <c r="B1899" s="54" t="s">
        <v>50</v>
      </c>
      <c r="C1899" s="57">
        <v>2</v>
      </c>
      <c r="D1899">
        <v>0.76700710000000005</v>
      </c>
      <c r="E1899">
        <v>0.76274730000000002</v>
      </c>
      <c r="F1899">
        <v>0.75304539999999998</v>
      </c>
      <c r="G1899">
        <v>4.2598000000000002E-3</v>
      </c>
      <c r="H1899">
        <v>74.657899999999998</v>
      </c>
      <c r="I1899">
        <v>-6.3268999999999999E-3</v>
      </c>
      <c r="J1899">
        <v>-7.2200000000000007E-5</v>
      </c>
      <c r="K1899">
        <v>4.2598000000000002E-3</v>
      </c>
      <c r="L1899">
        <v>8.5918000000000001E-3</v>
      </c>
      <c r="M1899">
        <v>1.48465E-2</v>
      </c>
      <c r="N1899">
        <v>8.2608999999999998E-3</v>
      </c>
      <c r="O1899">
        <v>3711</v>
      </c>
      <c r="P1899">
        <v>2492.1329999999998</v>
      </c>
    </row>
    <row r="1900" spans="1:16">
      <c r="A1900" s="53" t="s">
        <v>54</v>
      </c>
      <c r="B1900" s="54" t="s">
        <v>50</v>
      </c>
      <c r="C1900" s="57">
        <v>3</v>
      </c>
      <c r="D1900">
        <v>0.69204779999999999</v>
      </c>
      <c r="E1900">
        <v>0.68859360000000003</v>
      </c>
      <c r="F1900">
        <v>0.68563450000000004</v>
      </c>
      <c r="G1900">
        <v>3.4543E-3</v>
      </c>
      <c r="H1900">
        <v>72.995800000000003</v>
      </c>
      <c r="I1900">
        <v>-7.1374000000000003E-3</v>
      </c>
      <c r="J1900">
        <v>-8.7969999999999997E-4</v>
      </c>
      <c r="K1900">
        <v>3.4543E-3</v>
      </c>
      <c r="L1900">
        <v>7.7882999999999997E-3</v>
      </c>
      <c r="M1900">
        <v>1.40459E-2</v>
      </c>
      <c r="N1900">
        <v>8.2646999999999998E-3</v>
      </c>
      <c r="O1900">
        <v>3706</v>
      </c>
      <c r="P1900">
        <v>2492.1329999999998</v>
      </c>
    </row>
    <row r="1901" spans="1:16">
      <c r="A1901" s="53" t="s">
        <v>54</v>
      </c>
      <c r="B1901" s="54" t="s">
        <v>50</v>
      </c>
      <c r="C1901" s="57">
        <v>4</v>
      </c>
      <c r="D1901">
        <v>0.63596359999999996</v>
      </c>
      <c r="E1901">
        <v>0.64206580000000002</v>
      </c>
      <c r="F1901">
        <v>0.63800630000000003</v>
      </c>
      <c r="G1901">
        <v>-6.1022999999999997E-3</v>
      </c>
      <c r="H1901">
        <v>71.459000000000003</v>
      </c>
      <c r="I1901">
        <v>-1.6681399999999999E-2</v>
      </c>
      <c r="J1901">
        <v>-1.04312E-2</v>
      </c>
      <c r="K1901">
        <v>-6.1022999999999997E-3</v>
      </c>
      <c r="L1901">
        <v>-1.7734000000000001E-3</v>
      </c>
      <c r="M1901">
        <v>4.4768999999999998E-3</v>
      </c>
      <c r="N1901">
        <v>8.2549000000000008E-3</v>
      </c>
      <c r="O1901">
        <v>3710</v>
      </c>
      <c r="P1901">
        <v>2492.1329999999998</v>
      </c>
    </row>
    <row r="1902" spans="1:16">
      <c r="A1902" s="53" t="s">
        <v>54</v>
      </c>
      <c r="B1902" s="54" t="s">
        <v>50</v>
      </c>
      <c r="C1902" s="57">
        <v>5</v>
      </c>
      <c r="D1902">
        <v>0.59615899999999999</v>
      </c>
      <c r="E1902">
        <v>0.60698870000000005</v>
      </c>
      <c r="F1902">
        <v>0.60459209999999997</v>
      </c>
      <c r="G1902">
        <v>-1.0829699999999999E-2</v>
      </c>
      <c r="H1902">
        <v>70.237399999999994</v>
      </c>
      <c r="I1902">
        <v>-2.1421099999999998E-2</v>
      </c>
      <c r="J1902">
        <v>-1.5163599999999999E-2</v>
      </c>
      <c r="K1902">
        <v>-1.0829699999999999E-2</v>
      </c>
      <c r="L1902">
        <v>-6.4958000000000004E-3</v>
      </c>
      <c r="M1902">
        <v>-2.3829999999999999E-4</v>
      </c>
      <c r="N1902">
        <v>8.2644999999999993E-3</v>
      </c>
      <c r="O1902">
        <v>3707</v>
      </c>
      <c r="P1902">
        <v>2492.1329999999998</v>
      </c>
    </row>
    <row r="1903" spans="1:16">
      <c r="A1903" s="53" t="s">
        <v>54</v>
      </c>
      <c r="B1903" s="54" t="s">
        <v>50</v>
      </c>
      <c r="C1903" s="57">
        <v>6</v>
      </c>
      <c r="D1903">
        <v>0.56966349999999999</v>
      </c>
      <c r="E1903">
        <v>0.58176320000000004</v>
      </c>
      <c r="F1903">
        <v>0.57866130000000005</v>
      </c>
      <c r="G1903">
        <v>-1.20997E-2</v>
      </c>
      <c r="H1903">
        <v>69.136799999999994</v>
      </c>
      <c r="I1903">
        <v>-2.2685199999999999E-2</v>
      </c>
      <c r="J1903">
        <v>-1.64312E-2</v>
      </c>
      <c r="K1903">
        <v>-1.20997E-2</v>
      </c>
      <c r="L1903">
        <v>-7.7682000000000003E-3</v>
      </c>
      <c r="M1903">
        <v>-1.5141E-3</v>
      </c>
      <c r="N1903">
        <v>8.2599000000000006E-3</v>
      </c>
      <c r="O1903">
        <v>3709</v>
      </c>
      <c r="P1903">
        <v>2492.1329999999998</v>
      </c>
    </row>
    <row r="1904" spans="1:16">
      <c r="A1904" s="53" t="s">
        <v>54</v>
      </c>
      <c r="B1904" s="54" t="s">
        <v>50</v>
      </c>
      <c r="C1904" s="57">
        <v>7</v>
      </c>
      <c r="D1904">
        <v>0.59047400000000005</v>
      </c>
      <c r="E1904">
        <v>0.61723749999999999</v>
      </c>
      <c r="F1904">
        <v>0.61472119999999997</v>
      </c>
      <c r="G1904">
        <v>-2.6763499999999999E-2</v>
      </c>
      <c r="H1904">
        <v>68.759799999999998</v>
      </c>
      <c r="I1904">
        <v>-3.73567E-2</v>
      </c>
      <c r="J1904">
        <v>-3.10981E-2</v>
      </c>
      <c r="K1904">
        <v>-2.6763499999999999E-2</v>
      </c>
      <c r="L1904">
        <v>-2.2428799999999999E-2</v>
      </c>
      <c r="M1904">
        <v>-1.6170299999999999E-2</v>
      </c>
      <c r="N1904">
        <v>8.2658999999999996E-3</v>
      </c>
      <c r="O1904">
        <v>3705</v>
      </c>
      <c r="P1904">
        <v>2492.1329999999998</v>
      </c>
    </row>
    <row r="1905" spans="1:16">
      <c r="A1905" s="53" t="s">
        <v>54</v>
      </c>
      <c r="B1905" s="54" t="s">
        <v>50</v>
      </c>
      <c r="C1905" s="57">
        <v>8</v>
      </c>
      <c r="D1905">
        <v>0.62519429999999998</v>
      </c>
      <c r="E1905">
        <v>0.64939480000000005</v>
      </c>
      <c r="F1905">
        <v>0.64594149999999995</v>
      </c>
      <c r="G1905">
        <v>-2.42005E-2</v>
      </c>
      <c r="H1905">
        <v>70.688000000000002</v>
      </c>
      <c r="I1905">
        <v>-3.47827E-2</v>
      </c>
      <c r="J1905">
        <v>-2.8530699999999999E-2</v>
      </c>
      <c r="K1905">
        <v>-2.42005E-2</v>
      </c>
      <c r="L1905">
        <v>-1.98703E-2</v>
      </c>
      <c r="M1905">
        <v>-1.36183E-2</v>
      </c>
      <c r="N1905">
        <v>8.2573000000000004E-3</v>
      </c>
      <c r="O1905">
        <v>3704</v>
      </c>
      <c r="P1905">
        <v>2492.1329999999998</v>
      </c>
    </row>
    <row r="1906" spans="1:16">
      <c r="A1906" s="53" t="s">
        <v>54</v>
      </c>
      <c r="B1906" s="54" t="s">
        <v>50</v>
      </c>
      <c r="C1906" s="57">
        <v>9</v>
      </c>
      <c r="D1906">
        <v>0.67702530000000005</v>
      </c>
      <c r="E1906">
        <v>0.68002989999999996</v>
      </c>
      <c r="F1906">
        <v>0.67818809999999996</v>
      </c>
      <c r="G1906">
        <v>-3.0046999999999999E-3</v>
      </c>
      <c r="H1906">
        <v>74.798500000000004</v>
      </c>
      <c r="I1906">
        <v>-1.35967E-2</v>
      </c>
      <c r="J1906">
        <v>-7.3388000000000004E-3</v>
      </c>
      <c r="K1906">
        <v>-3.0046999999999999E-3</v>
      </c>
      <c r="L1906">
        <v>1.3295E-3</v>
      </c>
      <c r="M1906">
        <v>7.5872999999999999E-3</v>
      </c>
      <c r="N1906">
        <v>8.2649999999999998E-3</v>
      </c>
      <c r="O1906">
        <v>3707</v>
      </c>
      <c r="P1906">
        <v>2492.1329999999998</v>
      </c>
    </row>
    <row r="1907" spans="1:16">
      <c r="A1907" s="53" t="s">
        <v>54</v>
      </c>
      <c r="B1907" s="54" t="s">
        <v>50</v>
      </c>
      <c r="C1907" s="57">
        <v>10</v>
      </c>
      <c r="D1907">
        <v>0.76060070000000002</v>
      </c>
      <c r="E1907">
        <v>0.7405119</v>
      </c>
      <c r="F1907">
        <v>0.73255720000000002</v>
      </c>
      <c r="G1907">
        <v>2.00889E-2</v>
      </c>
      <c r="H1907">
        <v>79.166300000000007</v>
      </c>
      <c r="I1907">
        <v>9.4886999999999992E-3</v>
      </c>
      <c r="J1907">
        <v>1.5751399999999999E-2</v>
      </c>
      <c r="K1907">
        <v>2.00889E-2</v>
      </c>
      <c r="L1907">
        <v>2.4426300000000001E-2</v>
      </c>
      <c r="M1907">
        <v>3.0689000000000001E-2</v>
      </c>
      <c r="N1907">
        <v>8.2713000000000005E-3</v>
      </c>
      <c r="O1907">
        <v>3702</v>
      </c>
      <c r="P1907">
        <v>2492.1329999999998</v>
      </c>
    </row>
    <row r="1908" spans="1:16">
      <c r="A1908" s="53" t="s">
        <v>54</v>
      </c>
      <c r="B1908" s="54" t="s">
        <v>50</v>
      </c>
      <c r="C1908" s="57">
        <v>11</v>
      </c>
      <c r="D1908">
        <v>0.86737730000000002</v>
      </c>
      <c r="E1908">
        <v>0.83241810000000005</v>
      </c>
      <c r="F1908">
        <v>0.81880520000000001</v>
      </c>
      <c r="G1908">
        <v>3.4959200000000003E-2</v>
      </c>
      <c r="H1908">
        <v>83.541200000000003</v>
      </c>
      <c r="I1908">
        <v>2.4363699999999999E-2</v>
      </c>
      <c r="J1908">
        <v>3.0623600000000001E-2</v>
      </c>
      <c r="K1908">
        <v>3.4959200000000003E-2</v>
      </c>
      <c r="L1908">
        <v>3.9294799999999998E-2</v>
      </c>
      <c r="M1908">
        <v>4.5554699999999997E-2</v>
      </c>
      <c r="N1908">
        <v>8.2676999999999994E-3</v>
      </c>
      <c r="O1908">
        <v>3700</v>
      </c>
      <c r="P1908">
        <v>2492.1329999999998</v>
      </c>
    </row>
    <row r="1909" spans="1:16">
      <c r="A1909" s="53" t="s">
        <v>54</v>
      </c>
      <c r="B1909" s="54" t="s">
        <v>50</v>
      </c>
      <c r="C1909" s="57">
        <v>12</v>
      </c>
      <c r="D1909">
        <v>0.97661010000000004</v>
      </c>
      <c r="E1909">
        <v>0.92901820000000002</v>
      </c>
      <c r="F1909">
        <v>0.91955469999999995</v>
      </c>
      <c r="G1909">
        <v>4.7591899999999999E-2</v>
      </c>
      <c r="H1909">
        <v>87.368899999999996</v>
      </c>
      <c r="I1909">
        <v>3.6997700000000001E-2</v>
      </c>
      <c r="J1909">
        <v>4.3256799999999998E-2</v>
      </c>
      <c r="K1909">
        <v>4.7591899999999999E-2</v>
      </c>
      <c r="L1909">
        <v>5.1926899999999998E-2</v>
      </c>
      <c r="M1909">
        <v>5.8186000000000002E-2</v>
      </c>
      <c r="N1909">
        <v>8.2666000000000007E-3</v>
      </c>
      <c r="O1909">
        <v>3703</v>
      </c>
      <c r="P1909">
        <v>2492.1329999999998</v>
      </c>
    </row>
    <row r="1910" spans="1:16">
      <c r="A1910" s="53" t="s">
        <v>54</v>
      </c>
      <c r="B1910" s="54" t="s">
        <v>50</v>
      </c>
      <c r="C1910" s="57">
        <v>13</v>
      </c>
      <c r="D1910">
        <v>1.0959620000000001</v>
      </c>
      <c r="E1910">
        <v>1.0430729999999999</v>
      </c>
      <c r="F1910">
        <v>1.0375209999999999</v>
      </c>
      <c r="G1910">
        <v>5.2888999999999999E-2</v>
      </c>
      <c r="H1910">
        <v>90.717500000000001</v>
      </c>
      <c r="I1910">
        <v>4.2292000000000003E-2</v>
      </c>
      <c r="J1910">
        <v>4.85528E-2</v>
      </c>
      <c r="K1910">
        <v>5.2888999999999999E-2</v>
      </c>
      <c r="L1910">
        <v>5.7225199999999997E-2</v>
      </c>
      <c r="M1910">
        <v>6.3485899999999998E-2</v>
      </c>
      <c r="N1910">
        <v>8.2687999999999998E-3</v>
      </c>
      <c r="O1910">
        <v>3705</v>
      </c>
      <c r="P1910">
        <v>2492.1329999999998</v>
      </c>
    </row>
    <row r="1911" spans="1:16">
      <c r="A1911" s="53" t="s">
        <v>54</v>
      </c>
      <c r="B1911" s="54" t="s">
        <v>50</v>
      </c>
      <c r="C1911" s="57">
        <v>14</v>
      </c>
      <c r="D1911">
        <v>1.236367</v>
      </c>
      <c r="E1911">
        <v>1.1384369999999999</v>
      </c>
      <c r="F1911">
        <v>1.131483</v>
      </c>
      <c r="G1911">
        <v>9.7929500000000003E-2</v>
      </c>
      <c r="H1911">
        <v>93.576300000000003</v>
      </c>
      <c r="I1911">
        <v>8.7339E-2</v>
      </c>
      <c r="J1911">
        <v>9.3595899999999996E-2</v>
      </c>
      <c r="K1911">
        <v>9.7929500000000003E-2</v>
      </c>
      <c r="L1911">
        <v>0.10226300000000001</v>
      </c>
      <c r="M1911">
        <v>0.10852000000000001</v>
      </c>
      <c r="N1911">
        <v>8.2638E-3</v>
      </c>
      <c r="O1911">
        <v>3703</v>
      </c>
      <c r="P1911">
        <v>2492.1329999999998</v>
      </c>
    </row>
    <row r="1912" spans="1:16">
      <c r="A1912" s="53" t="s">
        <v>54</v>
      </c>
      <c r="B1912" s="54" t="s">
        <v>50</v>
      </c>
      <c r="C1912" s="57">
        <v>15</v>
      </c>
      <c r="D1912">
        <v>1.3883620000000001</v>
      </c>
      <c r="E1912">
        <v>1.166031</v>
      </c>
      <c r="F1912">
        <v>1.142012</v>
      </c>
      <c r="G1912">
        <v>0.222331</v>
      </c>
      <c r="H1912">
        <v>95.922399999999996</v>
      </c>
      <c r="I1912">
        <v>0.21172869999999999</v>
      </c>
      <c r="J1912">
        <v>0.21799270000000001</v>
      </c>
      <c r="K1912">
        <v>0.222331</v>
      </c>
      <c r="L1912">
        <v>0.22666939999999999</v>
      </c>
      <c r="M1912">
        <v>0.23293340000000001</v>
      </c>
      <c r="N1912">
        <v>8.2730000000000008E-3</v>
      </c>
      <c r="O1912">
        <v>3700</v>
      </c>
      <c r="P1912">
        <v>2492.1329999999998</v>
      </c>
    </row>
    <row r="1913" spans="1:16">
      <c r="A1913" s="53" t="s">
        <v>54</v>
      </c>
      <c r="B1913" s="54" t="s">
        <v>50</v>
      </c>
      <c r="C1913" s="57">
        <v>16</v>
      </c>
      <c r="D1913">
        <v>1.5446150000000001</v>
      </c>
      <c r="E1913">
        <v>1.2769489999999999</v>
      </c>
      <c r="F1913">
        <v>1.254494</v>
      </c>
      <c r="G1913">
        <v>0.26766600000000002</v>
      </c>
      <c r="H1913">
        <v>97.405500000000004</v>
      </c>
      <c r="I1913">
        <v>0.25706499999999999</v>
      </c>
      <c r="J1913">
        <v>0.26332810000000001</v>
      </c>
      <c r="K1913">
        <v>0.26766600000000002</v>
      </c>
      <c r="L1913">
        <v>0.27200380000000002</v>
      </c>
      <c r="M1913">
        <v>0.27826699999999999</v>
      </c>
      <c r="N1913">
        <v>8.2719999999999998E-3</v>
      </c>
      <c r="O1913">
        <v>3702</v>
      </c>
      <c r="P1913">
        <v>2492.1329999999998</v>
      </c>
    </row>
    <row r="1914" spans="1:16">
      <c r="A1914" s="53" t="s">
        <v>54</v>
      </c>
      <c r="B1914" s="54" t="s">
        <v>50</v>
      </c>
      <c r="C1914" s="57">
        <v>17</v>
      </c>
      <c r="D1914">
        <v>1.686687</v>
      </c>
      <c r="E1914">
        <v>1.421435</v>
      </c>
      <c r="F1914">
        <v>1.3920170000000001</v>
      </c>
      <c r="G1914">
        <v>0.26525179999999998</v>
      </c>
      <c r="H1914">
        <v>98.243799999999993</v>
      </c>
      <c r="I1914">
        <v>0.25465300000000002</v>
      </c>
      <c r="J1914">
        <v>0.2609148</v>
      </c>
      <c r="K1914">
        <v>0.26525179999999998</v>
      </c>
      <c r="L1914">
        <v>0.26958870000000001</v>
      </c>
      <c r="M1914">
        <v>0.2758505</v>
      </c>
      <c r="N1914">
        <v>8.2702000000000001E-3</v>
      </c>
      <c r="O1914">
        <v>3697</v>
      </c>
      <c r="P1914">
        <v>2492.1329999999998</v>
      </c>
    </row>
    <row r="1915" spans="1:16">
      <c r="A1915" s="53" t="s">
        <v>54</v>
      </c>
      <c r="B1915" s="54" t="s">
        <v>50</v>
      </c>
      <c r="C1915" s="57">
        <v>18</v>
      </c>
      <c r="D1915">
        <v>1.7820530000000001</v>
      </c>
      <c r="E1915">
        <v>1.522019</v>
      </c>
      <c r="F1915">
        <v>1.4944919999999999</v>
      </c>
      <c r="G1915">
        <v>0.26003419999999999</v>
      </c>
      <c r="H1915">
        <v>98.153400000000005</v>
      </c>
      <c r="I1915">
        <v>0.24944060000000001</v>
      </c>
      <c r="J1915">
        <v>0.25569940000000002</v>
      </c>
      <c r="K1915">
        <v>0.26003419999999999</v>
      </c>
      <c r="L1915">
        <v>0.26436900000000002</v>
      </c>
      <c r="M1915">
        <v>0.27062779999999997</v>
      </c>
      <c r="N1915">
        <v>8.2661999999999996E-3</v>
      </c>
      <c r="O1915">
        <v>3699</v>
      </c>
      <c r="P1915">
        <v>2492.1329999999998</v>
      </c>
    </row>
    <row r="1916" spans="1:16">
      <c r="A1916" s="53" t="s">
        <v>54</v>
      </c>
      <c r="B1916" s="54" t="s">
        <v>50</v>
      </c>
      <c r="C1916" s="57">
        <v>19</v>
      </c>
      <c r="D1916">
        <v>1.781758</v>
      </c>
      <c r="E1916">
        <v>1.534643</v>
      </c>
      <c r="F1916">
        <v>1.522553</v>
      </c>
      <c r="G1916">
        <v>0.2471148</v>
      </c>
      <c r="H1916">
        <v>96.720399999999998</v>
      </c>
      <c r="I1916">
        <v>0.23651549999999999</v>
      </c>
      <c r="J1916">
        <v>0.24277760000000001</v>
      </c>
      <c r="K1916">
        <v>0.2471148</v>
      </c>
      <c r="L1916">
        <v>0.25145190000000001</v>
      </c>
      <c r="M1916">
        <v>0.2577141</v>
      </c>
      <c r="N1916">
        <v>8.2707000000000006E-3</v>
      </c>
      <c r="O1916">
        <v>3700</v>
      </c>
      <c r="P1916">
        <v>2492.1329999999998</v>
      </c>
    </row>
    <row r="1917" spans="1:16">
      <c r="A1917" s="53" t="s">
        <v>54</v>
      </c>
      <c r="B1917" s="54" t="s">
        <v>50</v>
      </c>
      <c r="C1917" s="57">
        <v>20</v>
      </c>
      <c r="D1917">
        <v>1.6741410000000001</v>
      </c>
      <c r="E1917">
        <v>1.648644</v>
      </c>
      <c r="F1917">
        <v>1.6525449999999999</v>
      </c>
      <c r="G1917">
        <v>2.5496700000000001E-2</v>
      </c>
      <c r="H1917">
        <v>93.445999999999998</v>
      </c>
      <c r="I1917">
        <v>1.4903100000000001E-2</v>
      </c>
      <c r="J1917">
        <v>2.1161900000000001E-2</v>
      </c>
      <c r="K1917">
        <v>2.5496700000000001E-2</v>
      </c>
      <c r="L1917">
        <v>2.98315E-2</v>
      </c>
      <c r="M1917">
        <v>3.6090299999999999E-2</v>
      </c>
      <c r="N1917">
        <v>8.2661999999999996E-3</v>
      </c>
      <c r="O1917">
        <v>3704</v>
      </c>
      <c r="P1917">
        <v>2492.1329999999998</v>
      </c>
    </row>
    <row r="1918" spans="1:16">
      <c r="A1918" s="53" t="s">
        <v>54</v>
      </c>
      <c r="B1918" s="54" t="s">
        <v>50</v>
      </c>
      <c r="C1918" s="57">
        <v>21</v>
      </c>
      <c r="D1918">
        <v>1.5795129999999999</v>
      </c>
      <c r="E1918">
        <v>1.637416</v>
      </c>
      <c r="F1918">
        <v>1.644871</v>
      </c>
      <c r="G1918">
        <v>-5.7903099999999999E-2</v>
      </c>
      <c r="H1918">
        <v>89.168599999999998</v>
      </c>
      <c r="I1918">
        <v>-6.8493299999999993E-2</v>
      </c>
      <c r="J1918">
        <v>-6.22365E-2</v>
      </c>
      <c r="K1918">
        <v>-5.7903099999999999E-2</v>
      </c>
      <c r="L1918">
        <v>-5.3569600000000002E-2</v>
      </c>
      <c r="M1918">
        <v>-4.7312800000000002E-2</v>
      </c>
      <c r="N1918">
        <v>8.2635999999999994E-3</v>
      </c>
      <c r="O1918">
        <v>3708</v>
      </c>
      <c r="P1918">
        <v>2492.1329999999998</v>
      </c>
    </row>
    <row r="1919" spans="1:16">
      <c r="A1919" s="53" t="s">
        <v>54</v>
      </c>
      <c r="B1919" s="54" t="s">
        <v>50</v>
      </c>
      <c r="C1919" s="57">
        <v>22</v>
      </c>
      <c r="D1919">
        <v>1.486974</v>
      </c>
      <c r="E1919">
        <v>1.520162</v>
      </c>
      <c r="F1919">
        <v>1.529318</v>
      </c>
      <c r="G1919">
        <v>-3.3187599999999998E-2</v>
      </c>
      <c r="H1919">
        <v>85.601399999999998</v>
      </c>
      <c r="I1919">
        <v>-4.3774E-2</v>
      </c>
      <c r="J1919">
        <v>-3.7519499999999997E-2</v>
      </c>
      <c r="K1919">
        <v>-3.3187599999999998E-2</v>
      </c>
      <c r="L1919">
        <v>-2.8855800000000001E-2</v>
      </c>
      <c r="M1919">
        <v>-2.2601300000000001E-2</v>
      </c>
      <c r="N1919">
        <v>8.2605999999999999E-3</v>
      </c>
      <c r="O1919">
        <v>3708</v>
      </c>
      <c r="P1919">
        <v>2492.1329999999998</v>
      </c>
    </row>
    <row r="1920" spans="1:16">
      <c r="A1920" s="53" t="s">
        <v>54</v>
      </c>
      <c r="B1920" s="54" t="s">
        <v>50</v>
      </c>
      <c r="C1920" s="57">
        <v>23</v>
      </c>
      <c r="D1920">
        <v>1.3018240000000001</v>
      </c>
      <c r="E1920">
        <v>1.297701</v>
      </c>
      <c r="F1920">
        <v>1.29817</v>
      </c>
      <c r="G1920">
        <v>4.1232999999999999E-3</v>
      </c>
      <c r="H1920">
        <v>82.485699999999994</v>
      </c>
      <c r="I1920">
        <v>-6.4612000000000003E-3</v>
      </c>
      <c r="J1920">
        <v>-2.0780000000000001E-4</v>
      </c>
      <c r="K1920">
        <v>4.1232999999999999E-3</v>
      </c>
      <c r="L1920">
        <v>8.4544000000000008E-3</v>
      </c>
      <c r="M1920">
        <v>1.4707899999999999E-2</v>
      </c>
      <c r="N1920">
        <v>8.2591999999999995E-3</v>
      </c>
      <c r="O1920">
        <v>3711</v>
      </c>
      <c r="P1920">
        <v>2492.1329999999998</v>
      </c>
    </row>
    <row r="1921" spans="1:16">
      <c r="A1921" s="53" t="s">
        <v>54</v>
      </c>
      <c r="B1921" s="54" t="s">
        <v>50</v>
      </c>
      <c r="C1921" s="57">
        <v>24</v>
      </c>
      <c r="D1921">
        <v>1.0835760000000001</v>
      </c>
      <c r="E1921">
        <v>1.087394</v>
      </c>
      <c r="F1921">
        <v>1.094984</v>
      </c>
      <c r="G1921">
        <v>-3.8176E-3</v>
      </c>
      <c r="H1921">
        <v>79.914000000000001</v>
      </c>
      <c r="I1921">
        <v>-1.4412299999999999E-2</v>
      </c>
      <c r="J1921">
        <v>-8.1528E-3</v>
      </c>
      <c r="K1921">
        <v>-3.8176E-3</v>
      </c>
      <c r="L1921">
        <v>5.1769999999999995E-4</v>
      </c>
      <c r="M1921">
        <v>6.7771999999999997E-3</v>
      </c>
      <c r="N1921">
        <v>8.2670999999999994E-3</v>
      </c>
      <c r="O1921">
        <v>3708</v>
      </c>
      <c r="P1921">
        <v>2492.1329999999998</v>
      </c>
    </row>
    <row r="1922" spans="1:16">
      <c r="A1922" s="53" t="s">
        <v>55</v>
      </c>
      <c r="B1922" s="53">
        <v>39993</v>
      </c>
      <c r="C1922" s="57">
        <v>1</v>
      </c>
      <c r="D1922">
        <v>1.3759749999999999</v>
      </c>
      <c r="E1922">
        <v>1.3685080000000001</v>
      </c>
      <c r="F1922">
        <v>1.9966999999999999</v>
      </c>
      <c r="G1922">
        <v>7.4675000000000002E-3</v>
      </c>
      <c r="H1922">
        <v>76.807699999999997</v>
      </c>
      <c r="I1922">
        <v>-0.14960000000000001</v>
      </c>
      <c r="J1922">
        <v>-5.6803199999999998E-2</v>
      </c>
      <c r="K1922">
        <v>7.4675000000000002E-3</v>
      </c>
      <c r="L1922">
        <v>7.1738300000000005E-2</v>
      </c>
      <c r="M1922">
        <v>0.16453499999999999</v>
      </c>
      <c r="N1922">
        <v>0.1225604</v>
      </c>
      <c r="O1922">
        <v>26</v>
      </c>
      <c r="P1922">
        <v>236</v>
      </c>
    </row>
    <row r="1923" spans="1:16">
      <c r="A1923" s="53" t="s">
        <v>55</v>
      </c>
      <c r="B1923" s="53">
        <v>39993</v>
      </c>
      <c r="C1923" s="57">
        <v>2</v>
      </c>
      <c r="D1923">
        <v>1.0952569999999999</v>
      </c>
      <c r="E1923">
        <v>1.1108640000000001</v>
      </c>
      <c r="F1923">
        <v>1.5154920000000001</v>
      </c>
      <c r="G1923">
        <v>-1.56071E-2</v>
      </c>
      <c r="H1923">
        <v>75.076899999999995</v>
      </c>
      <c r="I1923">
        <v>-0.17267460000000001</v>
      </c>
      <c r="J1923">
        <v>-7.9877900000000002E-2</v>
      </c>
      <c r="K1923">
        <v>-1.56071E-2</v>
      </c>
      <c r="L1923">
        <v>4.8663600000000001E-2</v>
      </c>
      <c r="M1923">
        <v>0.14146039999999999</v>
      </c>
      <c r="N1923">
        <v>0.1225604</v>
      </c>
      <c r="O1923">
        <v>26</v>
      </c>
      <c r="P1923">
        <v>236</v>
      </c>
    </row>
    <row r="1924" spans="1:16">
      <c r="A1924" s="53" t="s">
        <v>55</v>
      </c>
      <c r="B1924" s="53">
        <v>39993</v>
      </c>
      <c r="C1924" s="57">
        <v>3</v>
      </c>
      <c r="D1924">
        <v>0.96146200000000004</v>
      </c>
      <c r="E1924">
        <v>1.029854</v>
      </c>
      <c r="F1924">
        <v>1.3000579999999999</v>
      </c>
      <c r="G1924">
        <v>-6.83917E-2</v>
      </c>
      <c r="H1924">
        <v>74.807699999999997</v>
      </c>
      <c r="I1924">
        <v>-0.2254592</v>
      </c>
      <c r="J1924">
        <v>-0.13266240000000001</v>
      </c>
      <c r="K1924">
        <v>-6.83917E-2</v>
      </c>
      <c r="L1924">
        <v>-4.1209000000000003E-3</v>
      </c>
      <c r="M1924">
        <v>8.8675799999999999E-2</v>
      </c>
      <c r="N1924">
        <v>0.1225604</v>
      </c>
      <c r="O1924">
        <v>26</v>
      </c>
      <c r="P1924">
        <v>236</v>
      </c>
    </row>
    <row r="1925" spans="1:16">
      <c r="A1925" s="53" t="s">
        <v>55</v>
      </c>
      <c r="B1925" s="53">
        <v>39993</v>
      </c>
      <c r="C1925" s="57">
        <v>4</v>
      </c>
      <c r="D1925">
        <v>0.87434460000000003</v>
      </c>
      <c r="E1925">
        <v>0.86935379999999995</v>
      </c>
      <c r="F1925">
        <v>1.0730189999999999</v>
      </c>
      <c r="G1925">
        <v>4.9908000000000001E-3</v>
      </c>
      <c r="H1925">
        <v>73.615399999999994</v>
      </c>
      <c r="I1925">
        <v>-0.15207670000000001</v>
      </c>
      <c r="J1925">
        <v>-5.9279999999999999E-2</v>
      </c>
      <c r="K1925">
        <v>4.9908000000000001E-3</v>
      </c>
      <c r="L1925">
        <v>6.9261500000000004E-2</v>
      </c>
      <c r="M1925">
        <v>0.16205820000000001</v>
      </c>
      <c r="N1925">
        <v>0.1225604</v>
      </c>
      <c r="O1925">
        <v>26</v>
      </c>
      <c r="P1925">
        <v>236</v>
      </c>
    </row>
    <row r="1926" spans="1:16">
      <c r="A1926" s="53" t="s">
        <v>55</v>
      </c>
      <c r="B1926" s="53">
        <v>39993</v>
      </c>
      <c r="C1926" s="57">
        <v>5</v>
      </c>
      <c r="D1926">
        <v>0.77742889999999998</v>
      </c>
      <c r="E1926">
        <v>0.82171799999999995</v>
      </c>
      <c r="F1926">
        <v>0.96908059999999996</v>
      </c>
      <c r="G1926">
        <v>-4.4289099999999998E-2</v>
      </c>
      <c r="H1926">
        <v>72.115399999999994</v>
      </c>
      <c r="I1926">
        <v>-0.2013566</v>
      </c>
      <c r="J1926">
        <v>-0.1085599</v>
      </c>
      <c r="K1926">
        <v>-4.4289099999999998E-2</v>
      </c>
      <c r="L1926">
        <v>1.9981599999999999E-2</v>
      </c>
      <c r="M1926">
        <v>0.1127784</v>
      </c>
      <c r="N1926">
        <v>0.1225604</v>
      </c>
      <c r="O1926">
        <v>26</v>
      </c>
      <c r="P1926">
        <v>236</v>
      </c>
    </row>
    <row r="1927" spans="1:16">
      <c r="A1927" s="53" t="s">
        <v>55</v>
      </c>
      <c r="B1927" s="53">
        <v>39993</v>
      </c>
      <c r="C1927" s="57">
        <v>6</v>
      </c>
      <c r="D1927">
        <v>0.68379780000000001</v>
      </c>
      <c r="E1927">
        <v>0.7757522</v>
      </c>
      <c r="F1927">
        <v>0.96256140000000001</v>
      </c>
      <c r="G1927">
        <v>-9.1954400000000006E-2</v>
      </c>
      <c r="H1927">
        <v>70.076899999999995</v>
      </c>
      <c r="I1927">
        <v>-0.24902189999999999</v>
      </c>
      <c r="J1927">
        <v>-0.15622510000000001</v>
      </c>
      <c r="K1927">
        <v>-9.1954400000000006E-2</v>
      </c>
      <c r="L1927">
        <v>-2.7683699999999999E-2</v>
      </c>
      <c r="M1927">
        <v>6.5113099999999993E-2</v>
      </c>
      <c r="N1927">
        <v>0.1225604</v>
      </c>
      <c r="O1927">
        <v>26</v>
      </c>
      <c r="P1927">
        <v>236</v>
      </c>
    </row>
    <row r="1928" spans="1:16">
      <c r="A1928" s="53" t="s">
        <v>55</v>
      </c>
      <c r="B1928" s="53">
        <v>39993</v>
      </c>
      <c r="C1928" s="57">
        <v>7</v>
      </c>
      <c r="D1928">
        <v>0.86110869999999995</v>
      </c>
      <c r="E1928">
        <v>0.85921559999999997</v>
      </c>
      <c r="F1928">
        <v>1.054108</v>
      </c>
      <c r="G1928">
        <v>1.8931E-3</v>
      </c>
      <c r="H1928">
        <v>69.692300000000003</v>
      </c>
      <c r="I1928">
        <v>-0.15517439999999999</v>
      </c>
      <c r="J1928">
        <v>-6.2377599999999998E-2</v>
      </c>
      <c r="K1928">
        <v>1.8931E-3</v>
      </c>
      <c r="L1928">
        <v>6.6163799999999995E-2</v>
      </c>
      <c r="M1928">
        <v>0.15896060000000001</v>
      </c>
      <c r="N1928">
        <v>0.1225604</v>
      </c>
      <c r="O1928">
        <v>26</v>
      </c>
      <c r="P1928">
        <v>236</v>
      </c>
    </row>
    <row r="1929" spans="1:16">
      <c r="A1929" s="53" t="s">
        <v>55</v>
      </c>
      <c r="B1929" s="53">
        <v>39993</v>
      </c>
      <c r="C1929" s="57">
        <v>8</v>
      </c>
      <c r="D1929">
        <v>1.052254</v>
      </c>
      <c r="E1929">
        <v>1.099073</v>
      </c>
      <c r="F1929">
        <v>1.2593650000000001</v>
      </c>
      <c r="G1929">
        <v>-4.6818499999999999E-2</v>
      </c>
      <c r="H1929">
        <v>72.5</v>
      </c>
      <c r="I1929">
        <v>-0.20388600000000001</v>
      </c>
      <c r="J1929">
        <v>-0.1110892</v>
      </c>
      <c r="K1929">
        <v>-4.6818499999999999E-2</v>
      </c>
      <c r="L1929">
        <v>1.7452200000000001E-2</v>
      </c>
      <c r="M1929">
        <v>0.110249</v>
      </c>
      <c r="N1929">
        <v>0.1225604</v>
      </c>
      <c r="O1929">
        <v>26</v>
      </c>
      <c r="P1929">
        <v>236</v>
      </c>
    </row>
    <row r="1930" spans="1:16">
      <c r="A1930" s="53" t="s">
        <v>55</v>
      </c>
      <c r="B1930" s="53">
        <v>39993</v>
      </c>
      <c r="C1930" s="57">
        <v>9</v>
      </c>
      <c r="D1930">
        <v>1.2834350000000001</v>
      </c>
      <c r="E1930">
        <v>1.328495</v>
      </c>
      <c r="F1930">
        <v>1.5680229999999999</v>
      </c>
      <c r="G1930">
        <v>-4.5060799999999998E-2</v>
      </c>
      <c r="H1930">
        <v>77.346199999999996</v>
      </c>
      <c r="I1930">
        <v>-0.20212820000000001</v>
      </c>
      <c r="J1930">
        <v>-0.1093315</v>
      </c>
      <c r="K1930">
        <v>-4.5060799999999998E-2</v>
      </c>
      <c r="L1930">
        <v>1.9210000000000001E-2</v>
      </c>
      <c r="M1930">
        <v>0.1120067</v>
      </c>
      <c r="N1930">
        <v>0.1225604</v>
      </c>
      <c r="O1930">
        <v>26</v>
      </c>
      <c r="P1930">
        <v>236</v>
      </c>
    </row>
    <row r="1931" spans="1:16">
      <c r="A1931" s="53" t="s">
        <v>55</v>
      </c>
      <c r="B1931" s="53">
        <v>39993</v>
      </c>
      <c r="C1931" s="57">
        <v>10</v>
      </c>
      <c r="D1931">
        <v>1.4276450000000001</v>
      </c>
      <c r="E1931">
        <v>1.569571</v>
      </c>
      <c r="F1931">
        <v>1.9329769999999999</v>
      </c>
      <c r="G1931">
        <v>-0.14192560000000001</v>
      </c>
      <c r="H1931">
        <v>82.5</v>
      </c>
      <c r="I1931">
        <v>-0.29899310000000001</v>
      </c>
      <c r="J1931">
        <v>-0.2061963</v>
      </c>
      <c r="K1931">
        <v>-0.14192560000000001</v>
      </c>
      <c r="L1931">
        <v>-7.7654799999999996E-2</v>
      </c>
      <c r="M1931">
        <v>1.51419E-2</v>
      </c>
      <c r="N1931">
        <v>0.1225604</v>
      </c>
      <c r="O1931">
        <v>26</v>
      </c>
      <c r="P1931">
        <v>236</v>
      </c>
    </row>
    <row r="1932" spans="1:16">
      <c r="A1932" s="53" t="s">
        <v>55</v>
      </c>
      <c r="B1932" s="53">
        <v>39993</v>
      </c>
      <c r="C1932" s="57">
        <v>11</v>
      </c>
      <c r="D1932">
        <v>1.6235310000000001</v>
      </c>
      <c r="E1932">
        <v>1.7497819999999999</v>
      </c>
      <c r="F1932">
        <v>2.1745920000000001</v>
      </c>
      <c r="G1932">
        <v>-0.12625149999999999</v>
      </c>
      <c r="H1932">
        <v>87.538499999999999</v>
      </c>
      <c r="I1932">
        <v>-0.28331889999999998</v>
      </c>
      <c r="J1932">
        <v>-0.1905222</v>
      </c>
      <c r="K1932">
        <v>-0.12625149999999999</v>
      </c>
      <c r="L1932">
        <v>-6.19807E-2</v>
      </c>
      <c r="M1932">
        <v>3.0816E-2</v>
      </c>
      <c r="N1932">
        <v>0.1225604</v>
      </c>
      <c r="O1932">
        <v>26</v>
      </c>
      <c r="P1932">
        <v>236</v>
      </c>
    </row>
    <row r="1933" spans="1:16">
      <c r="A1933" s="53" t="s">
        <v>55</v>
      </c>
      <c r="B1933" s="53">
        <v>39993</v>
      </c>
      <c r="C1933" s="57">
        <v>12</v>
      </c>
      <c r="D1933">
        <v>1.884695</v>
      </c>
      <c r="E1933">
        <v>1.8882540000000001</v>
      </c>
      <c r="F1933">
        <v>2.0714269999999999</v>
      </c>
      <c r="G1933">
        <v>-3.5584000000000002E-3</v>
      </c>
      <c r="H1933">
        <v>91.346199999999996</v>
      </c>
      <c r="I1933">
        <v>-0.16062589999999999</v>
      </c>
      <c r="J1933">
        <v>-6.7829100000000003E-2</v>
      </c>
      <c r="K1933">
        <v>-3.5584000000000002E-3</v>
      </c>
      <c r="L1933">
        <v>6.0712299999999997E-2</v>
      </c>
      <c r="M1933">
        <v>0.15350910000000001</v>
      </c>
      <c r="N1933">
        <v>0.1225604</v>
      </c>
      <c r="O1933">
        <v>26</v>
      </c>
      <c r="P1933">
        <v>236</v>
      </c>
    </row>
    <row r="1934" spans="1:16">
      <c r="A1934" s="53" t="s">
        <v>55</v>
      </c>
      <c r="B1934" s="53">
        <v>39993</v>
      </c>
      <c r="C1934" s="57">
        <v>13</v>
      </c>
      <c r="D1934">
        <v>2.2302420000000001</v>
      </c>
      <c r="E1934">
        <v>2.3632930000000001</v>
      </c>
      <c r="F1934">
        <v>2.4993150000000002</v>
      </c>
      <c r="G1934">
        <v>-0.1330519</v>
      </c>
      <c r="H1934">
        <v>95.230800000000002</v>
      </c>
      <c r="I1934">
        <v>-0.29011930000000002</v>
      </c>
      <c r="J1934">
        <v>-0.19732259999999999</v>
      </c>
      <c r="K1934">
        <v>-0.1330519</v>
      </c>
      <c r="L1934">
        <v>-6.8781099999999998E-2</v>
      </c>
      <c r="M1934">
        <v>2.4015600000000002E-2</v>
      </c>
      <c r="N1934">
        <v>0.1225604</v>
      </c>
      <c r="O1934">
        <v>26</v>
      </c>
      <c r="P1934">
        <v>236</v>
      </c>
    </row>
    <row r="1935" spans="1:16">
      <c r="A1935" s="53" t="s">
        <v>55</v>
      </c>
      <c r="B1935" s="53">
        <v>39993</v>
      </c>
      <c r="C1935" s="57">
        <v>14</v>
      </c>
      <c r="D1935">
        <v>2.3520029999999998</v>
      </c>
      <c r="E1935">
        <v>2.3002210000000001</v>
      </c>
      <c r="F1935">
        <v>2.5275500000000002</v>
      </c>
      <c r="G1935">
        <v>5.1781899999999999E-2</v>
      </c>
      <c r="H1935">
        <v>98.115399999999994</v>
      </c>
      <c r="I1935">
        <v>-0.10528559999999999</v>
      </c>
      <c r="J1935">
        <v>-1.24888E-2</v>
      </c>
      <c r="K1935">
        <v>5.1781899999999999E-2</v>
      </c>
      <c r="L1935">
        <v>0.11605260000000001</v>
      </c>
      <c r="M1935">
        <v>0.20884939999999999</v>
      </c>
      <c r="N1935">
        <v>0.1225604</v>
      </c>
      <c r="O1935">
        <v>26</v>
      </c>
      <c r="P1935">
        <v>236</v>
      </c>
    </row>
    <row r="1936" spans="1:16">
      <c r="A1936" s="53" t="s">
        <v>55</v>
      </c>
      <c r="B1936" s="53">
        <v>39993</v>
      </c>
      <c r="C1936" s="57">
        <v>15</v>
      </c>
      <c r="D1936">
        <v>2.7670469999999998</v>
      </c>
      <c r="E1936">
        <v>1.9302859999999999</v>
      </c>
      <c r="F1936">
        <v>2.5899649999999999</v>
      </c>
      <c r="G1936">
        <v>0.83676050000000002</v>
      </c>
      <c r="H1936">
        <v>100.654</v>
      </c>
      <c r="I1936">
        <v>0.67969299999999999</v>
      </c>
      <c r="J1936">
        <v>0.7724898</v>
      </c>
      <c r="K1936">
        <v>0.83676050000000002</v>
      </c>
      <c r="L1936">
        <v>0.90103129999999998</v>
      </c>
      <c r="M1936">
        <v>0.99382800000000004</v>
      </c>
      <c r="N1936">
        <v>0.1225604</v>
      </c>
      <c r="O1936">
        <v>26</v>
      </c>
      <c r="P1936">
        <v>236</v>
      </c>
    </row>
    <row r="1937" spans="1:16">
      <c r="A1937" s="53" t="s">
        <v>55</v>
      </c>
      <c r="B1937" s="53">
        <v>39993</v>
      </c>
      <c r="C1937" s="57">
        <v>16</v>
      </c>
      <c r="D1937">
        <v>3.0701130000000001</v>
      </c>
      <c r="E1937">
        <v>2.0462340000000001</v>
      </c>
      <c r="F1937">
        <v>2.381961</v>
      </c>
      <c r="G1937">
        <v>1.0238799999999999</v>
      </c>
      <c r="H1937">
        <v>101.846</v>
      </c>
      <c r="I1937">
        <v>0.86681229999999998</v>
      </c>
      <c r="J1937">
        <v>0.95960900000000005</v>
      </c>
      <c r="K1937">
        <v>1.0238799999999999</v>
      </c>
      <c r="L1937">
        <v>1.0881510000000001</v>
      </c>
      <c r="M1937">
        <v>1.180947</v>
      </c>
      <c r="N1937">
        <v>0.1225604</v>
      </c>
      <c r="O1937">
        <v>26</v>
      </c>
      <c r="P1937">
        <v>236</v>
      </c>
    </row>
    <row r="1938" spans="1:16">
      <c r="A1938" s="53" t="s">
        <v>55</v>
      </c>
      <c r="B1938" s="53">
        <v>39993</v>
      </c>
      <c r="C1938" s="57">
        <v>17</v>
      </c>
      <c r="D1938">
        <v>3.3113199999999998</v>
      </c>
      <c r="E1938">
        <v>2.322222</v>
      </c>
      <c r="F1938">
        <v>2.5645069999999999</v>
      </c>
      <c r="G1938">
        <v>0.98909740000000002</v>
      </c>
      <c r="H1938">
        <v>102.538</v>
      </c>
      <c r="I1938">
        <v>0.83202989999999999</v>
      </c>
      <c r="J1938">
        <v>0.92482660000000005</v>
      </c>
      <c r="K1938">
        <v>0.98909740000000002</v>
      </c>
      <c r="L1938">
        <v>1.0533680000000001</v>
      </c>
      <c r="M1938">
        <v>1.1461650000000001</v>
      </c>
      <c r="N1938">
        <v>0.1225604</v>
      </c>
      <c r="O1938">
        <v>26</v>
      </c>
      <c r="P1938">
        <v>236</v>
      </c>
    </row>
    <row r="1939" spans="1:16">
      <c r="A1939" s="53" t="s">
        <v>55</v>
      </c>
      <c r="B1939" s="53">
        <v>39993</v>
      </c>
      <c r="C1939" s="57">
        <v>18</v>
      </c>
      <c r="D1939">
        <v>3.3246760000000002</v>
      </c>
      <c r="E1939">
        <v>2.4206650000000001</v>
      </c>
      <c r="F1939">
        <v>2.4983</v>
      </c>
      <c r="G1939">
        <v>0.90401100000000001</v>
      </c>
      <c r="H1939">
        <v>101.346</v>
      </c>
      <c r="I1939">
        <v>0.74694349999999998</v>
      </c>
      <c r="J1939">
        <v>0.8397403</v>
      </c>
      <c r="K1939">
        <v>0.90401100000000001</v>
      </c>
      <c r="L1939">
        <v>0.96828170000000002</v>
      </c>
      <c r="M1939">
        <v>1.0610790000000001</v>
      </c>
      <c r="N1939">
        <v>0.1225604</v>
      </c>
      <c r="O1939">
        <v>26</v>
      </c>
      <c r="P1939">
        <v>236</v>
      </c>
    </row>
    <row r="1940" spans="1:16">
      <c r="A1940" s="53" t="s">
        <v>55</v>
      </c>
      <c r="B1940" s="53">
        <v>39993</v>
      </c>
      <c r="C1940" s="57">
        <v>19</v>
      </c>
      <c r="D1940">
        <v>3.2705030000000002</v>
      </c>
      <c r="E1940">
        <v>2.3644080000000001</v>
      </c>
      <c r="F1940">
        <v>2.5695459999999999</v>
      </c>
      <c r="G1940">
        <v>0.90609479999999998</v>
      </c>
      <c r="H1940">
        <v>99.153800000000004</v>
      </c>
      <c r="I1940">
        <v>0.74902729999999995</v>
      </c>
      <c r="J1940">
        <v>0.84182409999999996</v>
      </c>
      <c r="K1940">
        <v>0.90609479999999998</v>
      </c>
      <c r="L1940">
        <v>0.97036549999999999</v>
      </c>
      <c r="M1940">
        <v>1.0631619999999999</v>
      </c>
      <c r="N1940">
        <v>0.1225604</v>
      </c>
      <c r="O1940">
        <v>26</v>
      </c>
      <c r="P1940">
        <v>236</v>
      </c>
    </row>
    <row r="1941" spans="1:16">
      <c r="A1941" s="53" t="s">
        <v>55</v>
      </c>
      <c r="B1941" s="53">
        <v>39993</v>
      </c>
      <c r="C1941" s="57">
        <v>20</v>
      </c>
      <c r="D1941">
        <v>3.1940940000000002</v>
      </c>
      <c r="E1941">
        <v>3.0267330000000001</v>
      </c>
      <c r="F1941">
        <v>3.4679069999999999</v>
      </c>
      <c r="G1941">
        <v>0.16736100000000001</v>
      </c>
      <c r="H1941">
        <v>94.615399999999994</v>
      </c>
      <c r="I1941">
        <v>1.0293500000000001E-2</v>
      </c>
      <c r="J1941">
        <v>0.1030903</v>
      </c>
      <c r="K1941">
        <v>0.16736100000000001</v>
      </c>
      <c r="L1941">
        <v>0.2316318</v>
      </c>
      <c r="M1941">
        <v>0.32442850000000001</v>
      </c>
      <c r="N1941">
        <v>0.1225604</v>
      </c>
      <c r="O1941">
        <v>26</v>
      </c>
      <c r="P1941">
        <v>236</v>
      </c>
    </row>
    <row r="1942" spans="1:16">
      <c r="A1942" s="53" t="s">
        <v>55</v>
      </c>
      <c r="B1942" s="53">
        <v>39993</v>
      </c>
      <c r="C1942" s="57">
        <v>21</v>
      </c>
      <c r="D1942">
        <v>2.743954</v>
      </c>
      <c r="E1942">
        <v>2.8007339999999998</v>
      </c>
      <c r="F1942">
        <v>3.0436000000000001</v>
      </c>
      <c r="G1942">
        <v>-5.67796E-2</v>
      </c>
      <c r="H1942">
        <v>86.384600000000006</v>
      </c>
      <c r="I1942">
        <v>-0.21384710000000001</v>
      </c>
      <c r="J1942">
        <v>-0.1210504</v>
      </c>
      <c r="K1942">
        <v>-5.67796E-2</v>
      </c>
      <c r="L1942">
        <v>7.4910999999999997E-3</v>
      </c>
      <c r="M1942">
        <v>0.1002879</v>
      </c>
      <c r="N1942">
        <v>0.1225604</v>
      </c>
      <c r="O1942">
        <v>26</v>
      </c>
      <c r="P1942">
        <v>236</v>
      </c>
    </row>
    <row r="1943" spans="1:16">
      <c r="A1943" s="53" t="s">
        <v>55</v>
      </c>
      <c r="B1943" s="53">
        <v>39993</v>
      </c>
      <c r="C1943" s="57">
        <v>22</v>
      </c>
      <c r="D1943">
        <v>2.2365140000000001</v>
      </c>
      <c r="E1943">
        <v>2.4841660000000001</v>
      </c>
      <c r="F1943">
        <v>2.7888459999999999</v>
      </c>
      <c r="G1943">
        <v>-0.24765229999999999</v>
      </c>
      <c r="H1943">
        <v>78.846199999999996</v>
      </c>
      <c r="I1943">
        <v>-0.40471980000000002</v>
      </c>
      <c r="J1943">
        <v>-0.31192300000000001</v>
      </c>
      <c r="K1943">
        <v>-0.24765229999999999</v>
      </c>
      <c r="L1943">
        <v>-0.18338160000000001</v>
      </c>
      <c r="M1943">
        <v>-9.0584799999999993E-2</v>
      </c>
      <c r="N1943">
        <v>0.1225604</v>
      </c>
      <c r="O1943">
        <v>26</v>
      </c>
      <c r="P1943">
        <v>236</v>
      </c>
    </row>
    <row r="1944" spans="1:16">
      <c r="A1944" s="53" t="s">
        <v>55</v>
      </c>
      <c r="B1944" s="53">
        <v>39993</v>
      </c>
      <c r="C1944" s="57">
        <v>23</v>
      </c>
      <c r="D1944">
        <v>1.718788</v>
      </c>
      <c r="E1944">
        <v>1.9752940000000001</v>
      </c>
      <c r="F1944">
        <v>2.3421729999999998</v>
      </c>
      <c r="G1944">
        <v>-0.2565055</v>
      </c>
      <c r="H1944">
        <v>74.923100000000005</v>
      </c>
      <c r="I1944">
        <v>-0.41357300000000002</v>
      </c>
      <c r="J1944">
        <v>-0.32077620000000001</v>
      </c>
      <c r="K1944">
        <v>-0.2565055</v>
      </c>
      <c r="L1944">
        <v>-0.19223480000000001</v>
      </c>
      <c r="M1944">
        <v>-9.9437999999999999E-2</v>
      </c>
      <c r="N1944">
        <v>0.1225604</v>
      </c>
      <c r="O1944">
        <v>26</v>
      </c>
      <c r="P1944">
        <v>236</v>
      </c>
    </row>
    <row r="1945" spans="1:16">
      <c r="A1945" s="53" t="s">
        <v>55</v>
      </c>
      <c r="B1945" s="53">
        <v>39993</v>
      </c>
      <c r="C1945" s="57">
        <v>24</v>
      </c>
      <c r="D1945">
        <v>1.282273</v>
      </c>
      <c r="E1945">
        <v>1.4544459999999999</v>
      </c>
      <c r="F1945">
        <v>1.8633150000000001</v>
      </c>
      <c r="G1945">
        <v>-0.17217299999999999</v>
      </c>
      <c r="H1945">
        <v>72</v>
      </c>
      <c r="I1945">
        <v>-0.32924049999999999</v>
      </c>
      <c r="J1945">
        <v>-0.23644380000000001</v>
      </c>
      <c r="K1945">
        <v>-0.17217299999999999</v>
      </c>
      <c r="L1945">
        <v>-0.10790230000000001</v>
      </c>
      <c r="M1945">
        <v>-1.5105499999999999E-2</v>
      </c>
      <c r="N1945">
        <v>0.1225604</v>
      </c>
      <c r="O1945">
        <v>26</v>
      </c>
      <c r="P1945">
        <v>236</v>
      </c>
    </row>
    <row r="1946" spans="1:16">
      <c r="A1946" s="53" t="s">
        <v>55</v>
      </c>
      <c r="B1946" s="53">
        <v>39994</v>
      </c>
      <c r="C1946" s="57">
        <v>1</v>
      </c>
      <c r="D1946">
        <v>0.98422560000000003</v>
      </c>
      <c r="E1946">
        <v>1.0072000000000001</v>
      </c>
      <c r="F1946">
        <v>1.4842150000000001</v>
      </c>
      <c r="G1946">
        <v>-2.2974000000000001E-2</v>
      </c>
      <c r="H1946">
        <v>69.153800000000004</v>
      </c>
      <c r="I1946">
        <v>-0.18004149999999999</v>
      </c>
      <c r="J1946">
        <v>-8.7244799999999997E-2</v>
      </c>
      <c r="K1946">
        <v>-2.2974000000000001E-2</v>
      </c>
      <c r="L1946">
        <v>4.1296699999999999E-2</v>
      </c>
      <c r="M1946">
        <v>0.1340935</v>
      </c>
      <c r="N1946">
        <v>0.1225604</v>
      </c>
      <c r="O1946">
        <v>26</v>
      </c>
      <c r="P1946">
        <v>255</v>
      </c>
    </row>
    <row r="1947" spans="1:16">
      <c r="A1947" s="53" t="s">
        <v>55</v>
      </c>
      <c r="B1947" s="53">
        <v>39994</v>
      </c>
      <c r="C1947" s="57">
        <v>2</v>
      </c>
      <c r="D1947">
        <v>0.7650441</v>
      </c>
      <c r="E1947">
        <v>0.84603390000000001</v>
      </c>
      <c r="F1947">
        <v>1.1902999999999999</v>
      </c>
      <c r="G1947">
        <v>-8.0989800000000001E-2</v>
      </c>
      <c r="H1947">
        <v>66.653800000000004</v>
      </c>
      <c r="I1947">
        <v>-0.2380573</v>
      </c>
      <c r="J1947">
        <v>-0.14526059999999999</v>
      </c>
      <c r="K1947">
        <v>-8.0989800000000001E-2</v>
      </c>
      <c r="L1947">
        <v>-1.6719100000000001E-2</v>
      </c>
      <c r="M1947">
        <v>7.6077599999999995E-2</v>
      </c>
      <c r="N1947">
        <v>0.1225604</v>
      </c>
      <c r="O1947">
        <v>26</v>
      </c>
      <c r="P1947">
        <v>255</v>
      </c>
    </row>
    <row r="1948" spans="1:16">
      <c r="A1948" s="53" t="s">
        <v>55</v>
      </c>
      <c r="B1948" s="53">
        <v>39994</v>
      </c>
      <c r="C1948" s="57">
        <v>3</v>
      </c>
      <c r="D1948">
        <v>0.63837149999999998</v>
      </c>
      <c r="E1948">
        <v>0.66795720000000003</v>
      </c>
      <c r="F1948">
        <v>0.85970749999999996</v>
      </c>
      <c r="G1948">
        <v>-2.9585799999999999E-2</v>
      </c>
      <c r="H1948">
        <v>64.807699999999997</v>
      </c>
      <c r="I1948">
        <v>-0.18665329999999999</v>
      </c>
      <c r="J1948">
        <v>-9.3856499999999995E-2</v>
      </c>
      <c r="K1948">
        <v>-2.9585799999999999E-2</v>
      </c>
      <c r="L1948">
        <v>3.4685000000000001E-2</v>
      </c>
      <c r="M1948">
        <v>0.1274817</v>
      </c>
      <c r="N1948">
        <v>0.1225604</v>
      </c>
      <c r="O1948">
        <v>26</v>
      </c>
      <c r="P1948">
        <v>255</v>
      </c>
    </row>
    <row r="1949" spans="1:16">
      <c r="A1949" s="53" t="s">
        <v>55</v>
      </c>
      <c r="B1949" s="53">
        <v>39994</v>
      </c>
      <c r="C1949" s="57">
        <v>4</v>
      </c>
      <c r="D1949">
        <v>0.6611766</v>
      </c>
      <c r="E1949">
        <v>0.67997989999999997</v>
      </c>
      <c r="F1949">
        <v>0.83228060000000004</v>
      </c>
      <c r="G1949">
        <v>-1.8803299999999998E-2</v>
      </c>
      <c r="H1949">
        <v>63.807699999999997</v>
      </c>
      <c r="I1949">
        <v>-0.17587079999999999</v>
      </c>
      <c r="J1949">
        <v>-8.3073999999999995E-2</v>
      </c>
      <c r="K1949">
        <v>-1.8803299999999998E-2</v>
      </c>
      <c r="L1949">
        <v>4.5467399999999998E-2</v>
      </c>
      <c r="M1949">
        <v>0.1382642</v>
      </c>
      <c r="N1949">
        <v>0.1225604</v>
      </c>
      <c r="O1949">
        <v>26</v>
      </c>
      <c r="P1949">
        <v>255</v>
      </c>
    </row>
    <row r="1950" spans="1:16">
      <c r="A1950" s="53" t="s">
        <v>55</v>
      </c>
      <c r="B1950" s="53">
        <v>39994</v>
      </c>
      <c r="C1950" s="57">
        <v>5</v>
      </c>
      <c r="D1950">
        <v>0.6686782</v>
      </c>
      <c r="E1950">
        <v>0.67836629999999998</v>
      </c>
      <c r="F1950">
        <v>0.8235536</v>
      </c>
      <c r="G1950">
        <v>-9.6880999999999998E-3</v>
      </c>
      <c r="H1950">
        <v>62.269199999999998</v>
      </c>
      <c r="I1950">
        <v>-0.1667556</v>
      </c>
      <c r="J1950">
        <v>-7.3958899999999994E-2</v>
      </c>
      <c r="K1950">
        <v>-9.6880999999999998E-3</v>
      </c>
      <c r="L1950">
        <v>5.4582600000000002E-2</v>
      </c>
      <c r="M1950">
        <v>0.14737929999999999</v>
      </c>
      <c r="N1950">
        <v>0.1225604</v>
      </c>
      <c r="O1950">
        <v>26</v>
      </c>
      <c r="P1950">
        <v>255</v>
      </c>
    </row>
    <row r="1951" spans="1:16">
      <c r="A1951" s="53" t="s">
        <v>55</v>
      </c>
      <c r="B1951" s="53">
        <v>39994</v>
      </c>
      <c r="C1951" s="57">
        <v>6</v>
      </c>
      <c r="D1951">
        <v>0.62376469999999995</v>
      </c>
      <c r="E1951">
        <v>0.66578170000000003</v>
      </c>
      <c r="F1951">
        <v>0.72254989999999997</v>
      </c>
      <c r="G1951">
        <v>-4.2016999999999999E-2</v>
      </c>
      <c r="H1951">
        <v>62.076900000000002</v>
      </c>
      <c r="I1951">
        <v>-0.1990845</v>
      </c>
      <c r="J1951">
        <v>-0.1062878</v>
      </c>
      <c r="K1951">
        <v>-4.2016999999999999E-2</v>
      </c>
      <c r="L1951">
        <v>2.2253700000000001E-2</v>
      </c>
      <c r="M1951">
        <v>0.1150504</v>
      </c>
      <c r="N1951">
        <v>0.1225604</v>
      </c>
      <c r="O1951">
        <v>26</v>
      </c>
      <c r="P1951">
        <v>255</v>
      </c>
    </row>
    <row r="1952" spans="1:16">
      <c r="A1952" s="53" t="s">
        <v>55</v>
      </c>
      <c r="B1952" s="53">
        <v>39994</v>
      </c>
      <c r="C1952" s="57">
        <v>7</v>
      </c>
      <c r="D1952">
        <v>0.75639769999999995</v>
      </c>
      <c r="E1952">
        <v>0.84878830000000005</v>
      </c>
      <c r="F1952">
        <v>0.99693050000000005</v>
      </c>
      <c r="G1952">
        <v>-9.2390600000000003E-2</v>
      </c>
      <c r="H1952">
        <v>61.807699999999997</v>
      </c>
      <c r="I1952">
        <v>-0.24945809999999999</v>
      </c>
      <c r="J1952">
        <v>-0.1566613</v>
      </c>
      <c r="K1952">
        <v>-9.2390600000000003E-2</v>
      </c>
      <c r="L1952">
        <v>-2.81199E-2</v>
      </c>
      <c r="M1952">
        <v>6.4676899999999996E-2</v>
      </c>
      <c r="N1952">
        <v>0.1225604</v>
      </c>
      <c r="O1952">
        <v>26</v>
      </c>
      <c r="P1952">
        <v>255</v>
      </c>
    </row>
    <row r="1953" spans="1:16">
      <c r="A1953" s="53" t="s">
        <v>55</v>
      </c>
      <c r="B1953" s="53">
        <v>39994</v>
      </c>
      <c r="C1953" s="57">
        <v>8</v>
      </c>
      <c r="D1953">
        <v>0.94462950000000001</v>
      </c>
      <c r="E1953">
        <v>1.0387390000000001</v>
      </c>
      <c r="F1953">
        <v>1.293304</v>
      </c>
      <c r="G1953">
        <v>-9.4109300000000007E-2</v>
      </c>
      <c r="H1953">
        <v>64.230800000000002</v>
      </c>
      <c r="I1953">
        <v>-0.25117679999999998</v>
      </c>
      <c r="J1953">
        <v>-0.15837999999999999</v>
      </c>
      <c r="K1953">
        <v>-9.4109300000000007E-2</v>
      </c>
      <c r="L1953">
        <v>-2.98386E-2</v>
      </c>
      <c r="M1953">
        <v>6.2958200000000006E-2</v>
      </c>
      <c r="N1953">
        <v>0.1225604</v>
      </c>
      <c r="O1953">
        <v>26</v>
      </c>
      <c r="P1953">
        <v>255</v>
      </c>
    </row>
    <row r="1954" spans="1:16">
      <c r="A1954" s="53" t="s">
        <v>55</v>
      </c>
      <c r="B1954" s="53">
        <v>39994</v>
      </c>
      <c r="C1954" s="57">
        <v>9</v>
      </c>
      <c r="D1954">
        <v>1.0936129999999999</v>
      </c>
      <c r="E1954">
        <v>1.202072</v>
      </c>
      <c r="F1954">
        <v>1.3024039999999999</v>
      </c>
      <c r="G1954">
        <v>-0.10845879999999999</v>
      </c>
      <c r="H1954">
        <v>68.461500000000001</v>
      </c>
      <c r="I1954">
        <v>-0.26552619999999999</v>
      </c>
      <c r="J1954">
        <v>-0.17272950000000001</v>
      </c>
      <c r="K1954">
        <v>-0.10845879999999999</v>
      </c>
      <c r="L1954">
        <v>-4.4187999999999998E-2</v>
      </c>
      <c r="M1954">
        <v>4.8608699999999998E-2</v>
      </c>
      <c r="N1954">
        <v>0.1225604</v>
      </c>
      <c r="O1954">
        <v>26</v>
      </c>
      <c r="P1954">
        <v>255</v>
      </c>
    </row>
    <row r="1955" spans="1:16">
      <c r="A1955" s="53" t="s">
        <v>55</v>
      </c>
      <c r="B1955" s="53">
        <v>39994</v>
      </c>
      <c r="C1955" s="57">
        <v>10</v>
      </c>
      <c r="D1955">
        <v>1.1909479999999999</v>
      </c>
      <c r="E1955">
        <v>1.3543289999999999</v>
      </c>
      <c r="F1955">
        <v>1.377173</v>
      </c>
      <c r="G1955">
        <v>-0.16338179999999999</v>
      </c>
      <c r="H1955">
        <v>72.461500000000001</v>
      </c>
      <c r="I1955">
        <v>-0.32044929999999999</v>
      </c>
      <c r="J1955">
        <v>-0.22765250000000001</v>
      </c>
      <c r="K1955">
        <v>-0.16338179999999999</v>
      </c>
      <c r="L1955">
        <v>-9.9111099999999994E-2</v>
      </c>
      <c r="M1955">
        <v>-6.3143000000000001E-3</v>
      </c>
      <c r="N1955">
        <v>0.1225604</v>
      </c>
      <c r="O1955">
        <v>26</v>
      </c>
      <c r="P1955">
        <v>255</v>
      </c>
    </row>
    <row r="1956" spans="1:16">
      <c r="A1956" s="53" t="s">
        <v>55</v>
      </c>
      <c r="B1956" s="53">
        <v>39994</v>
      </c>
      <c r="C1956" s="57">
        <v>11</v>
      </c>
      <c r="D1956">
        <v>1.2580789999999999</v>
      </c>
      <c r="E1956">
        <v>1.3105249999999999</v>
      </c>
      <c r="F1956">
        <v>1.420304</v>
      </c>
      <c r="G1956">
        <v>-5.24465E-2</v>
      </c>
      <c r="H1956">
        <v>77.307699999999997</v>
      </c>
      <c r="I1956">
        <v>-0.20951400000000001</v>
      </c>
      <c r="J1956">
        <v>-0.11671719999999999</v>
      </c>
      <c r="K1956">
        <v>-5.24465E-2</v>
      </c>
      <c r="L1956">
        <v>1.1824299999999999E-2</v>
      </c>
      <c r="M1956">
        <v>0.10462100000000001</v>
      </c>
      <c r="N1956">
        <v>0.1225604</v>
      </c>
      <c r="O1956">
        <v>26</v>
      </c>
      <c r="P1956">
        <v>255</v>
      </c>
    </row>
    <row r="1957" spans="1:16">
      <c r="A1957" s="53" t="s">
        <v>55</v>
      </c>
      <c r="B1957" s="53">
        <v>39994</v>
      </c>
      <c r="C1957" s="57">
        <v>12</v>
      </c>
      <c r="D1957">
        <v>1.3535159999999999</v>
      </c>
      <c r="E1957">
        <v>1.3289200000000001</v>
      </c>
      <c r="F1957">
        <v>1.484934</v>
      </c>
      <c r="G1957">
        <v>2.4595499999999999E-2</v>
      </c>
      <c r="H1957">
        <v>81</v>
      </c>
      <c r="I1957">
        <v>-0.13247200000000001</v>
      </c>
      <c r="J1957">
        <v>-3.9675200000000001E-2</v>
      </c>
      <c r="K1957">
        <v>2.4595499999999999E-2</v>
      </c>
      <c r="L1957">
        <v>8.8866200000000006E-2</v>
      </c>
      <c r="M1957">
        <v>0.18166299999999999</v>
      </c>
      <c r="N1957">
        <v>0.1225604</v>
      </c>
      <c r="O1957">
        <v>26</v>
      </c>
      <c r="P1957">
        <v>255</v>
      </c>
    </row>
    <row r="1958" spans="1:16">
      <c r="A1958" s="53" t="s">
        <v>55</v>
      </c>
      <c r="B1958" s="53">
        <v>39994</v>
      </c>
      <c r="C1958" s="57">
        <v>13</v>
      </c>
      <c r="D1958">
        <v>1.447611</v>
      </c>
      <c r="E1958">
        <v>1.4196470000000001</v>
      </c>
      <c r="F1958">
        <v>1.3674230000000001</v>
      </c>
      <c r="G1958">
        <v>2.7963399999999999E-2</v>
      </c>
      <c r="H1958">
        <v>83.576899999999995</v>
      </c>
      <c r="I1958">
        <v>-0.1291041</v>
      </c>
      <c r="J1958">
        <v>-3.6307300000000001E-2</v>
      </c>
      <c r="K1958">
        <v>2.7963399999999999E-2</v>
      </c>
      <c r="L1958">
        <v>9.2234099999999999E-2</v>
      </c>
      <c r="M1958">
        <v>0.1850309</v>
      </c>
      <c r="N1958">
        <v>0.1225604</v>
      </c>
      <c r="O1958">
        <v>26</v>
      </c>
      <c r="P1958">
        <v>255</v>
      </c>
    </row>
    <row r="1959" spans="1:16">
      <c r="A1959" s="53" t="s">
        <v>55</v>
      </c>
      <c r="B1959" s="53">
        <v>39994</v>
      </c>
      <c r="C1959" s="57">
        <v>14</v>
      </c>
      <c r="D1959">
        <v>1.4872970000000001</v>
      </c>
      <c r="E1959">
        <v>1.54884</v>
      </c>
      <c r="F1959">
        <v>1.5557110000000001</v>
      </c>
      <c r="G1959">
        <v>-6.1542600000000003E-2</v>
      </c>
      <c r="H1959">
        <v>87.153800000000004</v>
      </c>
      <c r="I1959">
        <v>-0.2186101</v>
      </c>
      <c r="J1959">
        <v>-0.12581339999999999</v>
      </c>
      <c r="K1959">
        <v>-6.1542600000000003E-2</v>
      </c>
      <c r="L1959">
        <v>2.7280999999999998E-3</v>
      </c>
      <c r="M1959">
        <v>9.5524800000000007E-2</v>
      </c>
      <c r="N1959">
        <v>0.1225604</v>
      </c>
      <c r="O1959">
        <v>26</v>
      </c>
      <c r="P1959">
        <v>255</v>
      </c>
    </row>
    <row r="1960" spans="1:16">
      <c r="A1960" s="53" t="s">
        <v>55</v>
      </c>
      <c r="B1960" s="53">
        <v>39994</v>
      </c>
      <c r="C1960" s="57">
        <v>15</v>
      </c>
      <c r="D1960">
        <v>1.678372</v>
      </c>
      <c r="E1960">
        <v>1.226173</v>
      </c>
      <c r="F1960">
        <v>1.319342</v>
      </c>
      <c r="G1960">
        <v>0.4521985</v>
      </c>
      <c r="H1960">
        <v>90.692300000000003</v>
      </c>
      <c r="I1960">
        <v>0.29513099999999998</v>
      </c>
      <c r="J1960">
        <v>0.38792779999999999</v>
      </c>
      <c r="K1960">
        <v>0.4521985</v>
      </c>
      <c r="L1960">
        <v>0.51646919999999996</v>
      </c>
      <c r="M1960">
        <v>0.60926599999999997</v>
      </c>
      <c r="N1960">
        <v>0.1225604</v>
      </c>
      <c r="O1960">
        <v>26</v>
      </c>
      <c r="P1960">
        <v>255</v>
      </c>
    </row>
    <row r="1961" spans="1:16">
      <c r="A1961" s="53" t="s">
        <v>55</v>
      </c>
      <c r="B1961" s="53">
        <v>39994</v>
      </c>
      <c r="C1961" s="57">
        <v>16</v>
      </c>
      <c r="D1961">
        <v>1.95367</v>
      </c>
      <c r="E1961">
        <v>1.4368780000000001</v>
      </c>
      <c r="F1961">
        <v>1.733188</v>
      </c>
      <c r="G1961">
        <v>0.51679189999999997</v>
      </c>
      <c r="H1961">
        <v>92.730800000000002</v>
      </c>
      <c r="I1961">
        <v>0.3597245</v>
      </c>
      <c r="J1961">
        <v>0.45252120000000001</v>
      </c>
      <c r="K1961">
        <v>0.51679189999999997</v>
      </c>
      <c r="L1961">
        <v>0.58106270000000004</v>
      </c>
      <c r="M1961">
        <v>0.6738594</v>
      </c>
      <c r="N1961">
        <v>0.1225604</v>
      </c>
      <c r="O1961">
        <v>26</v>
      </c>
      <c r="P1961">
        <v>255</v>
      </c>
    </row>
    <row r="1962" spans="1:16">
      <c r="A1962" s="53" t="s">
        <v>55</v>
      </c>
      <c r="B1962" s="53">
        <v>39994</v>
      </c>
      <c r="C1962" s="57">
        <v>17</v>
      </c>
      <c r="D1962">
        <v>2.2182059999999999</v>
      </c>
      <c r="E1962">
        <v>1.655475</v>
      </c>
      <c r="F1962">
        <v>2.2879529999999999</v>
      </c>
      <c r="G1962">
        <v>0.56273079999999998</v>
      </c>
      <c r="H1962">
        <v>93.423100000000005</v>
      </c>
      <c r="I1962">
        <v>0.4056633</v>
      </c>
      <c r="J1962">
        <v>0.49846010000000002</v>
      </c>
      <c r="K1962">
        <v>0.56273079999999998</v>
      </c>
      <c r="L1962">
        <v>0.62700149999999999</v>
      </c>
      <c r="M1962">
        <v>0.7197983</v>
      </c>
      <c r="N1962">
        <v>0.1225604</v>
      </c>
      <c r="O1962">
        <v>26</v>
      </c>
      <c r="P1962">
        <v>255</v>
      </c>
    </row>
    <row r="1963" spans="1:16">
      <c r="A1963" s="53" t="s">
        <v>55</v>
      </c>
      <c r="B1963" s="53">
        <v>39994</v>
      </c>
      <c r="C1963" s="57">
        <v>18</v>
      </c>
      <c r="D1963">
        <v>2.4313910000000001</v>
      </c>
      <c r="E1963">
        <v>1.7135929999999999</v>
      </c>
      <c r="F1963">
        <v>2.3542269999999998</v>
      </c>
      <c r="G1963">
        <v>0.71779839999999995</v>
      </c>
      <c r="H1963">
        <v>94.961500000000001</v>
      </c>
      <c r="I1963">
        <v>0.56073090000000003</v>
      </c>
      <c r="J1963">
        <v>0.65352759999999999</v>
      </c>
      <c r="K1963">
        <v>0.71779839999999995</v>
      </c>
      <c r="L1963">
        <v>0.78206909999999996</v>
      </c>
      <c r="M1963">
        <v>0.87486580000000003</v>
      </c>
      <c r="N1963">
        <v>0.1225604</v>
      </c>
      <c r="O1963">
        <v>26</v>
      </c>
      <c r="P1963">
        <v>255</v>
      </c>
    </row>
    <row r="1964" spans="1:16">
      <c r="A1964" s="53" t="s">
        <v>55</v>
      </c>
      <c r="B1964" s="53">
        <v>39994</v>
      </c>
      <c r="C1964" s="57">
        <v>19</v>
      </c>
      <c r="D1964">
        <v>2.5549970000000002</v>
      </c>
      <c r="E1964">
        <v>1.8035159999999999</v>
      </c>
      <c r="F1964">
        <v>2.6678730000000002</v>
      </c>
      <c r="G1964">
        <v>0.75148119999999996</v>
      </c>
      <c r="H1964">
        <v>95.076899999999995</v>
      </c>
      <c r="I1964">
        <v>0.59441370000000004</v>
      </c>
      <c r="J1964">
        <v>0.6872104</v>
      </c>
      <c r="K1964">
        <v>0.75148119999999996</v>
      </c>
      <c r="L1964">
        <v>0.81575189999999997</v>
      </c>
      <c r="M1964">
        <v>0.90854869999999999</v>
      </c>
      <c r="N1964">
        <v>0.1225604</v>
      </c>
      <c r="O1964">
        <v>26</v>
      </c>
      <c r="P1964">
        <v>255</v>
      </c>
    </row>
    <row r="1965" spans="1:16">
      <c r="A1965" s="53" t="s">
        <v>55</v>
      </c>
      <c r="B1965" s="53">
        <v>39994</v>
      </c>
      <c r="C1965" s="57">
        <v>20</v>
      </c>
      <c r="D1965">
        <v>2.5510959999999998</v>
      </c>
      <c r="E1965">
        <v>2.4553150000000001</v>
      </c>
      <c r="F1965">
        <v>2.9456229999999999</v>
      </c>
      <c r="G1965">
        <v>9.5780400000000002E-2</v>
      </c>
      <c r="H1965">
        <v>91.307699999999997</v>
      </c>
      <c r="I1965">
        <v>-6.1287099999999997E-2</v>
      </c>
      <c r="J1965">
        <v>3.1509599999999999E-2</v>
      </c>
      <c r="K1965">
        <v>9.5780400000000002E-2</v>
      </c>
      <c r="L1965">
        <v>0.1600511</v>
      </c>
      <c r="M1965">
        <v>0.25284790000000001</v>
      </c>
      <c r="N1965">
        <v>0.1225604</v>
      </c>
      <c r="O1965">
        <v>26</v>
      </c>
      <c r="P1965">
        <v>255</v>
      </c>
    </row>
    <row r="1966" spans="1:16">
      <c r="A1966" s="53" t="s">
        <v>55</v>
      </c>
      <c r="B1966" s="53">
        <v>39994</v>
      </c>
      <c r="C1966" s="57">
        <v>21</v>
      </c>
      <c r="D1966">
        <v>2.2745060000000001</v>
      </c>
      <c r="E1966">
        <v>2.3225820000000001</v>
      </c>
      <c r="F1966">
        <v>2.6856650000000002</v>
      </c>
      <c r="G1966">
        <v>-4.8075199999999998E-2</v>
      </c>
      <c r="H1966">
        <v>84.423100000000005</v>
      </c>
      <c r="I1966">
        <v>-0.20514270000000001</v>
      </c>
      <c r="J1966">
        <v>-0.1123459</v>
      </c>
      <c r="K1966">
        <v>-4.8075199999999998E-2</v>
      </c>
      <c r="L1966">
        <v>1.6195500000000002E-2</v>
      </c>
      <c r="M1966">
        <v>0.1089923</v>
      </c>
      <c r="N1966">
        <v>0.1225604</v>
      </c>
      <c r="O1966">
        <v>26</v>
      </c>
      <c r="P1966">
        <v>255</v>
      </c>
    </row>
    <row r="1967" spans="1:16">
      <c r="A1967" s="53" t="s">
        <v>55</v>
      </c>
      <c r="B1967" s="53">
        <v>39994</v>
      </c>
      <c r="C1967" s="57">
        <v>22</v>
      </c>
      <c r="D1967">
        <v>1.923416</v>
      </c>
      <c r="E1967">
        <v>2.2922359999999999</v>
      </c>
      <c r="F1967">
        <v>2.5170650000000001</v>
      </c>
      <c r="G1967">
        <v>-0.36881979999999998</v>
      </c>
      <c r="H1967">
        <v>76.461500000000001</v>
      </c>
      <c r="I1967">
        <v>-0.52588729999999995</v>
      </c>
      <c r="J1967">
        <v>-0.43309059999999999</v>
      </c>
      <c r="K1967">
        <v>-0.36881979999999998</v>
      </c>
      <c r="L1967">
        <v>-0.30454910000000002</v>
      </c>
      <c r="M1967">
        <v>-0.21175240000000001</v>
      </c>
      <c r="N1967">
        <v>0.1225604</v>
      </c>
      <c r="O1967">
        <v>26</v>
      </c>
      <c r="P1967">
        <v>255</v>
      </c>
    </row>
    <row r="1968" spans="1:16">
      <c r="A1968" s="53" t="s">
        <v>55</v>
      </c>
      <c r="B1968" s="53">
        <v>39994</v>
      </c>
      <c r="C1968" s="57">
        <v>23</v>
      </c>
      <c r="D1968">
        <v>1.4549080000000001</v>
      </c>
      <c r="E1968">
        <v>1.7452019999999999</v>
      </c>
      <c r="F1968">
        <v>1.954304</v>
      </c>
      <c r="G1968">
        <v>-0.29029310000000003</v>
      </c>
      <c r="H1968">
        <v>71.230800000000002</v>
      </c>
      <c r="I1968">
        <v>-0.4473606</v>
      </c>
      <c r="J1968">
        <v>-0.35456379999999998</v>
      </c>
      <c r="K1968">
        <v>-0.29029310000000003</v>
      </c>
      <c r="L1968">
        <v>-0.22602240000000001</v>
      </c>
      <c r="M1968">
        <v>-0.1332256</v>
      </c>
      <c r="N1968">
        <v>0.1225604</v>
      </c>
      <c r="O1968">
        <v>26</v>
      </c>
      <c r="P1968">
        <v>255</v>
      </c>
    </row>
    <row r="1969" spans="1:16">
      <c r="A1969" s="53" t="s">
        <v>55</v>
      </c>
      <c r="B1969" s="53">
        <v>39994</v>
      </c>
      <c r="C1969" s="57">
        <v>24</v>
      </c>
      <c r="D1969">
        <v>1.087137</v>
      </c>
      <c r="E1969">
        <v>1.2639929999999999</v>
      </c>
      <c r="F1969">
        <v>1.4973650000000001</v>
      </c>
      <c r="G1969">
        <v>-0.17685519999999999</v>
      </c>
      <c r="H1969">
        <v>68.346199999999996</v>
      </c>
      <c r="I1969">
        <v>-0.33392270000000002</v>
      </c>
      <c r="J1969">
        <v>-0.2411259</v>
      </c>
      <c r="K1969">
        <v>-0.17685519999999999</v>
      </c>
      <c r="L1969">
        <v>-0.1125845</v>
      </c>
      <c r="M1969">
        <v>-1.9787699999999998E-2</v>
      </c>
      <c r="N1969">
        <v>0.1225604</v>
      </c>
      <c r="O1969">
        <v>26</v>
      </c>
      <c r="P1969">
        <v>255</v>
      </c>
    </row>
    <row r="1970" spans="1:16">
      <c r="A1970" s="53" t="s">
        <v>55</v>
      </c>
      <c r="B1970" s="53">
        <v>40007</v>
      </c>
      <c r="C1970" s="57">
        <v>1</v>
      </c>
      <c r="D1970">
        <v>0.95318320000000001</v>
      </c>
      <c r="E1970">
        <v>0.96237099999999998</v>
      </c>
      <c r="F1970">
        <v>0.91386650000000003</v>
      </c>
      <c r="G1970">
        <v>-9.1877999999999994E-3</v>
      </c>
      <c r="H1970">
        <v>63.925899999999999</v>
      </c>
      <c r="I1970">
        <v>-0.16344310000000001</v>
      </c>
      <c r="J1970">
        <v>-7.2307800000000005E-2</v>
      </c>
      <c r="K1970">
        <v>-9.1877999999999994E-3</v>
      </c>
      <c r="L1970">
        <v>5.3932300000000002E-2</v>
      </c>
      <c r="M1970">
        <v>0.14506759999999999</v>
      </c>
      <c r="N1970">
        <v>0.1203661</v>
      </c>
      <c r="O1970">
        <v>27</v>
      </c>
      <c r="P1970">
        <v>297</v>
      </c>
    </row>
    <row r="1971" spans="1:16">
      <c r="A1971" s="53" t="s">
        <v>55</v>
      </c>
      <c r="B1971" s="53">
        <v>40007</v>
      </c>
      <c r="C1971" s="57">
        <v>2</v>
      </c>
      <c r="D1971">
        <v>0.89244469999999998</v>
      </c>
      <c r="E1971">
        <v>0.96813890000000002</v>
      </c>
      <c r="F1971">
        <v>0.79837020000000003</v>
      </c>
      <c r="G1971">
        <v>-7.5694300000000006E-2</v>
      </c>
      <c r="H1971">
        <v>64.240700000000004</v>
      </c>
      <c r="I1971">
        <v>-0.2299496</v>
      </c>
      <c r="J1971">
        <v>-0.1388143</v>
      </c>
      <c r="K1971">
        <v>-7.5694300000000006E-2</v>
      </c>
      <c r="L1971">
        <v>-1.2574200000000001E-2</v>
      </c>
      <c r="M1971">
        <v>7.8561099999999995E-2</v>
      </c>
      <c r="N1971">
        <v>0.1203661</v>
      </c>
      <c r="O1971">
        <v>27</v>
      </c>
      <c r="P1971">
        <v>297</v>
      </c>
    </row>
    <row r="1972" spans="1:16">
      <c r="A1972" s="53" t="s">
        <v>55</v>
      </c>
      <c r="B1972" s="53">
        <v>40007</v>
      </c>
      <c r="C1972" s="57">
        <v>3</v>
      </c>
      <c r="D1972">
        <v>0.77230160000000003</v>
      </c>
      <c r="E1972">
        <v>0.81114109999999995</v>
      </c>
      <c r="F1972">
        <v>0.73221099999999995</v>
      </c>
      <c r="G1972">
        <v>-3.8839600000000002E-2</v>
      </c>
      <c r="H1972">
        <v>62.240699999999997</v>
      </c>
      <c r="I1972">
        <v>-0.19309499999999999</v>
      </c>
      <c r="J1972">
        <v>-0.1019596</v>
      </c>
      <c r="K1972">
        <v>-3.8839600000000002E-2</v>
      </c>
      <c r="L1972">
        <v>2.42805E-2</v>
      </c>
      <c r="M1972">
        <v>0.1154158</v>
      </c>
      <c r="N1972">
        <v>0.1203661</v>
      </c>
      <c r="O1972">
        <v>27</v>
      </c>
      <c r="P1972">
        <v>297</v>
      </c>
    </row>
    <row r="1973" spans="1:16">
      <c r="A1973" s="53" t="s">
        <v>55</v>
      </c>
      <c r="B1973" s="53">
        <v>40007</v>
      </c>
      <c r="C1973" s="57">
        <v>4</v>
      </c>
      <c r="D1973">
        <v>0.78838260000000004</v>
      </c>
      <c r="E1973">
        <v>0.81256879999999998</v>
      </c>
      <c r="F1973">
        <v>0.76429619999999998</v>
      </c>
      <c r="G1973">
        <v>-2.4186200000000001E-2</v>
      </c>
      <c r="H1973">
        <v>60.481499999999997</v>
      </c>
      <c r="I1973">
        <v>-0.17844160000000001</v>
      </c>
      <c r="J1973">
        <v>-8.73062E-2</v>
      </c>
      <c r="K1973">
        <v>-2.4186200000000001E-2</v>
      </c>
      <c r="L1973">
        <v>3.89339E-2</v>
      </c>
      <c r="M1973">
        <v>0.1300692</v>
      </c>
      <c r="N1973">
        <v>0.1203661</v>
      </c>
      <c r="O1973">
        <v>27</v>
      </c>
      <c r="P1973">
        <v>297</v>
      </c>
    </row>
    <row r="1974" spans="1:16">
      <c r="A1974" s="53" t="s">
        <v>55</v>
      </c>
      <c r="B1974" s="53">
        <v>40007</v>
      </c>
      <c r="C1974" s="57">
        <v>5</v>
      </c>
      <c r="D1974">
        <v>0.79391290000000003</v>
      </c>
      <c r="E1974">
        <v>0.80470819999999998</v>
      </c>
      <c r="F1974">
        <v>0.74078509999999997</v>
      </c>
      <c r="G1974">
        <v>-1.07954E-2</v>
      </c>
      <c r="H1974">
        <v>59.129600000000003</v>
      </c>
      <c r="I1974">
        <v>-0.16505069999999999</v>
      </c>
      <c r="J1974">
        <v>-7.3915400000000006E-2</v>
      </c>
      <c r="K1974">
        <v>-1.07954E-2</v>
      </c>
      <c r="L1974">
        <v>5.2324700000000002E-2</v>
      </c>
      <c r="M1974">
        <v>0.14346</v>
      </c>
      <c r="N1974">
        <v>0.1203661</v>
      </c>
      <c r="O1974">
        <v>27</v>
      </c>
      <c r="P1974">
        <v>297</v>
      </c>
    </row>
    <row r="1975" spans="1:16">
      <c r="A1975" s="53" t="s">
        <v>55</v>
      </c>
      <c r="B1975" s="53">
        <v>40007</v>
      </c>
      <c r="C1975" s="57">
        <v>6</v>
      </c>
      <c r="D1975">
        <v>0.78046939999999998</v>
      </c>
      <c r="E1975">
        <v>0.82421880000000003</v>
      </c>
      <c r="F1975">
        <v>0.71681470000000003</v>
      </c>
      <c r="G1975">
        <v>-4.3749299999999998E-2</v>
      </c>
      <c r="H1975">
        <v>58.981499999999997</v>
      </c>
      <c r="I1975">
        <v>-0.19800470000000001</v>
      </c>
      <c r="J1975">
        <v>-0.1068694</v>
      </c>
      <c r="K1975">
        <v>-4.3749299999999998E-2</v>
      </c>
      <c r="L1975">
        <v>1.9370700000000001E-2</v>
      </c>
      <c r="M1975">
        <v>0.11050599999999999</v>
      </c>
      <c r="N1975">
        <v>0.1203661</v>
      </c>
      <c r="O1975">
        <v>27</v>
      </c>
      <c r="P1975">
        <v>297</v>
      </c>
    </row>
    <row r="1976" spans="1:16">
      <c r="A1976" s="53" t="s">
        <v>55</v>
      </c>
      <c r="B1976" s="53">
        <v>40007</v>
      </c>
      <c r="C1976" s="57">
        <v>7</v>
      </c>
      <c r="D1976">
        <v>0.89131210000000005</v>
      </c>
      <c r="E1976">
        <v>0.99182130000000002</v>
      </c>
      <c r="F1976">
        <v>0.75030730000000001</v>
      </c>
      <c r="G1976">
        <v>-0.1005093</v>
      </c>
      <c r="H1976">
        <v>58.740699999999997</v>
      </c>
      <c r="I1976">
        <v>-0.25476470000000001</v>
      </c>
      <c r="J1976">
        <v>-0.16362930000000001</v>
      </c>
      <c r="K1976">
        <v>-0.1005093</v>
      </c>
      <c r="L1976">
        <v>-3.7389199999999997E-2</v>
      </c>
      <c r="M1976">
        <v>5.3746099999999998E-2</v>
      </c>
      <c r="N1976">
        <v>0.1203661</v>
      </c>
      <c r="O1976">
        <v>27</v>
      </c>
      <c r="P1976">
        <v>297</v>
      </c>
    </row>
    <row r="1977" spans="1:16">
      <c r="A1977" s="53" t="s">
        <v>55</v>
      </c>
      <c r="B1977" s="53">
        <v>40007</v>
      </c>
      <c r="C1977" s="57">
        <v>8</v>
      </c>
      <c r="D1977">
        <v>1.0622830000000001</v>
      </c>
      <c r="E1977">
        <v>1.1666049999999999</v>
      </c>
      <c r="F1977">
        <v>0.95702949999999998</v>
      </c>
      <c r="G1977">
        <v>-0.1043211</v>
      </c>
      <c r="H1977">
        <v>62.518500000000003</v>
      </c>
      <c r="I1977">
        <v>-0.25857649999999999</v>
      </c>
      <c r="J1977">
        <v>-0.16744120000000001</v>
      </c>
      <c r="K1977">
        <v>-0.1043211</v>
      </c>
      <c r="L1977">
        <v>-4.1201099999999997E-2</v>
      </c>
      <c r="M1977">
        <v>4.9934300000000001E-2</v>
      </c>
      <c r="N1977">
        <v>0.1203661</v>
      </c>
      <c r="O1977">
        <v>27</v>
      </c>
      <c r="P1977">
        <v>297</v>
      </c>
    </row>
    <row r="1978" spans="1:16">
      <c r="A1978" s="53" t="s">
        <v>55</v>
      </c>
      <c r="B1978" s="53">
        <v>40007</v>
      </c>
      <c r="C1978" s="57">
        <v>9</v>
      </c>
      <c r="D1978">
        <v>1.2657940000000001</v>
      </c>
      <c r="E1978">
        <v>1.3312139999999999</v>
      </c>
      <c r="F1978">
        <v>1.294681</v>
      </c>
      <c r="G1978">
        <v>-6.5420199999999998E-2</v>
      </c>
      <c r="H1978">
        <v>69.944400000000002</v>
      </c>
      <c r="I1978">
        <v>-0.2196755</v>
      </c>
      <c r="J1978">
        <v>-0.12854019999999999</v>
      </c>
      <c r="K1978">
        <v>-6.5420199999999998E-2</v>
      </c>
      <c r="L1978">
        <v>-2.3000999999999998E-3</v>
      </c>
      <c r="M1978">
        <v>8.8835200000000003E-2</v>
      </c>
      <c r="N1978">
        <v>0.1203661</v>
      </c>
      <c r="O1978">
        <v>27</v>
      </c>
      <c r="P1978">
        <v>297</v>
      </c>
    </row>
    <row r="1979" spans="1:16">
      <c r="A1979" s="53" t="s">
        <v>55</v>
      </c>
      <c r="B1979" s="53">
        <v>40007</v>
      </c>
      <c r="C1979" s="57">
        <v>10</v>
      </c>
      <c r="D1979">
        <v>1.357775</v>
      </c>
      <c r="E1979">
        <v>1.416407</v>
      </c>
      <c r="F1979">
        <v>1.5860380000000001</v>
      </c>
      <c r="G1979">
        <v>-5.8632499999999997E-2</v>
      </c>
      <c r="H1979">
        <v>75.346199999999996</v>
      </c>
      <c r="I1979">
        <v>-0.2172142</v>
      </c>
      <c r="J1979">
        <v>-0.1235228</v>
      </c>
      <c r="K1979">
        <v>-5.8632499999999997E-2</v>
      </c>
      <c r="L1979">
        <v>6.2578E-3</v>
      </c>
      <c r="M1979">
        <v>9.9949200000000002E-2</v>
      </c>
      <c r="N1979">
        <v>0.1237419</v>
      </c>
      <c r="O1979">
        <v>26</v>
      </c>
      <c r="P1979">
        <v>297</v>
      </c>
    </row>
    <row r="1980" spans="1:16">
      <c r="A1980" s="53" t="s">
        <v>55</v>
      </c>
      <c r="B1980" s="53">
        <v>40007</v>
      </c>
      <c r="C1980" s="57">
        <v>11</v>
      </c>
      <c r="D1980">
        <v>1.4021129999999999</v>
      </c>
      <c r="E1980">
        <v>1.385251</v>
      </c>
      <c r="F1980">
        <v>1.492237</v>
      </c>
      <c r="G1980">
        <v>1.68624E-2</v>
      </c>
      <c r="H1980">
        <v>80.037000000000006</v>
      </c>
      <c r="I1980">
        <v>-0.13739299999999999</v>
      </c>
      <c r="J1980">
        <v>-4.6257699999999999E-2</v>
      </c>
      <c r="K1980">
        <v>1.68624E-2</v>
      </c>
      <c r="L1980">
        <v>7.9982399999999995E-2</v>
      </c>
      <c r="M1980">
        <v>0.17111779999999999</v>
      </c>
      <c r="N1980">
        <v>0.1203661</v>
      </c>
      <c r="O1980">
        <v>27</v>
      </c>
      <c r="P1980">
        <v>297</v>
      </c>
    </row>
    <row r="1981" spans="1:16">
      <c r="A1981" s="53" t="s">
        <v>55</v>
      </c>
      <c r="B1981" s="53">
        <v>40007</v>
      </c>
      <c r="C1981" s="57">
        <v>12</v>
      </c>
      <c r="D1981">
        <v>1.5077689999999999</v>
      </c>
      <c r="E1981">
        <v>1.496583</v>
      </c>
      <c r="F1981">
        <v>1.2763260000000001</v>
      </c>
      <c r="G1981">
        <v>1.11862E-2</v>
      </c>
      <c r="H1981">
        <v>83.037000000000006</v>
      </c>
      <c r="I1981">
        <v>-0.1430691</v>
      </c>
      <c r="J1981">
        <v>-5.1933800000000002E-2</v>
      </c>
      <c r="K1981">
        <v>1.11862E-2</v>
      </c>
      <c r="L1981">
        <v>7.4306300000000006E-2</v>
      </c>
      <c r="M1981">
        <v>0.16544159999999999</v>
      </c>
      <c r="N1981">
        <v>0.1203661</v>
      </c>
      <c r="O1981">
        <v>27</v>
      </c>
      <c r="P1981">
        <v>297</v>
      </c>
    </row>
    <row r="1982" spans="1:16">
      <c r="A1982" s="53" t="s">
        <v>55</v>
      </c>
      <c r="B1982" s="53">
        <v>40007</v>
      </c>
      <c r="C1982" s="57">
        <v>13</v>
      </c>
      <c r="D1982">
        <v>1.6640630000000001</v>
      </c>
      <c r="E1982">
        <v>1.585788</v>
      </c>
      <c r="F1982">
        <v>1.456337</v>
      </c>
      <c r="G1982">
        <v>7.8274800000000005E-2</v>
      </c>
      <c r="H1982">
        <v>86.796300000000002</v>
      </c>
      <c r="I1982">
        <v>-7.5980500000000006E-2</v>
      </c>
      <c r="J1982">
        <v>1.51548E-2</v>
      </c>
      <c r="K1982">
        <v>7.8274800000000005E-2</v>
      </c>
      <c r="L1982">
        <v>0.14139489999999999</v>
      </c>
      <c r="M1982">
        <v>0.23253019999999999</v>
      </c>
      <c r="N1982">
        <v>0.1203661</v>
      </c>
      <c r="O1982">
        <v>27</v>
      </c>
      <c r="P1982">
        <v>297</v>
      </c>
    </row>
    <row r="1983" spans="1:16">
      <c r="A1983" s="53" t="s">
        <v>55</v>
      </c>
      <c r="B1983" s="53">
        <v>40007</v>
      </c>
      <c r="C1983" s="57">
        <v>14</v>
      </c>
      <c r="D1983">
        <v>1.710947</v>
      </c>
      <c r="E1983">
        <v>1.751314</v>
      </c>
      <c r="F1983">
        <v>1.3835329999999999</v>
      </c>
      <c r="G1983">
        <v>-4.03665E-2</v>
      </c>
      <c r="H1983">
        <v>89.351900000000001</v>
      </c>
      <c r="I1983">
        <v>-0.19462189999999999</v>
      </c>
      <c r="J1983">
        <v>-0.1034866</v>
      </c>
      <c r="K1983">
        <v>-4.03665E-2</v>
      </c>
      <c r="L1983">
        <v>2.2753499999999999E-2</v>
      </c>
      <c r="M1983">
        <v>0.1138888</v>
      </c>
      <c r="N1983">
        <v>0.1203661</v>
      </c>
      <c r="O1983">
        <v>27</v>
      </c>
      <c r="P1983">
        <v>297</v>
      </c>
    </row>
    <row r="1984" spans="1:16">
      <c r="A1984" s="53" t="s">
        <v>55</v>
      </c>
      <c r="B1984" s="53">
        <v>40007</v>
      </c>
      <c r="C1984" s="57">
        <v>15</v>
      </c>
      <c r="D1984">
        <v>1.8895900000000001</v>
      </c>
      <c r="E1984">
        <v>1.4410529999999999</v>
      </c>
      <c r="F1984">
        <v>1.037911</v>
      </c>
      <c r="G1984">
        <v>0.44853710000000002</v>
      </c>
      <c r="H1984">
        <v>91.203699999999998</v>
      </c>
      <c r="I1984">
        <v>0.29428169999999998</v>
      </c>
      <c r="J1984">
        <v>0.38541710000000001</v>
      </c>
      <c r="K1984">
        <v>0.44853710000000002</v>
      </c>
      <c r="L1984">
        <v>0.51165720000000003</v>
      </c>
      <c r="M1984">
        <v>0.60279249999999995</v>
      </c>
      <c r="N1984">
        <v>0.1203661</v>
      </c>
      <c r="O1984">
        <v>27</v>
      </c>
      <c r="P1984">
        <v>297</v>
      </c>
    </row>
    <row r="1985" spans="1:16">
      <c r="A1985" s="53" t="s">
        <v>55</v>
      </c>
      <c r="B1985" s="53">
        <v>40007</v>
      </c>
      <c r="C1985" s="57">
        <v>16</v>
      </c>
      <c r="D1985">
        <v>2.1418949999999999</v>
      </c>
      <c r="E1985">
        <v>1.6388229999999999</v>
      </c>
      <c r="F1985">
        <v>1.251107</v>
      </c>
      <c r="G1985">
        <v>0.50307139999999995</v>
      </c>
      <c r="H1985">
        <v>92.555599999999998</v>
      </c>
      <c r="I1985">
        <v>0.34881600000000001</v>
      </c>
      <c r="J1985">
        <v>0.43995139999999999</v>
      </c>
      <c r="K1985">
        <v>0.50307139999999995</v>
      </c>
      <c r="L1985">
        <v>0.56619149999999996</v>
      </c>
      <c r="M1985">
        <v>0.65732679999999999</v>
      </c>
      <c r="N1985">
        <v>0.1203661</v>
      </c>
      <c r="O1985">
        <v>27</v>
      </c>
      <c r="P1985">
        <v>297</v>
      </c>
    </row>
    <row r="1986" spans="1:16">
      <c r="A1986" s="53" t="s">
        <v>55</v>
      </c>
      <c r="B1986" s="53">
        <v>40007</v>
      </c>
      <c r="C1986" s="57">
        <v>17</v>
      </c>
      <c r="D1986">
        <v>2.4196010000000001</v>
      </c>
      <c r="E1986">
        <v>1.8415699999999999</v>
      </c>
      <c r="F1986">
        <v>1.4733769999999999</v>
      </c>
      <c r="G1986">
        <v>0.57803020000000005</v>
      </c>
      <c r="H1986">
        <v>93.407399999999996</v>
      </c>
      <c r="I1986">
        <v>0.42377480000000001</v>
      </c>
      <c r="J1986">
        <v>0.51491019999999998</v>
      </c>
      <c r="K1986">
        <v>0.57803020000000005</v>
      </c>
      <c r="L1986">
        <v>0.64115029999999995</v>
      </c>
      <c r="M1986">
        <v>0.73228559999999998</v>
      </c>
      <c r="N1986">
        <v>0.1203661</v>
      </c>
      <c r="O1986">
        <v>27</v>
      </c>
      <c r="P1986">
        <v>297</v>
      </c>
    </row>
    <row r="1987" spans="1:16">
      <c r="A1987" s="53" t="s">
        <v>55</v>
      </c>
      <c r="B1987" s="53">
        <v>40007</v>
      </c>
      <c r="C1987" s="57">
        <v>18</v>
      </c>
      <c r="D1987">
        <v>2.6153759999999999</v>
      </c>
      <c r="E1987">
        <v>1.985625</v>
      </c>
      <c r="F1987">
        <v>1.492826</v>
      </c>
      <c r="G1987">
        <v>0.62975049999999999</v>
      </c>
      <c r="H1987">
        <v>93.611099999999993</v>
      </c>
      <c r="I1987">
        <v>0.4754951</v>
      </c>
      <c r="J1987">
        <v>0.56663039999999998</v>
      </c>
      <c r="K1987">
        <v>0.62975049999999999</v>
      </c>
      <c r="L1987">
        <v>0.6928706</v>
      </c>
      <c r="M1987">
        <v>0.78400590000000003</v>
      </c>
      <c r="N1987">
        <v>0.1203661</v>
      </c>
      <c r="O1987">
        <v>27</v>
      </c>
      <c r="P1987">
        <v>297</v>
      </c>
    </row>
    <row r="1988" spans="1:16">
      <c r="A1988" s="53" t="s">
        <v>55</v>
      </c>
      <c r="B1988" s="53">
        <v>40007</v>
      </c>
      <c r="C1988" s="57">
        <v>19</v>
      </c>
      <c r="D1988">
        <v>2.734664</v>
      </c>
      <c r="E1988">
        <v>2.0504120000000001</v>
      </c>
      <c r="F1988">
        <v>1.6191150000000001</v>
      </c>
      <c r="G1988">
        <v>0.68425250000000004</v>
      </c>
      <c r="H1988">
        <v>92.666700000000006</v>
      </c>
      <c r="I1988">
        <v>0.5299971</v>
      </c>
      <c r="J1988">
        <v>0.62113240000000003</v>
      </c>
      <c r="K1988">
        <v>0.68425250000000004</v>
      </c>
      <c r="L1988">
        <v>0.74737260000000005</v>
      </c>
      <c r="M1988">
        <v>0.83850789999999997</v>
      </c>
      <c r="N1988">
        <v>0.1203661</v>
      </c>
      <c r="O1988">
        <v>27</v>
      </c>
      <c r="P1988">
        <v>297</v>
      </c>
    </row>
    <row r="1989" spans="1:16">
      <c r="A1989" s="53" t="s">
        <v>55</v>
      </c>
      <c r="B1989" s="53">
        <v>40007</v>
      </c>
      <c r="C1989" s="57">
        <v>20</v>
      </c>
      <c r="D1989">
        <v>2.75474</v>
      </c>
      <c r="E1989">
        <v>2.6762350000000001</v>
      </c>
      <c r="F1989">
        <v>2.090544</v>
      </c>
      <c r="G1989">
        <v>7.85048E-2</v>
      </c>
      <c r="H1989">
        <v>90.722200000000001</v>
      </c>
      <c r="I1989">
        <v>-7.5750600000000001E-2</v>
      </c>
      <c r="J1989">
        <v>1.5384800000000001E-2</v>
      </c>
      <c r="K1989">
        <v>7.85048E-2</v>
      </c>
      <c r="L1989">
        <v>0.1416249</v>
      </c>
      <c r="M1989">
        <v>0.2327602</v>
      </c>
      <c r="N1989">
        <v>0.1203661</v>
      </c>
      <c r="O1989">
        <v>27</v>
      </c>
      <c r="P1989">
        <v>297</v>
      </c>
    </row>
    <row r="1990" spans="1:16">
      <c r="A1990" s="53" t="s">
        <v>55</v>
      </c>
      <c r="B1990" s="53">
        <v>40007</v>
      </c>
      <c r="C1990" s="57">
        <v>21</v>
      </c>
      <c r="D1990">
        <v>2.5549179999999998</v>
      </c>
      <c r="E1990">
        <v>2.605575</v>
      </c>
      <c r="F1990">
        <v>2.4330029999999998</v>
      </c>
      <c r="G1990">
        <v>-5.0656600000000003E-2</v>
      </c>
      <c r="H1990">
        <v>86.185199999999995</v>
      </c>
      <c r="I1990">
        <v>-0.20491190000000001</v>
      </c>
      <c r="J1990">
        <v>-0.11377660000000001</v>
      </c>
      <c r="K1990">
        <v>-5.0656600000000003E-2</v>
      </c>
      <c r="L1990">
        <v>1.2463500000000001E-2</v>
      </c>
      <c r="M1990">
        <v>0.1035988</v>
      </c>
      <c r="N1990">
        <v>0.1203661</v>
      </c>
      <c r="O1990">
        <v>27</v>
      </c>
      <c r="P1990">
        <v>297</v>
      </c>
    </row>
    <row r="1991" spans="1:16">
      <c r="A1991" s="53" t="s">
        <v>55</v>
      </c>
      <c r="B1991" s="53">
        <v>40007</v>
      </c>
      <c r="C1991" s="57">
        <v>22</v>
      </c>
      <c r="D1991">
        <v>2.3761839999999999</v>
      </c>
      <c r="E1991">
        <v>2.3914800000000001</v>
      </c>
      <c r="F1991">
        <v>2.0456180000000002</v>
      </c>
      <c r="G1991">
        <v>-1.5296000000000001E-2</v>
      </c>
      <c r="H1991">
        <v>81.648099999999999</v>
      </c>
      <c r="I1991">
        <v>-0.16955139999999999</v>
      </c>
      <c r="J1991">
        <v>-7.8416E-2</v>
      </c>
      <c r="K1991">
        <v>-1.5296000000000001E-2</v>
      </c>
      <c r="L1991">
        <v>4.7824100000000001E-2</v>
      </c>
      <c r="M1991">
        <v>0.13895940000000001</v>
      </c>
      <c r="N1991">
        <v>0.1203661</v>
      </c>
      <c r="O1991">
        <v>27</v>
      </c>
      <c r="P1991">
        <v>297</v>
      </c>
    </row>
    <row r="1992" spans="1:16">
      <c r="A1992" s="53" t="s">
        <v>55</v>
      </c>
      <c r="B1992" s="53">
        <v>40007</v>
      </c>
      <c r="C1992" s="57">
        <v>23</v>
      </c>
      <c r="D1992">
        <v>1.874099</v>
      </c>
      <c r="E1992">
        <v>1.9347529999999999</v>
      </c>
      <c r="F1992">
        <v>1.681881</v>
      </c>
      <c r="G1992">
        <v>-6.0654199999999998E-2</v>
      </c>
      <c r="H1992">
        <v>77.148099999999999</v>
      </c>
      <c r="I1992">
        <v>-0.2149095</v>
      </c>
      <c r="J1992">
        <v>-0.1237742</v>
      </c>
      <c r="K1992">
        <v>-6.0654199999999998E-2</v>
      </c>
      <c r="L1992">
        <v>2.4659E-3</v>
      </c>
      <c r="M1992">
        <v>9.3601199999999996E-2</v>
      </c>
      <c r="N1992">
        <v>0.1203661</v>
      </c>
      <c r="O1992">
        <v>27</v>
      </c>
      <c r="P1992">
        <v>297</v>
      </c>
    </row>
    <row r="1993" spans="1:16">
      <c r="A1993" s="53" t="s">
        <v>55</v>
      </c>
      <c r="B1993" s="53">
        <v>40007</v>
      </c>
      <c r="C1993" s="57">
        <v>24</v>
      </c>
      <c r="D1993">
        <v>1.461778</v>
      </c>
      <c r="E1993">
        <v>1.5436939999999999</v>
      </c>
      <c r="F1993">
        <v>1.311407</v>
      </c>
      <c r="G1993">
        <v>-8.1916199999999995E-2</v>
      </c>
      <c r="H1993">
        <v>74.296300000000002</v>
      </c>
      <c r="I1993">
        <v>-0.23617160000000001</v>
      </c>
      <c r="J1993">
        <v>-0.14503630000000001</v>
      </c>
      <c r="K1993">
        <v>-8.1916199999999995E-2</v>
      </c>
      <c r="L1993">
        <v>-1.8796199999999999E-2</v>
      </c>
      <c r="M1993">
        <v>7.2339200000000006E-2</v>
      </c>
      <c r="N1993">
        <v>0.1203661</v>
      </c>
      <c r="O1993">
        <v>27</v>
      </c>
      <c r="P1993">
        <v>297</v>
      </c>
    </row>
    <row r="1994" spans="1:16">
      <c r="A1994" s="53" t="s">
        <v>55</v>
      </c>
      <c r="B1994" s="53">
        <v>40008</v>
      </c>
      <c r="C1994" s="57">
        <v>1</v>
      </c>
      <c r="D1994">
        <v>1.3070790000000001</v>
      </c>
      <c r="E1994">
        <v>1.2841400000000001</v>
      </c>
      <c r="F1994">
        <v>0.88492130000000002</v>
      </c>
      <c r="G1994">
        <v>2.2938400000000001E-2</v>
      </c>
      <c r="H1994">
        <v>72.857100000000003</v>
      </c>
      <c r="I1994">
        <v>-0.1261389</v>
      </c>
      <c r="J1994">
        <v>-3.8062800000000001E-2</v>
      </c>
      <c r="K1994">
        <v>2.2938400000000001E-2</v>
      </c>
      <c r="L1994">
        <v>8.3939600000000003E-2</v>
      </c>
      <c r="M1994">
        <v>0.17201559999999999</v>
      </c>
      <c r="N1994">
        <v>0.1163256</v>
      </c>
      <c r="O1994">
        <v>28</v>
      </c>
      <c r="P1994">
        <v>297</v>
      </c>
    </row>
    <row r="1995" spans="1:16">
      <c r="A1995" s="53" t="s">
        <v>55</v>
      </c>
      <c r="B1995" s="53">
        <v>40008</v>
      </c>
      <c r="C1995" s="57">
        <v>2</v>
      </c>
      <c r="D1995">
        <v>1.1263620000000001</v>
      </c>
      <c r="E1995">
        <v>1.1358699999999999</v>
      </c>
      <c r="F1995">
        <v>0.7865666</v>
      </c>
      <c r="G1995">
        <v>-9.5076999999999991E-3</v>
      </c>
      <c r="H1995">
        <v>71.685199999999995</v>
      </c>
      <c r="I1995">
        <v>-0.16376299999999999</v>
      </c>
      <c r="J1995">
        <v>-7.2627700000000003E-2</v>
      </c>
      <c r="K1995">
        <v>-9.5076999999999991E-3</v>
      </c>
      <c r="L1995">
        <v>5.3612399999999998E-2</v>
      </c>
      <c r="M1995">
        <v>0.14474770000000001</v>
      </c>
      <c r="N1995">
        <v>0.1203661</v>
      </c>
      <c r="O1995">
        <v>27</v>
      </c>
      <c r="P1995">
        <v>297</v>
      </c>
    </row>
    <row r="1996" spans="1:16">
      <c r="A1996" s="53" t="s">
        <v>55</v>
      </c>
      <c r="B1996" s="53">
        <v>40008</v>
      </c>
      <c r="C1996" s="57">
        <v>3</v>
      </c>
      <c r="D1996">
        <v>0.9297938</v>
      </c>
      <c r="E1996">
        <v>0.93953010000000003</v>
      </c>
      <c r="F1996">
        <v>0.75517029999999996</v>
      </c>
      <c r="G1996">
        <v>-9.7362000000000004E-3</v>
      </c>
      <c r="H1996">
        <v>68.870400000000004</v>
      </c>
      <c r="I1996">
        <v>-0.16399159999999999</v>
      </c>
      <c r="J1996">
        <v>-7.2856299999999999E-2</v>
      </c>
      <c r="K1996">
        <v>-9.7362000000000004E-3</v>
      </c>
      <c r="L1996">
        <v>5.3383800000000002E-2</v>
      </c>
      <c r="M1996">
        <v>0.14451910000000001</v>
      </c>
      <c r="N1996">
        <v>0.1203661</v>
      </c>
      <c r="O1996">
        <v>27</v>
      </c>
      <c r="P1996">
        <v>297</v>
      </c>
    </row>
    <row r="1997" spans="1:16">
      <c r="A1997" s="53" t="s">
        <v>55</v>
      </c>
      <c r="B1997" s="53">
        <v>40008</v>
      </c>
      <c r="C1997" s="57">
        <v>4</v>
      </c>
      <c r="D1997">
        <v>0.85087199999999996</v>
      </c>
      <c r="E1997">
        <v>0.87411090000000002</v>
      </c>
      <c r="F1997">
        <v>0.76366279999999997</v>
      </c>
      <c r="G1997">
        <v>-2.32389E-2</v>
      </c>
      <c r="H1997">
        <v>66.370400000000004</v>
      </c>
      <c r="I1997">
        <v>-0.17749429999999999</v>
      </c>
      <c r="J1997">
        <v>-8.6358900000000002E-2</v>
      </c>
      <c r="K1997">
        <v>-2.32389E-2</v>
      </c>
      <c r="L1997">
        <v>3.9881199999999999E-2</v>
      </c>
      <c r="M1997">
        <v>0.13101650000000001</v>
      </c>
      <c r="N1997">
        <v>0.1203661</v>
      </c>
      <c r="O1997">
        <v>27</v>
      </c>
      <c r="P1997">
        <v>297</v>
      </c>
    </row>
    <row r="1998" spans="1:16">
      <c r="A1998" s="53" t="s">
        <v>55</v>
      </c>
      <c r="B1998" s="53">
        <v>40008</v>
      </c>
      <c r="C1998" s="57">
        <v>5</v>
      </c>
      <c r="D1998">
        <v>0.84770140000000005</v>
      </c>
      <c r="E1998">
        <v>0.85693109999999995</v>
      </c>
      <c r="F1998">
        <v>0.73441840000000003</v>
      </c>
      <c r="G1998">
        <v>-9.2297999999999998E-3</v>
      </c>
      <c r="H1998">
        <v>65.425899999999999</v>
      </c>
      <c r="I1998">
        <v>-0.1634852</v>
      </c>
      <c r="J1998">
        <v>-7.2349800000000006E-2</v>
      </c>
      <c r="K1998">
        <v>-9.2297999999999998E-3</v>
      </c>
      <c r="L1998">
        <v>5.3890300000000002E-2</v>
      </c>
      <c r="M1998">
        <v>0.1450256</v>
      </c>
      <c r="N1998">
        <v>0.1203661</v>
      </c>
      <c r="O1998">
        <v>27</v>
      </c>
      <c r="P1998">
        <v>297</v>
      </c>
    </row>
    <row r="1999" spans="1:16">
      <c r="A1999" s="53" t="s">
        <v>55</v>
      </c>
      <c r="B1999" s="53">
        <v>40008</v>
      </c>
      <c r="C1999" s="57">
        <v>6</v>
      </c>
      <c r="D1999">
        <v>0.83067869999999999</v>
      </c>
      <c r="E1999">
        <v>0.83623190000000003</v>
      </c>
      <c r="F1999">
        <v>0.71955919999999995</v>
      </c>
      <c r="G1999">
        <v>-5.5532000000000003E-3</v>
      </c>
      <c r="H1999">
        <v>64.685199999999995</v>
      </c>
      <c r="I1999">
        <v>-0.1598086</v>
      </c>
      <c r="J1999">
        <v>-6.8673200000000004E-2</v>
      </c>
      <c r="K1999">
        <v>-5.5532000000000003E-3</v>
      </c>
      <c r="L1999">
        <v>5.7566899999999997E-2</v>
      </c>
      <c r="M1999">
        <v>0.14870220000000001</v>
      </c>
      <c r="N1999">
        <v>0.1203661</v>
      </c>
      <c r="O1999">
        <v>27</v>
      </c>
      <c r="P1999">
        <v>297</v>
      </c>
    </row>
    <row r="2000" spans="1:16">
      <c r="A2000" s="53" t="s">
        <v>55</v>
      </c>
      <c r="B2000" s="53">
        <v>40008</v>
      </c>
      <c r="C2000" s="57">
        <v>7</v>
      </c>
      <c r="D2000">
        <v>0.93852749999999996</v>
      </c>
      <c r="E2000">
        <v>0.99529100000000004</v>
      </c>
      <c r="F2000">
        <v>0.8820443</v>
      </c>
      <c r="G2000">
        <v>-5.6763500000000001E-2</v>
      </c>
      <c r="H2000">
        <v>65.740700000000004</v>
      </c>
      <c r="I2000">
        <v>-0.21101880000000001</v>
      </c>
      <c r="J2000">
        <v>-0.1198835</v>
      </c>
      <c r="K2000">
        <v>-5.6763500000000001E-2</v>
      </c>
      <c r="L2000">
        <v>6.3565999999999996E-3</v>
      </c>
      <c r="M2000">
        <v>9.7491900000000006E-2</v>
      </c>
      <c r="N2000">
        <v>0.1203661</v>
      </c>
      <c r="O2000">
        <v>27</v>
      </c>
      <c r="P2000">
        <v>297</v>
      </c>
    </row>
    <row r="2001" spans="1:16">
      <c r="A2001" s="53" t="s">
        <v>55</v>
      </c>
      <c r="B2001" s="53">
        <v>40008</v>
      </c>
      <c r="C2001" s="57">
        <v>8</v>
      </c>
      <c r="D2001">
        <v>1.147945</v>
      </c>
      <c r="E2001">
        <v>1.147548</v>
      </c>
      <c r="F2001">
        <v>1.102255</v>
      </c>
      <c r="G2001">
        <v>3.9780000000000002E-4</v>
      </c>
      <c r="H2001">
        <v>70.685199999999995</v>
      </c>
      <c r="I2001">
        <v>-0.15385760000000001</v>
      </c>
      <c r="J2001">
        <v>-6.2722299999999995E-2</v>
      </c>
      <c r="K2001">
        <v>3.9780000000000002E-4</v>
      </c>
      <c r="L2001">
        <v>6.3517900000000002E-2</v>
      </c>
      <c r="M2001">
        <v>0.15465319999999999</v>
      </c>
      <c r="N2001">
        <v>0.1203661</v>
      </c>
      <c r="O2001">
        <v>27</v>
      </c>
      <c r="P2001">
        <v>297</v>
      </c>
    </row>
    <row r="2002" spans="1:16">
      <c r="A2002" s="53" t="s">
        <v>55</v>
      </c>
      <c r="B2002" s="53">
        <v>40008</v>
      </c>
      <c r="C2002" s="57">
        <v>9</v>
      </c>
      <c r="D2002">
        <v>1.3664989999999999</v>
      </c>
      <c r="E2002">
        <v>1.443791</v>
      </c>
      <c r="F2002">
        <v>1.4242630000000001</v>
      </c>
      <c r="G2002">
        <v>-7.7292E-2</v>
      </c>
      <c r="H2002">
        <v>76.851900000000001</v>
      </c>
      <c r="I2002">
        <v>-0.23154730000000001</v>
      </c>
      <c r="J2002">
        <v>-0.14041200000000001</v>
      </c>
      <c r="K2002">
        <v>-7.7292E-2</v>
      </c>
      <c r="L2002">
        <v>-1.4171899999999999E-2</v>
      </c>
      <c r="M2002">
        <v>7.6963400000000001E-2</v>
      </c>
      <c r="N2002">
        <v>0.1203661</v>
      </c>
      <c r="O2002">
        <v>27</v>
      </c>
      <c r="P2002">
        <v>297</v>
      </c>
    </row>
    <row r="2003" spans="1:16">
      <c r="A2003" s="53" t="s">
        <v>55</v>
      </c>
      <c r="B2003" s="53">
        <v>40008</v>
      </c>
      <c r="C2003" s="57">
        <v>10</v>
      </c>
      <c r="D2003">
        <v>1.5155639999999999</v>
      </c>
      <c r="E2003">
        <v>1.7422550000000001</v>
      </c>
      <c r="F2003">
        <v>1.695381</v>
      </c>
      <c r="G2003">
        <v>-0.22669059999999999</v>
      </c>
      <c r="H2003">
        <v>82.888900000000007</v>
      </c>
      <c r="I2003">
        <v>-0.38094600000000001</v>
      </c>
      <c r="J2003">
        <v>-0.28981069999999998</v>
      </c>
      <c r="K2003">
        <v>-0.22669059999999999</v>
      </c>
      <c r="L2003">
        <v>-0.16357060000000001</v>
      </c>
      <c r="M2003">
        <v>-7.2435299999999994E-2</v>
      </c>
      <c r="N2003">
        <v>0.1203661</v>
      </c>
      <c r="O2003">
        <v>27</v>
      </c>
      <c r="P2003">
        <v>297</v>
      </c>
    </row>
    <row r="2004" spans="1:16">
      <c r="A2004" s="53" t="s">
        <v>55</v>
      </c>
      <c r="B2004" s="53">
        <v>40008</v>
      </c>
      <c r="C2004" s="57">
        <v>11</v>
      </c>
      <c r="D2004">
        <v>1.722593</v>
      </c>
      <c r="E2004">
        <v>1.845445</v>
      </c>
      <c r="F2004">
        <v>1.829007</v>
      </c>
      <c r="G2004">
        <v>-0.12285260000000001</v>
      </c>
      <c r="H2004">
        <v>87.092600000000004</v>
      </c>
      <c r="I2004">
        <v>-0.27710800000000002</v>
      </c>
      <c r="J2004">
        <v>-0.18597259999999999</v>
      </c>
      <c r="K2004">
        <v>-0.12285260000000001</v>
      </c>
      <c r="L2004">
        <v>-5.9732500000000001E-2</v>
      </c>
      <c r="M2004">
        <v>3.1402800000000002E-2</v>
      </c>
      <c r="N2004">
        <v>0.1203661</v>
      </c>
      <c r="O2004">
        <v>27</v>
      </c>
      <c r="P2004">
        <v>297</v>
      </c>
    </row>
    <row r="2005" spans="1:16">
      <c r="A2005" s="53" t="s">
        <v>55</v>
      </c>
      <c r="B2005" s="53">
        <v>40008</v>
      </c>
      <c r="C2005" s="57">
        <v>12</v>
      </c>
      <c r="D2005">
        <v>1.9478549999999999</v>
      </c>
      <c r="E2005">
        <v>1.944655</v>
      </c>
      <c r="F2005">
        <v>1.637637</v>
      </c>
      <c r="G2005">
        <v>3.2003000000000001E-3</v>
      </c>
      <c r="H2005">
        <v>90.592600000000004</v>
      </c>
      <c r="I2005">
        <v>-0.1510551</v>
      </c>
      <c r="J2005">
        <v>-5.9919800000000002E-2</v>
      </c>
      <c r="K2005">
        <v>3.2003000000000001E-3</v>
      </c>
      <c r="L2005">
        <v>6.6320299999999999E-2</v>
      </c>
      <c r="M2005">
        <v>0.1574557</v>
      </c>
      <c r="N2005">
        <v>0.1203661</v>
      </c>
      <c r="O2005">
        <v>27</v>
      </c>
      <c r="P2005">
        <v>297</v>
      </c>
    </row>
    <row r="2006" spans="1:16">
      <c r="A2006" s="53" t="s">
        <v>55</v>
      </c>
      <c r="B2006" s="53">
        <v>40008</v>
      </c>
      <c r="C2006" s="57">
        <v>13</v>
      </c>
      <c r="D2006">
        <v>2.2018719999999998</v>
      </c>
      <c r="E2006">
        <v>2.2646860000000002</v>
      </c>
      <c r="F2006">
        <v>1.907092</v>
      </c>
      <c r="G2006">
        <v>-6.2814499999999995E-2</v>
      </c>
      <c r="H2006">
        <v>92.703699999999998</v>
      </c>
      <c r="I2006">
        <v>-0.21706980000000001</v>
      </c>
      <c r="J2006">
        <v>-0.1259345</v>
      </c>
      <c r="K2006">
        <v>-6.2814499999999995E-2</v>
      </c>
      <c r="L2006">
        <v>3.056E-4</v>
      </c>
      <c r="M2006">
        <v>9.1440900000000006E-2</v>
      </c>
      <c r="N2006">
        <v>0.1203661</v>
      </c>
      <c r="O2006">
        <v>27</v>
      </c>
      <c r="P2006">
        <v>297</v>
      </c>
    </row>
    <row r="2007" spans="1:16">
      <c r="A2007" s="53" t="s">
        <v>55</v>
      </c>
      <c r="B2007" s="53">
        <v>40008</v>
      </c>
      <c r="C2007" s="57">
        <v>14</v>
      </c>
      <c r="D2007">
        <v>2.2854070000000002</v>
      </c>
      <c r="E2007">
        <v>2.2390949999999998</v>
      </c>
      <c r="F2007">
        <v>1.8771739999999999</v>
      </c>
      <c r="G2007">
        <v>4.6311400000000003E-2</v>
      </c>
      <c r="H2007">
        <v>94.759299999999996</v>
      </c>
      <c r="I2007">
        <v>-0.107944</v>
      </c>
      <c r="J2007">
        <v>-1.6808699999999999E-2</v>
      </c>
      <c r="K2007">
        <v>4.6311400000000003E-2</v>
      </c>
      <c r="L2007">
        <v>0.1094314</v>
      </c>
      <c r="M2007">
        <v>0.20056679999999999</v>
      </c>
      <c r="N2007">
        <v>0.1203661</v>
      </c>
      <c r="O2007">
        <v>27</v>
      </c>
      <c r="P2007">
        <v>297</v>
      </c>
    </row>
    <row r="2008" spans="1:16">
      <c r="A2008" s="53" t="s">
        <v>55</v>
      </c>
      <c r="B2008" s="53">
        <v>40008</v>
      </c>
      <c r="C2008" s="57">
        <v>15</v>
      </c>
      <c r="D2008">
        <v>2.5989490000000002</v>
      </c>
      <c r="E2008">
        <v>1.922911</v>
      </c>
      <c r="F2008">
        <v>1.4006890000000001</v>
      </c>
      <c r="G2008">
        <v>0.67603769999999996</v>
      </c>
      <c r="H2008">
        <v>96.907399999999996</v>
      </c>
      <c r="I2008">
        <v>0.52178230000000003</v>
      </c>
      <c r="J2008">
        <v>0.61291759999999995</v>
      </c>
      <c r="K2008">
        <v>0.67603769999999996</v>
      </c>
      <c r="L2008">
        <v>0.73915770000000003</v>
      </c>
      <c r="M2008">
        <v>0.83029310000000001</v>
      </c>
      <c r="N2008">
        <v>0.1203661</v>
      </c>
      <c r="O2008">
        <v>27</v>
      </c>
      <c r="P2008">
        <v>297</v>
      </c>
    </row>
    <row r="2009" spans="1:16">
      <c r="A2009" s="53" t="s">
        <v>55</v>
      </c>
      <c r="B2009" s="53">
        <v>40008</v>
      </c>
      <c r="C2009" s="57">
        <v>16</v>
      </c>
      <c r="D2009">
        <v>2.9517220000000002</v>
      </c>
      <c r="E2009">
        <v>1.9789049999999999</v>
      </c>
      <c r="F2009">
        <v>1.6962660000000001</v>
      </c>
      <c r="G2009">
        <v>0.97281689999999998</v>
      </c>
      <c r="H2009">
        <v>98.814800000000005</v>
      </c>
      <c r="I2009">
        <v>0.8185616</v>
      </c>
      <c r="J2009">
        <v>0.90969690000000003</v>
      </c>
      <c r="K2009">
        <v>0.97281689999999998</v>
      </c>
      <c r="L2009">
        <v>1.0359370000000001</v>
      </c>
      <c r="M2009">
        <v>1.1270720000000001</v>
      </c>
      <c r="N2009">
        <v>0.1203661</v>
      </c>
      <c r="O2009">
        <v>27</v>
      </c>
      <c r="P2009">
        <v>297</v>
      </c>
    </row>
    <row r="2010" spans="1:16">
      <c r="A2010" s="53" t="s">
        <v>55</v>
      </c>
      <c r="B2010" s="53">
        <v>40008</v>
      </c>
      <c r="C2010" s="57">
        <v>17</v>
      </c>
      <c r="D2010">
        <v>3.3094480000000002</v>
      </c>
      <c r="E2010">
        <v>2.2833030000000001</v>
      </c>
      <c r="F2010">
        <v>2.0002879999999998</v>
      </c>
      <c r="G2010">
        <v>1.0261450000000001</v>
      </c>
      <c r="H2010">
        <v>100.87</v>
      </c>
      <c r="I2010">
        <v>0.87188960000000004</v>
      </c>
      <c r="J2010">
        <v>0.96302489999999996</v>
      </c>
      <c r="K2010">
        <v>1.0261450000000001</v>
      </c>
      <c r="L2010">
        <v>1.0892649999999999</v>
      </c>
      <c r="M2010">
        <v>1.1803999999999999</v>
      </c>
      <c r="N2010">
        <v>0.1203661</v>
      </c>
      <c r="O2010">
        <v>27</v>
      </c>
      <c r="P2010">
        <v>297</v>
      </c>
    </row>
    <row r="2011" spans="1:16">
      <c r="A2011" s="53" t="s">
        <v>55</v>
      </c>
      <c r="B2011" s="53">
        <v>40008</v>
      </c>
      <c r="C2011" s="57">
        <v>18</v>
      </c>
      <c r="D2011">
        <v>3.4094350000000002</v>
      </c>
      <c r="E2011">
        <v>2.4432179999999999</v>
      </c>
      <c r="F2011">
        <v>2.1553179999999998</v>
      </c>
      <c r="G2011">
        <v>0.96621749999999995</v>
      </c>
      <c r="H2011">
        <v>100.51900000000001</v>
      </c>
      <c r="I2011">
        <v>0.81196210000000002</v>
      </c>
      <c r="J2011">
        <v>0.9030975</v>
      </c>
      <c r="K2011">
        <v>0.96621749999999995</v>
      </c>
      <c r="L2011">
        <v>1.0293380000000001</v>
      </c>
      <c r="M2011">
        <v>1.1204730000000001</v>
      </c>
      <c r="N2011">
        <v>0.1203661</v>
      </c>
      <c r="O2011">
        <v>27</v>
      </c>
      <c r="P2011">
        <v>297</v>
      </c>
    </row>
    <row r="2012" spans="1:16">
      <c r="A2012" s="53" t="s">
        <v>55</v>
      </c>
      <c r="B2012" s="53">
        <v>40008</v>
      </c>
      <c r="C2012" s="57">
        <v>19</v>
      </c>
      <c r="D2012">
        <v>3.4707789999999998</v>
      </c>
      <c r="E2012">
        <v>2.4410059999999998</v>
      </c>
      <c r="F2012">
        <v>2.2944070000000001</v>
      </c>
      <c r="G2012">
        <v>1.029773</v>
      </c>
      <c r="H2012">
        <v>100.22199999999999</v>
      </c>
      <c r="I2012">
        <v>0.87551780000000001</v>
      </c>
      <c r="J2012">
        <v>0.96665319999999999</v>
      </c>
      <c r="K2012">
        <v>1.029773</v>
      </c>
      <c r="L2012">
        <v>1.0928929999999999</v>
      </c>
      <c r="M2012">
        <v>1.184029</v>
      </c>
      <c r="N2012">
        <v>0.1203661</v>
      </c>
      <c r="O2012">
        <v>27</v>
      </c>
      <c r="P2012">
        <v>297</v>
      </c>
    </row>
    <row r="2013" spans="1:16">
      <c r="A2013" s="53" t="s">
        <v>55</v>
      </c>
      <c r="B2013" s="53">
        <v>40008</v>
      </c>
      <c r="C2013" s="57">
        <v>20</v>
      </c>
      <c r="D2013">
        <v>3.4111020000000001</v>
      </c>
      <c r="E2013">
        <v>3.0846990000000001</v>
      </c>
      <c r="F2013">
        <v>2.9557180000000001</v>
      </c>
      <c r="G2013">
        <v>0.32640269999999999</v>
      </c>
      <c r="H2013">
        <v>96.333299999999994</v>
      </c>
      <c r="I2013">
        <v>0.1721473</v>
      </c>
      <c r="J2013">
        <v>0.26328259999999998</v>
      </c>
      <c r="K2013">
        <v>0.32640269999999999</v>
      </c>
      <c r="L2013">
        <v>0.3895227</v>
      </c>
      <c r="M2013">
        <v>0.48065809999999998</v>
      </c>
      <c r="N2013">
        <v>0.1203661</v>
      </c>
      <c r="O2013">
        <v>27</v>
      </c>
      <c r="P2013">
        <v>297</v>
      </c>
    </row>
    <row r="2014" spans="1:16">
      <c r="A2014" s="53" t="s">
        <v>55</v>
      </c>
      <c r="B2014" s="53">
        <v>40008</v>
      </c>
      <c r="C2014" s="57">
        <v>21</v>
      </c>
      <c r="D2014">
        <v>3.0134829999999999</v>
      </c>
      <c r="E2014">
        <v>3.0764369999999999</v>
      </c>
      <c r="F2014">
        <v>3.0913520000000001</v>
      </c>
      <c r="G2014">
        <v>-6.2954200000000002E-2</v>
      </c>
      <c r="H2014">
        <v>88.944400000000002</v>
      </c>
      <c r="I2014">
        <v>-0.2172096</v>
      </c>
      <c r="J2014">
        <v>-0.1260742</v>
      </c>
      <c r="K2014">
        <v>-6.2954200000000002E-2</v>
      </c>
      <c r="L2014">
        <v>1.6589999999999999E-4</v>
      </c>
      <c r="M2014">
        <v>9.1301199999999999E-2</v>
      </c>
      <c r="N2014">
        <v>0.1203661</v>
      </c>
      <c r="O2014">
        <v>27</v>
      </c>
      <c r="P2014">
        <v>297</v>
      </c>
    </row>
    <row r="2015" spans="1:16">
      <c r="A2015" s="53" t="s">
        <v>55</v>
      </c>
      <c r="B2015" s="53">
        <v>40008</v>
      </c>
      <c r="C2015" s="57">
        <v>22</v>
      </c>
      <c r="D2015">
        <v>2.7163369999999998</v>
      </c>
      <c r="E2015">
        <v>2.6452460000000002</v>
      </c>
      <c r="F2015">
        <v>2.807051</v>
      </c>
      <c r="G2015">
        <v>7.1091699999999994E-2</v>
      </c>
      <c r="H2015">
        <v>83.444400000000002</v>
      </c>
      <c r="I2015">
        <v>-8.3163699999999993E-2</v>
      </c>
      <c r="J2015">
        <v>7.9716000000000006E-3</v>
      </c>
      <c r="K2015">
        <v>7.1091699999999994E-2</v>
      </c>
      <c r="L2015">
        <v>0.13421169999999999</v>
      </c>
      <c r="M2015">
        <v>0.22534699999999999</v>
      </c>
      <c r="N2015">
        <v>0.1203661</v>
      </c>
      <c r="O2015">
        <v>27</v>
      </c>
      <c r="P2015">
        <v>297</v>
      </c>
    </row>
    <row r="2016" spans="1:16">
      <c r="A2016" s="53" t="s">
        <v>55</v>
      </c>
      <c r="B2016" s="53">
        <v>40008</v>
      </c>
      <c r="C2016" s="57">
        <v>23</v>
      </c>
      <c r="D2016">
        <v>2.1489419999999999</v>
      </c>
      <c r="E2016">
        <v>2.0831759999999999</v>
      </c>
      <c r="F2016">
        <v>2.3307890000000002</v>
      </c>
      <c r="G2016">
        <v>6.5765599999999994E-2</v>
      </c>
      <c r="H2016">
        <v>79.740700000000004</v>
      </c>
      <c r="I2016">
        <v>-8.8489799999999993E-2</v>
      </c>
      <c r="J2016">
        <v>2.6456000000000001E-3</v>
      </c>
      <c r="K2016">
        <v>6.5765599999999994E-2</v>
      </c>
      <c r="L2016">
        <v>0.12888569999999999</v>
      </c>
      <c r="M2016">
        <v>0.22002099999999999</v>
      </c>
      <c r="N2016">
        <v>0.1203661</v>
      </c>
      <c r="O2016">
        <v>27</v>
      </c>
      <c r="P2016">
        <v>297</v>
      </c>
    </row>
    <row r="2017" spans="1:16">
      <c r="A2017" s="53" t="s">
        <v>55</v>
      </c>
      <c r="B2017" s="53">
        <v>40008</v>
      </c>
      <c r="C2017" s="57">
        <v>24</v>
      </c>
      <c r="D2017">
        <v>1.6727000000000001</v>
      </c>
      <c r="E2017">
        <v>1.7425250000000001</v>
      </c>
      <c r="F2017">
        <v>1.8910629999999999</v>
      </c>
      <c r="G2017">
        <v>-6.9825300000000007E-2</v>
      </c>
      <c r="H2017">
        <v>76.481499999999997</v>
      </c>
      <c r="I2017">
        <v>-0.22408069999999999</v>
      </c>
      <c r="J2017">
        <v>-0.13294529999999999</v>
      </c>
      <c r="K2017">
        <v>-6.9825300000000007E-2</v>
      </c>
      <c r="L2017">
        <v>-6.7051999999999997E-3</v>
      </c>
      <c r="M2017">
        <v>8.4430099999999994E-2</v>
      </c>
      <c r="N2017">
        <v>0.1203661</v>
      </c>
      <c r="O2017">
        <v>27</v>
      </c>
      <c r="P2017">
        <v>297</v>
      </c>
    </row>
    <row r="2018" spans="1:16">
      <c r="A2018" s="53" t="s">
        <v>55</v>
      </c>
      <c r="B2018" s="53">
        <v>40010</v>
      </c>
      <c r="C2018" s="57">
        <v>1</v>
      </c>
      <c r="D2018">
        <v>1.310414</v>
      </c>
      <c r="E2018">
        <v>1.3271580000000001</v>
      </c>
      <c r="F2018">
        <v>1.3207260000000001</v>
      </c>
      <c r="G2018">
        <v>-1.6744499999999999E-2</v>
      </c>
      <c r="H2018">
        <v>72.203699999999998</v>
      </c>
      <c r="I2018">
        <v>-0.17099990000000001</v>
      </c>
      <c r="J2018">
        <v>-7.9864500000000005E-2</v>
      </c>
      <c r="K2018">
        <v>-1.6744499999999999E-2</v>
      </c>
      <c r="L2018">
        <v>4.6375600000000003E-2</v>
      </c>
      <c r="M2018">
        <v>0.13751089999999999</v>
      </c>
      <c r="N2018">
        <v>0.1203661</v>
      </c>
      <c r="O2018">
        <v>27</v>
      </c>
      <c r="P2018">
        <v>298</v>
      </c>
    </row>
    <row r="2019" spans="1:16">
      <c r="A2019" s="53" t="s">
        <v>55</v>
      </c>
      <c r="B2019" s="53">
        <v>40010</v>
      </c>
      <c r="C2019" s="57">
        <v>2</v>
      </c>
      <c r="D2019">
        <v>1.064282</v>
      </c>
      <c r="E2019">
        <v>1.0770310000000001</v>
      </c>
      <c r="F2019">
        <v>1.0187029999999999</v>
      </c>
      <c r="G2019">
        <v>-1.27492E-2</v>
      </c>
      <c r="H2019">
        <v>70</v>
      </c>
      <c r="I2019">
        <v>-0.1670046</v>
      </c>
      <c r="J2019">
        <v>-7.5869199999999998E-2</v>
      </c>
      <c r="K2019">
        <v>-1.27492E-2</v>
      </c>
      <c r="L2019">
        <v>5.0370900000000003E-2</v>
      </c>
      <c r="M2019">
        <v>0.1415062</v>
      </c>
      <c r="N2019">
        <v>0.1203661</v>
      </c>
      <c r="O2019">
        <v>27</v>
      </c>
      <c r="P2019">
        <v>298</v>
      </c>
    </row>
    <row r="2020" spans="1:16">
      <c r="A2020" s="53" t="s">
        <v>55</v>
      </c>
      <c r="B2020" s="53">
        <v>40010</v>
      </c>
      <c r="C2020" s="57">
        <v>3</v>
      </c>
      <c r="D2020">
        <v>0.9056554</v>
      </c>
      <c r="E2020">
        <v>0.90806659999999995</v>
      </c>
      <c r="F2020">
        <v>0.89052580000000003</v>
      </c>
      <c r="G2020">
        <v>-2.4112000000000001E-3</v>
      </c>
      <c r="H2020">
        <v>67.796300000000002</v>
      </c>
      <c r="I2020">
        <v>-0.15666659999999999</v>
      </c>
      <c r="J2020">
        <v>-6.5531199999999998E-2</v>
      </c>
      <c r="K2020">
        <v>-2.4112000000000001E-3</v>
      </c>
      <c r="L2020">
        <v>6.0708900000000003E-2</v>
      </c>
      <c r="M2020">
        <v>0.15184420000000001</v>
      </c>
      <c r="N2020">
        <v>0.1203661</v>
      </c>
      <c r="O2020">
        <v>27</v>
      </c>
      <c r="P2020">
        <v>298</v>
      </c>
    </row>
    <row r="2021" spans="1:16">
      <c r="A2021" s="53" t="s">
        <v>55</v>
      </c>
      <c r="B2021" s="53">
        <v>40010</v>
      </c>
      <c r="C2021" s="57">
        <v>4</v>
      </c>
      <c r="D2021">
        <v>0.84132739999999995</v>
      </c>
      <c r="E2021">
        <v>0.85496209999999995</v>
      </c>
      <c r="F2021">
        <v>0.82899250000000002</v>
      </c>
      <c r="G2021">
        <v>-1.36347E-2</v>
      </c>
      <c r="H2021">
        <v>66.296300000000002</v>
      </c>
      <c r="I2021">
        <v>-0.16789009999999999</v>
      </c>
      <c r="J2021">
        <v>-7.6754799999999998E-2</v>
      </c>
      <c r="K2021">
        <v>-1.36347E-2</v>
      </c>
      <c r="L2021">
        <v>4.9485300000000003E-2</v>
      </c>
      <c r="M2021">
        <v>0.14062060000000001</v>
      </c>
      <c r="N2021">
        <v>0.1203661</v>
      </c>
      <c r="O2021">
        <v>27</v>
      </c>
      <c r="P2021">
        <v>298</v>
      </c>
    </row>
    <row r="2022" spans="1:16">
      <c r="A2022" s="53" t="s">
        <v>55</v>
      </c>
      <c r="B2022" s="53">
        <v>40010</v>
      </c>
      <c r="C2022" s="57">
        <v>5</v>
      </c>
      <c r="D2022">
        <v>0.83535680000000001</v>
      </c>
      <c r="E2022">
        <v>0.84421840000000004</v>
      </c>
      <c r="F2022">
        <v>0.81187770000000004</v>
      </c>
      <c r="G2022">
        <v>-8.8614999999999996E-3</v>
      </c>
      <c r="H2022">
        <v>66.111099999999993</v>
      </c>
      <c r="I2022">
        <v>-0.16311690000000001</v>
      </c>
      <c r="J2022">
        <v>-7.1981600000000007E-2</v>
      </c>
      <c r="K2022">
        <v>-8.8614999999999996E-3</v>
      </c>
      <c r="L2022">
        <v>5.4258500000000001E-2</v>
      </c>
      <c r="M2022">
        <v>0.14539379999999999</v>
      </c>
      <c r="N2022">
        <v>0.1203661</v>
      </c>
      <c r="O2022">
        <v>27</v>
      </c>
      <c r="P2022">
        <v>298</v>
      </c>
    </row>
    <row r="2023" spans="1:16">
      <c r="A2023" s="53" t="s">
        <v>55</v>
      </c>
      <c r="B2023" s="53">
        <v>40010</v>
      </c>
      <c r="C2023" s="57">
        <v>6</v>
      </c>
      <c r="D2023">
        <v>0.80573309999999998</v>
      </c>
      <c r="E2023">
        <v>0.82390819999999998</v>
      </c>
      <c r="F2023">
        <v>0.86073690000000003</v>
      </c>
      <c r="G2023">
        <v>-1.81751E-2</v>
      </c>
      <c r="H2023">
        <v>65.111099999999993</v>
      </c>
      <c r="I2023">
        <v>-0.17243049999999999</v>
      </c>
      <c r="J2023">
        <v>-8.1295199999999998E-2</v>
      </c>
      <c r="K2023">
        <v>-1.81751E-2</v>
      </c>
      <c r="L2023">
        <v>4.4944900000000003E-2</v>
      </c>
      <c r="M2023">
        <v>0.13608029999999999</v>
      </c>
      <c r="N2023">
        <v>0.1203661</v>
      </c>
      <c r="O2023">
        <v>27</v>
      </c>
      <c r="P2023">
        <v>298</v>
      </c>
    </row>
    <row r="2024" spans="1:16">
      <c r="A2024" s="53" t="s">
        <v>55</v>
      </c>
      <c r="B2024" s="53">
        <v>40010</v>
      </c>
      <c r="C2024" s="57">
        <v>7</v>
      </c>
      <c r="D2024">
        <v>0.91058220000000001</v>
      </c>
      <c r="E2024">
        <v>1.0176989999999999</v>
      </c>
      <c r="F2024">
        <v>0.96190359999999997</v>
      </c>
      <c r="G2024">
        <v>-0.1071173</v>
      </c>
      <c r="H2024">
        <v>65.555599999999998</v>
      </c>
      <c r="I2024">
        <v>-0.26137270000000001</v>
      </c>
      <c r="J2024">
        <v>-0.17023730000000001</v>
      </c>
      <c r="K2024">
        <v>-0.1071173</v>
      </c>
      <c r="L2024">
        <v>-4.39972E-2</v>
      </c>
      <c r="M2024">
        <v>4.7138100000000002E-2</v>
      </c>
      <c r="N2024">
        <v>0.1203661</v>
      </c>
      <c r="O2024">
        <v>27</v>
      </c>
      <c r="P2024">
        <v>298</v>
      </c>
    </row>
    <row r="2025" spans="1:16">
      <c r="A2025" s="53" t="s">
        <v>55</v>
      </c>
      <c r="B2025" s="53">
        <v>40010</v>
      </c>
      <c r="C2025" s="57">
        <v>8</v>
      </c>
      <c r="D2025">
        <v>1.1306020000000001</v>
      </c>
      <c r="E2025">
        <v>1.2468459999999999</v>
      </c>
      <c r="F2025">
        <v>1.2316670000000001</v>
      </c>
      <c r="G2025">
        <v>-0.116244</v>
      </c>
      <c r="H2025">
        <v>67.740700000000004</v>
      </c>
      <c r="I2025">
        <v>-0.2704993</v>
      </c>
      <c r="J2025">
        <v>-0.179364</v>
      </c>
      <c r="K2025">
        <v>-0.116244</v>
      </c>
      <c r="L2025">
        <v>-5.3123900000000002E-2</v>
      </c>
      <c r="M2025">
        <v>3.8011400000000001E-2</v>
      </c>
      <c r="N2025">
        <v>0.1203661</v>
      </c>
      <c r="O2025">
        <v>27</v>
      </c>
      <c r="P2025">
        <v>298</v>
      </c>
    </row>
    <row r="2026" spans="1:16">
      <c r="A2026" s="53" t="s">
        <v>55</v>
      </c>
      <c r="B2026" s="53">
        <v>40010</v>
      </c>
      <c r="C2026" s="57">
        <v>9</v>
      </c>
      <c r="D2026">
        <v>1.3477380000000001</v>
      </c>
      <c r="E2026">
        <v>1.3783000000000001</v>
      </c>
      <c r="F2026">
        <v>1.576066</v>
      </c>
      <c r="G2026">
        <v>-3.0561600000000001E-2</v>
      </c>
      <c r="H2026">
        <v>73.166700000000006</v>
      </c>
      <c r="I2026">
        <v>-0.18481690000000001</v>
      </c>
      <c r="J2026">
        <v>-9.3681600000000004E-2</v>
      </c>
      <c r="K2026">
        <v>-3.0561600000000001E-2</v>
      </c>
      <c r="L2026">
        <v>3.2558499999999997E-2</v>
      </c>
      <c r="M2026">
        <v>0.12369380000000001</v>
      </c>
      <c r="N2026">
        <v>0.1203661</v>
      </c>
      <c r="O2026">
        <v>27</v>
      </c>
      <c r="P2026">
        <v>298</v>
      </c>
    </row>
    <row r="2027" spans="1:16">
      <c r="A2027" s="53" t="s">
        <v>55</v>
      </c>
      <c r="B2027" s="53">
        <v>40010</v>
      </c>
      <c r="C2027" s="57">
        <v>10</v>
      </c>
      <c r="D2027">
        <v>1.4710890000000001</v>
      </c>
      <c r="E2027">
        <v>1.504181</v>
      </c>
      <c r="F2027">
        <v>1.6246309999999999</v>
      </c>
      <c r="G2027">
        <v>-3.3092400000000001E-2</v>
      </c>
      <c r="H2027">
        <v>79.076899999999995</v>
      </c>
      <c r="I2027">
        <v>-0.1888138</v>
      </c>
      <c r="J2027">
        <v>-9.6812300000000004E-2</v>
      </c>
      <c r="K2027">
        <v>-3.3092400000000001E-2</v>
      </c>
      <c r="L2027">
        <v>3.0627600000000001E-2</v>
      </c>
      <c r="M2027">
        <v>0.122629</v>
      </c>
      <c r="N2027">
        <v>0.1215101</v>
      </c>
      <c r="O2027">
        <v>26</v>
      </c>
      <c r="P2027">
        <v>298</v>
      </c>
    </row>
    <row r="2028" spans="1:16">
      <c r="A2028" s="53" t="s">
        <v>55</v>
      </c>
      <c r="B2028" s="53">
        <v>40010</v>
      </c>
      <c r="C2028" s="57">
        <v>11</v>
      </c>
      <c r="D2028">
        <v>1.572813</v>
      </c>
      <c r="E2028">
        <v>1.5732649999999999</v>
      </c>
      <c r="F2028">
        <v>1.795226</v>
      </c>
      <c r="G2028">
        <v>-4.5229999999999999E-4</v>
      </c>
      <c r="H2028">
        <v>82.962999999999994</v>
      </c>
      <c r="I2028">
        <v>-0.1547077</v>
      </c>
      <c r="J2028">
        <v>-6.3572299999999998E-2</v>
      </c>
      <c r="K2028">
        <v>-4.5229999999999999E-4</v>
      </c>
      <c r="L2028">
        <v>6.2667799999999996E-2</v>
      </c>
      <c r="M2028">
        <v>0.1538031</v>
      </c>
      <c r="N2028">
        <v>0.1203661</v>
      </c>
      <c r="O2028">
        <v>27</v>
      </c>
      <c r="P2028">
        <v>298</v>
      </c>
    </row>
    <row r="2029" spans="1:16">
      <c r="A2029" s="53" t="s">
        <v>55</v>
      </c>
      <c r="B2029" s="53">
        <v>40010</v>
      </c>
      <c r="C2029" s="57">
        <v>12</v>
      </c>
      <c r="D2029">
        <v>1.803796</v>
      </c>
      <c r="E2029">
        <v>1.7942149999999999</v>
      </c>
      <c r="F2029">
        <v>1.9858150000000001</v>
      </c>
      <c r="G2029">
        <v>9.5806999999999993E-3</v>
      </c>
      <c r="H2029">
        <v>88.166700000000006</v>
      </c>
      <c r="I2029">
        <v>-0.14467459999999999</v>
      </c>
      <c r="J2029" s="55">
        <v>-5.3539299999999998E-2</v>
      </c>
      <c r="K2029">
        <v>9.5806999999999993E-3</v>
      </c>
      <c r="L2029">
        <v>7.2700799999999996E-2</v>
      </c>
      <c r="M2029">
        <v>0.16383610000000001</v>
      </c>
      <c r="N2029">
        <v>0.1203661</v>
      </c>
      <c r="O2029">
        <v>27</v>
      </c>
      <c r="P2029">
        <v>298</v>
      </c>
    </row>
    <row r="2030" spans="1:16">
      <c r="A2030" s="53" t="s">
        <v>55</v>
      </c>
      <c r="B2030" s="53">
        <v>40010</v>
      </c>
      <c r="C2030" s="57">
        <v>13</v>
      </c>
      <c r="D2030">
        <v>2.0533769999999998</v>
      </c>
      <c r="E2030">
        <v>2.0329030000000001</v>
      </c>
      <c r="F2030">
        <v>2.1802220000000001</v>
      </c>
      <c r="G2030">
        <v>2.0474200000000001E-2</v>
      </c>
      <c r="H2030">
        <v>91.629599999999996</v>
      </c>
      <c r="I2030">
        <v>-0.13378119999999999</v>
      </c>
      <c r="J2030">
        <v>-4.26459E-2</v>
      </c>
      <c r="K2030">
        <v>2.0474200000000001E-2</v>
      </c>
      <c r="L2030">
        <v>8.3594199999999994E-2</v>
      </c>
      <c r="M2030">
        <v>0.17472960000000001</v>
      </c>
      <c r="N2030">
        <v>0.1203661</v>
      </c>
      <c r="O2030">
        <v>27</v>
      </c>
      <c r="P2030">
        <v>298</v>
      </c>
    </row>
    <row r="2031" spans="1:16">
      <c r="A2031" s="53" t="s">
        <v>55</v>
      </c>
      <c r="B2031" s="53">
        <v>40010</v>
      </c>
      <c r="C2031" s="57">
        <v>14</v>
      </c>
      <c r="D2031">
        <v>2.1761189999999999</v>
      </c>
      <c r="E2031">
        <v>2.17387</v>
      </c>
      <c r="F2031">
        <v>2.5136069999999999</v>
      </c>
      <c r="G2031">
        <v>2.2485000000000001E-3</v>
      </c>
      <c r="H2031">
        <v>95.037000000000006</v>
      </c>
      <c r="I2031">
        <v>-0.1520068</v>
      </c>
      <c r="J2031">
        <v>-6.0871500000000002E-2</v>
      </c>
      <c r="K2031">
        <v>2.2485000000000001E-3</v>
      </c>
      <c r="L2031">
        <v>6.5368599999999999E-2</v>
      </c>
      <c r="M2031">
        <v>0.1565039</v>
      </c>
      <c r="N2031">
        <v>0.1203661</v>
      </c>
      <c r="O2031">
        <v>27</v>
      </c>
      <c r="P2031">
        <v>298</v>
      </c>
    </row>
    <row r="2032" spans="1:16">
      <c r="A2032" s="53" t="s">
        <v>55</v>
      </c>
      <c r="B2032" s="53">
        <v>40010</v>
      </c>
      <c r="C2032" s="57">
        <v>15</v>
      </c>
      <c r="D2032">
        <v>2.5157590000000001</v>
      </c>
      <c r="E2032">
        <v>1.8573470000000001</v>
      </c>
      <c r="F2032">
        <v>2.0148890000000002</v>
      </c>
      <c r="G2032">
        <v>0.65841229999999995</v>
      </c>
      <c r="H2032">
        <v>97.796300000000002</v>
      </c>
      <c r="I2032">
        <v>0.50415690000000002</v>
      </c>
      <c r="J2032">
        <v>0.5952923</v>
      </c>
      <c r="K2032">
        <v>0.65841229999999995</v>
      </c>
      <c r="L2032">
        <v>0.72153239999999996</v>
      </c>
      <c r="M2032">
        <v>0.81266769999999999</v>
      </c>
      <c r="N2032">
        <v>0.1203661</v>
      </c>
      <c r="O2032">
        <v>27</v>
      </c>
      <c r="P2032">
        <v>298</v>
      </c>
    </row>
    <row r="2033" spans="1:16">
      <c r="A2033" s="53" t="s">
        <v>55</v>
      </c>
      <c r="B2033" s="53">
        <v>40010</v>
      </c>
      <c r="C2033" s="57">
        <v>16</v>
      </c>
      <c r="D2033">
        <v>2.8734850000000001</v>
      </c>
      <c r="E2033">
        <v>1.8965620000000001</v>
      </c>
      <c r="F2033">
        <v>2.0085139999999999</v>
      </c>
      <c r="G2033">
        <v>0.97692380000000001</v>
      </c>
      <c r="H2033">
        <v>100.056</v>
      </c>
      <c r="I2033">
        <v>0.82266839999999997</v>
      </c>
      <c r="J2033">
        <v>0.91380380000000005</v>
      </c>
      <c r="K2033">
        <v>0.97692380000000001</v>
      </c>
      <c r="L2033">
        <v>1.040044</v>
      </c>
      <c r="M2033">
        <v>1.1311789999999999</v>
      </c>
      <c r="N2033">
        <v>0.1203661</v>
      </c>
      <c r="O2033">
        <v>27</v>
      </c>
      <c r="P2033">
        <v>298</v>
      </c>
    </row>
    <row r="2034" spans="1:16">
      <c r="A2034" s="53" t="s">
        <v>55</v>
      </c>
      <c r="B2034" s="53">
        <v>40010</v>
      </c>
      <c r="C2034" s="57">
        <v>17</v>
      </c>
      <c r="D2034">
        <v>3.1256750000000002</v>
      </c>
      <c r="E2034">
        <v>2.1542569999999999</v>
      </c>
      <c r="F2034">
        <v>2.2590520000000001</v>
      </c>
      <c r="G2034">
        <v>0.97141770000000005</v>
      </c>
      <c r="H2034">
        <v>100.759</v>
      </c>
      <c r="I2034">
        <v>0.81716230000000001</v>
      </c>
      <c r="J2034">
        <v>0.90829760000000004</v>
      </c>
      <c r="K2034">
        <v>0.97141770000000005</v>
      </c>
      <c r="L2034">
        <v>1.034538</v>
      </c>
      <c r="M2034">
        <v>1.1256729999999999</v>
      </c>
      <c r="N2034">
        <v>0.1203661</v>
      </c>
      <c r="O2034">
        <v>27</v>
      </c>
      <c r="P2034">
        <v>298</v>
      </c>
    </row>
    <row r="2035" spans="1:16">
      <c r="A2035" s="53" t="s">
        <v>55</v>
      </c>
      <c r="B2035" s="53">
        <v>40010</v>
      </c>
      <c r="C2035" s="57">
        <v>18</v>
      </c>
      <c r="D2035">
        <v>3.2723490000000002</v>
      </c>
      <c r="E2035">
        <v>2.3221289999999999</v>
      </c>
      <c r="F2035">
        <v>2.6144289999999999</v>
      </c>
      <c r="G2035">
        <v>0.95021990000000001</v>
      </c>
      <c r="H2035">
        <v>101.111</v>
      </c>
      <c r="I2035">
        <v>0.79596449999999996</v>
      </c>
      <c r="J2035">
        <v>0.88709979999999999</v>
      </c>
      <c r="K2035">
        <v>0.95021990000000001</v>
      </c>
      <c r="L2035">
        <v>1.0133399999999999</v>
      </c>
      <c r="M2035">
        <v>1.1044750000000001</v>
      </c>
      <c r="N2035">
        <v>0.1203661</v>
      </c>
      <c r="O2035">
        <v>27</v>
      </c>
      <c r="P2035">
        <v>298</v>
      </c>
    </row>
    <row r="2036" spans="1:16">
      <c r="A2036" s="53" t="s">
        <v>55</v>
      </c>
      <c r="B2036" s="53">
        <v>40010</v>
      </c>
      <c r="C2036" s="57">
        <v>19</v>
      </c>
      <c r="D2036">
        <v>3.3111250000000001</v>
      </c>
      <c r="E2036">
        <v>2.2981500000000001</v>
      </c>
      <c r="F2036">
        <v>2.5521370000000001</v>
      </c>
      <c r="G2036">
        <v>1.012975</v>
      </c>
      <c r="H2036">
        <v>100.315</v>
      </c>
      <c r="I2036">
        <v>0.85871980000000003</v>
      </c>
      <c r="J2036">
        <v>0.94985509999999995</v>
      </c>
      <c r="K2036">
        <v>1.012975</v>
      </c>
      <c r="L2036">
        <v>1.076095</v>
      </c>
      <c r="M2036">
        <v>1.1672309999999999</v>
      </c>
      <c r="N2036">
        <v>0.1203661</v>
      </c>
      <c r="O2036">
        <v>27</v>
      </c>
      <c r="P2036">
        <v>298</v>
      </c>
    </row>
    <row r="2037" spans="1:16">
      <c r="A2037" s="53" t="s">
        <v>55</v>
      </c>
      <c r="B2037" s="53">
        <v>40010</v>
      </c>
      <c r="C2037" s="57">
        <v>20</v>
      </c>
      <c r="D2037">
        <v>3.2901929999999999</v>
      </c>
      <c r="E2037">
        <v>3.039148</v>
      </c>
      <c r="F2037">
        <v>3.2237480000000001</v>
      </c>
      <c r="G2037">
        <v>0.25104569999999998</v>
      </c>
      <c r="H2037">
        <v>96.870400000000004</v>
      </c>
      <c r="I2037">
        <v>9.6790299999999996E-2</v>
      </c>
      <c r="J2037">
        <v>0.1879257</v>
      </c>
      <c r="K2037">
        <v>0.25104569999999998</v>
      </c>
      <c r="L2037">
        <v>0.31416569999999999</v>
      </c>
      <c r="M2037">
        <v>0.40530110000000003</v>
      </c>
      <c r="N2037">
        <v>0.1203661</v>
      </c>
      <c r="O2037">
        <v>27</v>
      </c>
      <c r="P2037">
        <v>298</v>
      </c>
    </row>
    <row r="2038" spans="1:16">
      <c r="A2038" s="53" t="s">
        <v>55</v>
      </c>
      <c r="B2038" s="53">
        <v>40010</v>
      </c>
      <c r="C2038" s="57">
        <v>21</v>
      </c>
      <c r="D2038">
        <v>2.8815369999999998</v>
      </c>
      <c r="E2038">
        <v>2.9412259999999999</v>
      </c>
      <c r="F2038">
        <v>3.1269439999999999</v>
      </c>
      <c r="G2038">
        <v>-5.9688600000000001E-2</v>
      </c>
      <c r="H2038">
        <v>88.592600000000004</v>
      </c>
      <c r="I2038">
        <v>-0.21394389999999999</v>
      </c>
      <c r="J2038">
        <v>-0.1228086</v>
      </c>
      <c r="K2038">
        <v>-5.9688600000000001E-2</v>
      </c>
      <c r="L2038">
        <v>3.4315000000000001E-3</v>
      </c>
      <c r="M2038">
        <v>9.4566800000000006E-2</v>
      </c>
      <c r="N2038">
        <v>0.1203661</v>
      </c>
      <c r="O2038">
        <v>27</v>
      </c>
      <c r="P2038">
        <v>298</v>
      </c>
    </row>
    <row r="2039" spans="1:16">
      <c r="A2039" s="53" t="s">
        <v>55</v>
      </c>
      <c r="B2039" s="53">
        <v>40010</v>
      </c>
      <c r="C2039" s="57">
        <v>22</v>
      </c>
      <c r="D2039">
        <v>2.6193089999999999</v>
      </c>
      <c r="E2039">
        <v>2.578033</v>
      </c>
      <c r="F2039">
        <v>2.8764289999999999</v>
      </c>
      <c r="G2039">
        <v>4.1276199999999999E-2</v>
      </c>
      <c r="H2039">
        <v>83.092600000000004</v>
      </c>
      <c r="I2039">
        <v>-0.1129792</v>
      </c>
      <c r="J2039">
        <v>-2.18438E-2</v>
      </c>
      <c r="K2039">
        <v>4.1276199999999999E-2</v>
      </c>
      <c r="L2039">
        <v>0.1043963</v>
      </c>
      <c r="M2039">
        <v>0.1955316</v>
      </c>
      <c r="N2039">
        <v>0.1203661</v>
      </c>
      <c r="O2039">
        <v>27</v>
      </c>
      <c r="P2039">
        <v>298</v>
      </c>
    </row>
    <row r="2040" spans="1:16">
      <c r="A2040" s="53" t="s">
        <v>55</v>
      </c>
      <c r="B2040" s="53">
        <v>40010</v>
      </c>
      <c r="C2040" s="57">
        <v>23</v>
      </c>
      <c r="D2040">
        <v>1.9863930000000001</v>
      </c>
      <c r="E2040">
        <v>2.1063830000000001</v>
      </c>
      <c r="F2040">
        <v>2.6638440000000001</v>
      </c>
      <c r="G2040">
        <v>-0.1199899</v>
      </c>
      <c r="H2040">
        <v>77.777799999999999</v>
      </c>
      <c r="I2040">
        <v>-0.27424530000000003</v>
      </c>
      <c r="J2040">
        <v>-0.18310989999999999</v>
      </c>
      <c r="K2040">
        <v>-0.1199899</v>
      </c>
      <c r="L2040">
        <v>-5.6869799999999998E-2</v>
      </c>
      <c r="M2040">
        <v>3.4265499999999997E-2</v>
      </c>
      <c r="N2040">
        <v>0.1203661</v>
      </c>
      <c r="O2040">
        <v>27</v>
      </c>
      <c r="P2040">
        <v>298</v>
      </c>
    </row>
    <row r="2041" spans="1:16">
      <c r="A2041" s="53" t="s">
        <v>55</v>
      </c>
      <c r="B2041" s="53">
        <v>40010</v>
      </c>
      <c r="C2041" s="57">
        <v>24</v>
      </c>
      <c r="D2041">
        <v>1.5994010000000001</v>
      </c>
      <c r="E2041">
        <v>1.696993</v>
      </c>
      <c r="F2041">
        <v>2.0996549999999998</v>
      </c>
      <c r="G2041">
        <v>-9.7591499999999998E-2</v>
      </c>
      <c r="H2041">
        <v>75.870400000000004</v>
      </c>
      <c r="I2041">
        <v>-0.25184689999999998</v>
      </c>
      <c r="J2041">
        <v>-0.16071160000000001</v>
      </c>
      <c r="K2041">
        <v>-9.7591499999999998E-2</v>
      </c>
      <c r="L2041">
        <v>-3.4471500000000002E-2</v>
      </c>
      <c r="M2041">
        <v>5.6663900000000003E-2</v>
      </c>
      <c r="N2041">
        <v>0.1203661</v>
      </c>
      <c r="O2041">
        <v>27</v>
      </c>
      <c r="P2041">
        <v>298</v>
      </c>
    </row>
    <row r="2042" spans="1:16">
      <c r="A2042" s="53" t="s">
        <v>55</v>
      </c>
      <c r="B2042" s="53">
        <v>40015</v>
      </c>
      <c r="C2042" s="57">
        <v>1</v>
      </c>
      <c r="D2042">
        <v>1.1344110000000001</v>
      </c>
      <c r="E2042">
        <v>1.1566609999999999</v>
      </c>
      <c r="F2042">
        <v>1.4026400000000001</v>
      </c>
      <c r="G2042">
        <v>-2.2250700000000002E-2</v>
      </c>
      <c r="H2042">
        <v>69</v>
      </c>
      <c r="I2042">
        <v>-0.1654746</v>
      </c>
      <c r="J2042">
        <v>-8.0856700000000004E-2</v>
      </c>
      <c r="K2042">
        <v>-2.2250700000000002E-2</v>
      </c>
      <c r="L2042">
        <v>3.6355400000000003E-2</v>
      </c>
      <c r="M2042">
        <v>0.12097330000000001</v>
      </c>
      <c r="N2042">
        <v>0.1117583</v>
      </c>
      <c r="O2042">
        <v>32</v>
      </c>
      <c r="P2042">
        <v>309</v>
      </c>
    </row>
    <row r="2043" spans="1:16">
      <c r="A2043" s="53" t="s">
        <v>55</v>
      </c>
      <c r="B2043" s="53">
        <v>40015</v>
      </c>
      <c r="C2043" s="57">
        <v>2</v>
      </c>
      <c r="D2043">
        <v>0.91816880000000001</v>
      </c>
      <c r="E2043">
        <v>1.006737</v>
      </c>
      <c r="F2043">
        <v>1.263522</v>
      </c>
      <c r="G2043">
        <v>-8.8567999999999994E-2</v>
      </c>
      <c r="H2043">
        <v>67.125</v>
      </c>
      <c r="I2043">
        <v>-0.231792</v>
      </c>
      <c r="J2043">
        <v>-0.1471741</v>
      </c>
      <c r="K2043">
        <v>-8.8567999999999994E-2</v>
      </c>
      <c r="L2043">
        <v>-2.99619E-2</v>
      </c>
      <c r="M2043">
        <v>5.4656000000000003E-2</v>
      </c>
      <c r="N2043">
        <v>0.1117583</v>
      </c>
      <c r="O2043">
        <v>32</v>
      </c>
      <c r="P2043">
        <v>309</v>
      </c>
    </row>
    <row r="2044" spans="1:16">
      <c r="A2044" s="53" t="s">
        <v>55</v>
      </c>
      <c r="B2044" s="53">
        <v>40015</v>
      </c>
      <c r="C2044" s="57">
        <v>3</v>
      </c>
      <c r="D2044">
        <v>0.80796769999999996</v>
      </c>
      <c r="E2044">
        <v>0.84746500000000002</v>
      </c>
      <c r="F2044">
        <v>1.0342340000000001</v>
      </c>
      <c r="G2044">
        <v>-3.9497299999999999E-2</v>
      </c>
      <c r="H2044">
        <v>64.75</v>
      </c>
      <c r="I2044">
        <v>-0.1827213</v>
      </c>
      <c r="J2044">
        <v>-9.8103399999999993E-2</v>
      </c>
      <c r="K2044">
        <v>-3.9497299999999999E-2</v>
      </c>
      <c r="L2044">
        <v>1.9108799999999999E-2</v>
      </c>
      <c r="M2044">
        <v>0.10372670000000001</v>
      </c>
      <c r="N2044">
        <v>0.1117583</v>
      </c>
      <c r="O2044">
        <v>32</v>
      </c>
      <c r="P2044">
        <v>309</v>
      </c>
    </row>
    <row r="2045" spans="1:16">
      <c r="A2045" s="53" t="s">
        <v>55</v>
      </c>
      <c r="B2045" s="53">
        <v>40015</v>
      </c>
      <c r="C2045" s="57">
        <v>4</v>
      </c>
      <c r="D2045">
        <v>0.81227439999999995</v>
      </c>
      <c r="E2045">
        <v>0.81098409999999999</v>
      </c>
      <c r="F2045">
        <v>0.92308100000000004</v>
      </c>
      <c r="G2045">
        <v>1.2903000000000001E-3</v>
      </c>
      <c r="H2045">
        <v>63.25</v>
      </c>
      <c r="I2045">
        <v>-0.1419337</v>
      </c>
      <c r="J2045">
        <v>-5.73158E-2</v>
      </c>
      <c r="K2045">
        <v>1.2903000000000001E-3</v>
      </c>
      <c r="L2045">
        <v>5.9896400000000002E-2</v>
      </c>
      <c r="M2045">
        <v>0.14451420000000001</v>
      </c>
      <c r="N2045">
        <v>0.1117583</v>
      </c>
      <c r="O2045">
        <v>32</v>
      </c>
      <c r="P2045">
        <v>309</v>
      </c>
    </row>
    <row r="2046" spans="1:16">
      <c r="A2046" s="53" t="s">
        <v>55</v>
      </c>
      <c r="B2046" s="53">
        <v>40015</v>
      </c>
      <c r="C2046" s="57">
        <v>5</v>
      </c>
      <c r="D2046">
        <v>0.80253739999999996</v>
      </c>
      <c r="E2046">
        <v>0.79171369999999996</v>
      </c>
      <c r="F2046">
        <v>0.82780609999999999</v>
      </c>
      <c r="G2046">
        <v>1.08237E-2</v>
      </c>
      <c r="H2046">
        <v>62.5</v>
      </c>
      <c r="I2046">
        <v>-0.1324003</v>
      </c>
      <c r="J2046">
        <v>-4.7782400000000003E-2</v>
      </c>
      <c r="K2046">
        <v>1.08237E-2</v>
      </c>
      <c r="L2046">
        <v>6.94298E-2</v>
      </c>
      <c r="M2046">
        <v>0.15404770000000001</v>
      </c>
      <c r="N2046">
        <v>0.1117583</v>
      </c>
      <c r="O2046">
        <v>32</v>
      </c>
      <c r="P2046">
        <v>309</v>
      </c>
    </row>
    <row r="2047" spans="1:16">
      <c r="A2047" s="53" t="s">
        <v>55</v>
      </c>
      <c r="B2047" s="53">
        <v>40015</v>
      </c>
      <c r="C2047" s="57">
        <v>6</v>
      </c>
      <c r="D2047">
        <v>0.84025720000000004</v>
      </c>
      <c r="E2047">
        <v>0.85852249999999997</v>
      </c>
      <c r="F2047">
        <v>0.82537479999999996</v>
      </c>
      <c r="G2047">
        <v>-1.8265300000000002E-2</v>
      </c>
      <c r="H2047">
        <v>61.625</v>
      </c>
      <c r="I2047">
        <v>-0.1614893</v>
      </c>
      <c r="J2047">
        <v>-7.6871400000000006E-2</v>
      </c>
      <c r="K2047">
        <v>-1.8265300000000002E-2</v>
      </c>
      <c r="L2047">
        <v>4.0340800000000003E-2</v>
      </c>
      <c r="M2047">
        <v>0.12495870000000001</v>
      </c>
      <c r="N2047">
        <v>0.1117583</v>
      </c>
      <c r="O2047">
        <v>32</v>
      </c>
      <c r="P2047">
        <v>309</v>
      </c>
    </row>
    <row r="2048" spans="1:16">
      <c r="A2048" s="53" t="s">
        <v>55</v>
      </c>
      <c r="B2048" s="53">
        <v>40015</v>
      </c>
      <c r="C2048" s="57">
        <v>7</v>
      </c>
      <c r="D2048">
        <v>0.89662439999999999</v>
      </c>
      <c r="E2048">
        <v>0.95884559999999996</v>
      </c>
      <c r="F2048">
        <v>0.91788110000000001</v>
      </c>
      <c r="G2048">
        <v>-6.2221199999999997E-2</v>
      </c>
      <c r="H2048">
        <v>61</v>
      </c>
      <c r="I2048">
        <v>-0.20544519999999999</v>
      </c>
      <c r="J2048">
        <v>-0.1208273</v>
      </c>
      <c r="K2048">
        <v>-6.2221199999999997E-2</v>
      </c>
      <c r="L2048">
        <v>-3.6151E-3</v>
      </c>
      <c r="M2048">
        <v>8.10028E-2</v>
      </c>
      <c r="N2048">
        <v>0.1117583</v>
      </c>
      <c r="O2048">
        <v>32</v>
      </c>
      <c r="P2048">
        <v>309</v>
      </c>
    </row>
    <row r="2049" spans="1:16">
      <c r="A2049" s="53" t="s">
        <v>55</v>
      </c>
      <c r="B2049" s="53">
        <v>40015</v>
      </c>
      <c r="C2049" s="57">
        <v>8</v>
      </c>
      <c r="D2049">
        <v>1.048357</v>
      </c>
      <c r="E2049">
        <v>1.103996</v>
      </c>
      <c r="F2049">
        <v>1.027506</v>
      </c>
      <c r="G2049">
        <v>-5.5638199999999999E-2</v>
      </c>
      <c r="H2049">
        <v>62.875</v>
      </c>
      <c r="I2049">
        <v>-0.19886219999999999</v>
      </c>
      <c r="J2049">
        <v>-0.11424429999999999</v>
      </c>
      <c r="K2049">
        <v>-5.5638199999999999E-2</v>
      </c>
      <c r="L2049">
        <v>2.9678999999999999E-3</v>
      </c>
      <c r="M2049">
        <v>8.7585800000000005E-2</v>
      </c>
      <c r="N2049">
        <v>0.1117583</v>
      </c>
      <c r="O2049">
        <v>32</v>
      </c>
      <c r="P2049">
        <v>309</v>
      </c>
    </row>
    <row r="2050" spans="1:16">
      <c r="A2050" s="53" t="s">
        <v>55</v>
      </c>
      <c r="B2050" s="53">
        <v>40015</v>
      </c>
      <c r="C2050" s="57">
        <v>9</v>
      </c>
      <c r="D2050">
        <v>1.1485129999999999</v>
      </c>
      <c r="E2050">
        <v>1.268551</v>
      </c>
      <c r="F2050">
        <v>1.3427720000000001</v>
      </c>
      <c r="G2050">
        <v>-0.12003759999999999</v>
      </c>
      <c r="H2050">
        <v>66.875</v>
      </c>
      <c r="I2050">
        <v>-0.26326149999999998</v>
      </c>
      <c r="J2050">
        <v>-0.17864360000000001</v>
      </c>
      <c r="K2050">
        <v>-0.12003759999999999</v>
      </c>
      <c r="L2050">
        <v>-6.14315E-2</v>
      </c>
      <c r="M2050">
        <v>2.3186399999999999E-2</v>
      </c>
      <c r="N2050">
        <v>0.1117583</v>
      </c>
      <c r="O2050">
        <v>32</v>
      </c>
      <c r="P2050">
        <v>309</v>
      </c>
    </row>
    <row r="2051" spans="1:16">
      <c r="A2051" s="53" t="s">
        <v>55</v>
      </c>
      <c r="B2051" s="53">
        <v>40015</v>
      </c>
      <c r="C2051" s="57">
        <v>10</v>
      </c>
      <c r="D2051">
        <v>1.252607</v>
      </c>
      <c r="E2051">
        <v>1.5043930000000001</v>
      </c>
      <c r="F2051">
        <v>1.5616220000000001</v>
      </c>
      <c r="G2051">
        <v>-0.25178660000000003</v>
      </c>
      <c r="H2051">
        <v>71.5</v>
      </c>
      <c r="I2051">
        <v>-0.39501059999999999</v>
      </c>
      <c r="J2051">
        <v>-0.31039270000000002</v>
      </c>
      <c r="K2051">
        <v>-0.25178660000000003</v>
      </c>
      <c r="L2051">
        <v>-0.1931805</v>
      </c>
      <c r="M2051">
        <v>-0.1085626</v>
      </c>
      <c r="N2051">
        <v>0.1117583</v>
      </c>
      <c r="O2051">
        <v>32</v>
      </c>
      <c r="P2051">
        <v>309</v>
      </c>
    </row>
    <row r="2052" spans="1:16">
      <c r="A2052" s="53" t="s">
        <v>55</v>
      </c>
      <c r="B2052" s="53">
        <v>40015</v>
      </c>
      <c r="C2052" s="57">
        <v>11</v>
      </c>
      <c r="D2052">
        <v>1.3164389999999999</v>
      </c>
      <c r="E2052">
        <v>1.517088</v>
      </c>
      <c r="F2052">
        <v>1.4921150000000001</v>
      </c>
      <c r="G2052">
        <v>-0.20064879999999999</v>
      </c>
      <c r="H2052">
        <v>75.5</v>
      </c>
      <c r="I2052">
        <v>-0.34387279999999998</v>
      </c>
      <c r="J2052">
        <v>-0.25925490000000001</v>
      </c>
      <c r="K2052">
        <v>-0.20064879999999999</v>
      </c>
      <c r="L2052">
        <v>-0.14204269999999999</v>
      </c>
      <c r="M2052">
        <v>-5.7424799999999998E-2</v>
      </c>
      <c r="N2052">
        <v>0.1117583</v>
      </c>
      <c r="O2052">
        <v>32</v>
      </c>
      <c r="P2052">
        <v>309</v>
      </c>
    </row>
    <row r="2053" spans="1:16">
      <c r="A2053" s="53" t="s">
        <v>55</v>
      </c>
      <c r="B2053" s="53">
        <v>40015</v>
      </c>
      <c r="C2053" s="57">
        <v>12</v>
      </c>
      <c r="D2053">
        <v>1.3616619999999999</v>
      </c>
      <c r="E2053">
        <v>1.235565</v>
      </c>
      <c r="F2053">
        <v>1.2279899999999999</v>
      </c>
      <c r="G2053">
        <v>0.1260965</v>
      </c>
      <c r="H2053">
        <v>78.75</v>
      </c>
      <c r="I2053">
        <v>-1.71275E-2</v>
      </c>
      <c r="J2053">
        <v>6.7490400000000006E-2</v>
      </c>
      <c r="K2053">
        <v>0.1260965</v>
      </c>
      <c r="L2053">
        <v>0.18470259999999999</v>
      </c>
      <c r="M2053">
        <v>0.26932050000000002</v>
      </c>
      <c r="N2053">
        <v>0.1117583</v>
      </c>
      <c r="O2053">
        <v>32</v>
      </c>
      <c r="P2053">
        <v>309</v>
      </c>
    </row>
    <row r="2054" spans="1:16">
      <c r="A2054" s="53" t="s">
        <v>55</v>
      </c>
      <c r="B2054" s="53">
        <v>40015</v>
      </c>
      <c r="C2054" s="57">
        <v>13</v>
      </c>
      <c r="D2054">
        <v>1.457487</v>
      </c>
      <c r="E2054">
        <v>1.5024679999999999</v>
      </c>
      <c r="F2054">
        <v>1.503681</v>
      </c>
      <c r="G2054">
        <v>-4.4981399999999998E-2</v>
      </c>
      <c r="H2054">
        <v>82.75</v>
      </c>
      <c r="I2054">
        <v>-0.18820529999999999</v>
      </c>
      <c r="J2054">
        <v>-0.1035875</v>
      </c>
      <c r="K2054">
        <v>-4.4981399999999998E-2</v>
      </c>
      <c r="L2054">
        <v>1.36247E-2</v>
      </c>
      <c r="M2054">
        <v>9.8242599999999999E-2</v>
      </c>
      <c r="N2054">
        <v>0.1117583</v>
      </c>
      <c r="O2054">
        <v>32</v>
      </c>
      <c r="P2054">
        <v>309</v>
      </c>
    </row>
    <row r="2055" spans="1:16">
      <c r="A2055" s="53" t="s">
        <v>55</v>
      </c>
      <c r="B2055" s="53">
        <v>40015</v>
      </c>
      <c r="C2055" s="57">
        <v>14</v>
      </c>
      <c r="D2055">
        <v>1.475878</v>
      </c>
      <c r="E2055">
        <v>1.4956860000000001</v>
      </c>
      <c r="F2055">
        <v>1.549253</v>
      </c>
      <c r="G2055">
        <v>-1.9808300000000001E-2</v>
      </c>
      <c r="H2055">
        <v>86.5</v>
      </c>
      <c r="I2055">
        <v>-0.16303229999999999</v>
      </c>
      <c r="J2055">
        <v>-7.8414399999999995E-2</v>
      </c>
      <c r="K2055">
        <v>-1.9808300000000001E-2</v>
      </c>
      <c r="L2055">
        <v>3.87978E-2</v>
      </c>
      <c r="M2055">
        <v>0.1234157</v>
      </c>
      <c r="N2055">
        <v>0.1117583</v>
      </c>
      <c r="O2055">
        <v>32</v>
      </c>
      <c r="P2055">
        <v>309</v>
      </c>
    </row>
    <row r="2056" spans="1:16">
      <c r="A2056" s="53" t="s">
        <v>55</v>
      </c>
      <c r="B2056" s="53">
        <v>40015</v>
      </c>
      <c r="C2056" s="57">
        <v>15</v>
      </c>
      <c r="D2056">
        <v>1.6122920000000001</v>
      </c>
      <c r="E2056">
        <v>1.214429</v>
      </c>
      <c r="F2056">
        <v>1.0338940000000001</v>
      </c>
      <c r="G2056">
        <v>0.39786280000000002</v>
      </c>
      <c r="H2056">
        <v>89.875</v>
      </c>
      <c r="I2056">
        <v>0.2546388</v>
      </c>
      <c r="J2056">
        <v>0.33925670000000002</v>
      </c>
      <c r="K2056">
        <v>0.39786280000000002</v>
      </c>
      <c r="L2056">
        <v>0.45646890000000001</v>
      </c>
      <c r="M2056">
        <v>0.54108679999999998</v>
      </c>
      <c r="N2056">
        <v>0.1117583</v>
      </c>
      <c r="O2056">
        <v>32</v>
      </c>
      <c r="P2056">
        <v>309</v>
      </c>
    </row>
    <row r="2057" spans="1:16">
      <c r="A2057" s="53" t="s">
        <v>55</v>
      </c>
      <c r="B2057" s="53">
        <v>40015</v>
      </c>
      <c r="C2057" s="57">
        <v>16</v>
      </c>
      <c r="D2057">
        <v>1.8635139999999999</v>
      </c>
      <c r="E2057">
        <v>1.41872</v>
      </c>
      <c r="F2057">
        <v>1.544565</v>
      </c>
      <c r="G2057">
        <v>0.44479360000000001</v>
      </c>
      <c r="H2057">
        <v>92.25</v>
      </c>
      <c r="I2057">
        <v>0.30156959999999999</v>
      </c>
      <c r="J2057">
        <v>0.38618750000000002</v>
      </c>
      <c r="K2057">
        <v>0.44479360000000001</v>
      </c>
      <c r="L2057">
        <v>0.50339970000000001</v>
      </c>
      <c r="M2057">
        <v>0.58801760000000003</v>
      </c>
      <c r="N2057">
        <v>0.1117583</v>
      </c>
      <c r="O2057">
        <v>32</v>
      </c>
      <c r="P2057">
        <v>309</v>
      </c>
    </row>
    <row r="2058" spans="1:16">
      <c r="A2058" s="53" t="s">
        <v>55</v>
      </c>
      <c r="B2058" s="53">
        <v>40015</v>
      </c>
      <c r="C2058" s="57">
        <v>17</v>
      </c>
      <c r="D2058">
        <v>2.0890620000000002</v>
      </c>
      <c r="E2058">
        <v>1.676952</v>
      </c>
      <c r="F2058">
        <v>1.815131</v>
      </c>
      <c r="G2058">
        <v>0.4121107</v>
      </c>
      <c r="H2058">
        <v>92.125</v>
      </c>
      <c r="I2058">
        <v>0.26888669999999998</v>
      </c>
      <c r="J2058">
        <v>0.3535046</v>
      </c>
      <c r="K2058">
        <v>0.4121107</v>
      </c>
      <c r="L2058">
        <v>0.47071679999999999</v>
      </c>
      <c r="M2058">
        <v>0.55533469999999996</v>
      </c>
      <c r="N2058">
        <v>0.1117583</v>
      </c>
      <c r="O2058">
        <v>32</v>
      </c>
      <c r="P2058">
        <v>309</v>
      </c>
    </row>
    <row r="2059" spans="1:16">
      <c r="A2059" s="53" t="s">
        <v>55</v>
      </c>
      <c r="B2059" s="53">
        <v>40015</v>
      </c>
      <c r="C2059" s="57">
        <v>18</v>
      </c>
      <c r="D2059">
        <v>2.2388650000000001</v>
      </c>
      <c r="E2059">
        <v>1.834354</v>
      </c>
      <c r="F2059">
        <v>2.1176650000000001</v>
      </c>
      <c r="G2059">
        <v>0.40451150000000002</v>
      </c>
      <c r="H2059">
        <v>90.875</v>
      </c>
      <c r="I2059">
        <v>0.26128750000000001</v>
      </c>
      <c r="J2059">
        <v>0.34590539999999997</v>
      </c>
      <c r="K2059">
        <v>0.40451150000000002</v>
      </c>
      <c r="L2059">
        <v>0.46311750000000002</v>
      </c>
      <c r="M2059">
        <v>0.54773550000000004</v>
      </c>
      <c r="N2059">
        <v>0.1117583</v>
      </c>
      <c r="O2059">
        <v>32</v>
      </c>
      <c r="P2059">
        <v>309</v>
      </c>
    </row>
    <row r="2060" spans="1:16">
      <c r="A2060" s="53" t="s">
        <v>55</v>
      </c>
      <c r="B2060" s="53">
        <v>40015</v>
      </c>
      <c r="C2060" s="57">
        <v>19</v>
      </c>
      <c r="D2060">
        <v>2.3458169999999998</v>
      </c>
      <c r="E2060">
        <v>1.920612</v>
      </c>
      <c r="F2060">
        <v>2.1540560000000002</v>
      </c>
      <c r="G2060">
        <v>0.42520530000000001</v>
      </c>
      <c r="H2060">
        <v>88.25</v>
      </c>
      <c r="I2060">
        <v>0.28198139999999999</v>
      </c>
      <c r="J2060">
        <v>0.36659930000000002</v>
      </c>
      <c r="K2060">
        <v>0.42520530000000001</v>
      </c>
      <c r="L2060">
        <v>0.4838114</v>
      </c>
      <c r="M2060">
        <v>0.56842939999999997</v>
      </c>
      <c r="N2060">
        <v>0.1117583</v>
      </c>
      <c r="O2060">
        <v>32</v>
      </c>
      <c r="P2060">
        <v>309</v>
      </c>
    </row>
    <row r="2061" spans="1:16">
      <c r="A2061" s="53" t="s">
        <v>55</v>
      </c>
      <c r="B2061" s="53">
        <v>40015</v>
      </c>
      <c r="C2061" s="57">
        <v>20</v>
      </c>
      <c r="D2061">
        <v>2.2805800000000001</v>
      </c>
      <c r="E2061">
        <v>2.7618330000000002</v>
      </c>
      <c r="F2061">
        <v>2.8752399999999998</v>
      </c>
      <c r="G2061">
        <v>-0.48125390000000001</v>
      </c>
      <c r="H2061">
        <v>83.625</v>
      </c>
      <c r="I2061">
        <v>-0.62447790000000003</v>
      </c>
      <c r="J2061">
        <v>-0.53986000000000001</v>
      </c>
      <c r="K2061">
        <v>-0.48125390000000001</v>
      </c>
      <c r="L2061">
        <v>-0.42264780000000002</v>
      </c>
      <c r="M2061">
        <v>-0.33802989999999999</v>
      </c>
      <c r="N2061">
        <v>0.1117583</v>
      </c>
      <c r="O2061">
        <v>32</v>
      </c>
      <c r="P2061">
        <v>309</v>
      </c>
    </row>
    <row r="2062" spans="1:16">
      <c r="A2062" s="53" t="s">
        <v>55</v>
      </c>
      <c r="B2062" s="53">
        <v>40015</v>
      </c>
      <c r="C2062" s="57">
        <v>21</v>
      </c>
      <c r="D2062">
        <v>2.0255529999999999</v>
      </c>
      <c r="E2062">
        <v>2.5310030000000001</v>
      </c>
      <c r="F2062">
        <v>2.761568</v>
      </c>
      <c r="G2062">
        <v>-0.50544999999999995</v>
      </c>
      <c r="H2062">
        <v>77.625</v>
      </c>
      <c r="I2062">
        <v>-0.64867399999999997</v>
      </c>
      <c r="J2062">
        <v>-0.56405609999999995</v>
      </c>
      <c r="K2062">
        <v>-0.50544999999999995</v>
      </c>
      <c r="L2062">
        <v>-0.44684390000000002</v>
      </c>
      <c r="M2062">
        <v>-0.36222599999999999</v>
      </c>
      <c r="N2062">
        <v>0.1117583</v>
      </c>
      <c r="O2062">
        <v>32</v>
      </c>
      <c r="P2062">
        <v>309</v>
      </c>
    </row>
    <row r="2063" spans="1:16">
      <c r="A2063" s="53" t="s">
        <v>55</v>
      </c>
      <c r="B2063" s="53">
        <v>40015</v>
      </c>
      <c r="C2063" s="57">
        <v>22</v>
      </c>
      <c r="D2063">
        <v>1.8425720000000001</v>
      </c>
      <c r="E2063">
        <v>2.3350719999999998</v>
      </c>
      <c r="F2063">
        <v>2.4996239999999998</v>
      </c>
      <c r="G2063">
        <v>-0.49249959999999998</v>
      </c>
      <c r="H2063">
        <v>73.375</v>
      </c>
      <c r="I2063">
        <v>-0.63572360000000006</v>
      </c>
      <c r="J2063">
        <v>-0.55110570000000003</v>
      </c>
      <c r="K2063">
        <v>-0.49249959999999998</v>
      </c>
      <c r="L2063">
        <v>-0.43389349999999999</v>
      </c>
      <c r="M2063">
        <v>-0.34927560000000002</v>
      </c>
      <c r="N2063">
        <v>0.1117583</v>
      </c>
      <c r="O2063">
        <v>32</v>
      </c>
      <c r="P2063">
        <v>309</v>
      </c>
    </row>
    <row r="2064" spans="1:16">
      <c r="A2064" s="53" t="s">
        <v>55</v>
      </c>
      <c r="B2064" s="53">
        <v>40015</v>
      </c>
      <c r="C2064" s="57">
        <v>23</v>
      </c>
      <c r="D2064">
        <v>1.5843389999999999</v>
      </c>
      <c r="E2064">
        <v>1.8326169999999999</v>
      </c>
      <c r="F2064">
        <v>1.827831</v>
      </c>
      <c r="G2064">
        <v>-0.24827779999999999</v>
      </c>
      <c r="H2064">
        <v>71.125</v>
      </c>
      <c r="I2064">
        <v>-0.39150180000000001</v>
      </c>
      <c r="J2064">
        <v>-0.30688389999999999</v>
      </c>
      <c r="K2064">
        <v>-0.24827779999999999</v>
      </c>
      <c r="L2064">
        <v>-0.1896717</v>
      </c>
      <c r="M2064">
        <v>-0.1050538</v>
      </c>
      <c r="N2064">
        <v>0.1117583</v>
      </c>
      <c r="O2064">
        <v>32</v>
      </c>
      <c r="P2064">
        <v>309</v>
      </c>
    </row>
    <row r="2065" spans="1:16">
      <c r="A2065" s="53" t="s">
        <v>55</v>
      </c>
      <c r="B2065" s="53">
        <v>40015</v>
      </c>
      <c r="C2065" s="57">
        <v>24</v>
      </c>
      <c r="D2065">
        <v>1.3354950000000001</v>
      </c>
      <c r="E2065">
        <v>1.4944489999999999</v>
      </c>
      <c r="F2065">
        <v>1.4739869999999999</v>
      </c>
      <c r="G2065">
        <v>-0.15895400000000001</v>
      </c>
      <c r="H2065">
        <v>69.375</v>
      </c>
      <c r="I2065">
        <v>-0.302178</v>
      </c>
      <c r="J2065">
        <v>-0.21756010000000001</v>
      </c>
      <c r="K2065">
        <v>-0.15895400000000001</v>
      </c>
      <c r="L2065">
        <v>-0.1003479</v>
      </c>
      <c r="M2065">
        <v>-1.5730000000000001E-2</v>
      </c>
      <c r="N2065">
        <v>0.1117583</v>
      </c>
      <c r="O2065">
        <v>32</v>
      </c>
      <c r="P2065">
        <v>309</v>
      </c>
    </row>
    <row r="2066" spans="1:16">
      <c r="A2066" s="53" t="s">
        <v>55</v>
      </c>
      <c r="B2066" s="53">
        <v>40021</v>
      </c>
      <c r="C2066" s="57">
        <v>1</v>
      </c>
      <c r="D2066">
        <v>1.1126</v>
      </c>
      <c r="E2066">
        <v>1.144584</v>
      </c>
      <c r="F2066">
        <v>1.0146250000000001</v>
      </c>
      <c r="G2066">
        <v>-3.1983699999999997E-2</v>
      </c>
      <c r="H2066">
        <v>71.039199999999994</v>
      </c>
      <c r="I2066">
        <v>-0.14537539999999999</v>
      </c>
      <c r="J2066">
        <v>-7.83827E-2</v>
      </c>
      <c r="K2066">
        <v>-3.1983699999999997E-2</v>
      </c>
      <c r="L2066">
        <v>1.44152E-2</v>
      </c>
      <c r="M2066">
        <v>8.1407900000000005E-2</v>
      </c>
      <c r="N2066">
        <v>8.8480000000000003E-2</v>
      </c>
      <c r="O2066">
        <v>51</v>
      </c>
      <c r="P2066">
        <v>424</v>
      </c>
    </row>
    <row r="2067" spans="1:16">
      <c r="A2067" s="53" t="s">
        <v>55</v>
      </c>
      <c r="B2067" s="53">
        <v>40021</v>
      </c>
      <c r="C2067" s="57">
        <v>2</v>
      </c>
      <c r="D2067">
        <v>0.92519079999999998</v>
      </c>
      <c r="E2067">
        <v>0.9202515</v>
      </c>
      <c r="F2067">
        <v>0.84201939999999997</v>
      </c>
      <c r="G2067">
        <v>4.9392999999999998E-3</v>
      </c>
      <c r="H2067">
        <v>69.843100000000007</v>
      </c>
      <c r="I2067">
        <v>-0.1084524</v>
      </c>
      <c r="J2067">
        <v>-4.1459700000000002E-2</v>
      </c>
      <c r="K2067">
        <v>4.9392999999999998E-3</v>
      </c>
      <c r="L2067">
        <v>5.1338200000000001E-2</v>
      </c>
      <c r="M2067">
        <v>0.1183309</v>
      </c>
      <c r="N2067">
        <v>8.8480000000000003E-2</v>
      </c>
      <c r="O2067">
        <v>51</v>
      </c>
      <c r="P2067">
        <v>424</v>
      </c>
    </row>
    <row r="2068" spans="1:16">
      <c r="A2068" s="53" t="s">
        <v>55</v>
      </c>
      <c r="B2068" s="53">
        <v>40021</v>
      </c>
      <c r="C2068" s="57">
        <v>3</v>
      </c>
      <c r="D2068">
        <v>0.77283939999999995</v>
      </c>
      <c r="E2068">
        <v>0.76191739999999997</v>
      </c>
      <c r="F2068">
        <v>0.79570770000000002</v>
      </c>
      <c r="G2068">
        <v>1.0921999999999999E-2</v>
      </c>
      <c r="H2068">
        <v>67.539199999999994</v>
      </c>
      <c r="I2068">
        <v>-0.10246959999999999</v>
      </c>
      <c r="J2068">
        <v>-3.5476899999999999E-2</v>
      </c>
      <c r="K2068">
        <v>1.0921999999999999E-2</v>
      </c>
      <c r="L2068">
        <v>5.7320900000000001E-2</v>
      </c>
      <c r="M2068">
        <v>0.1243136</v>
      </c>
      <c r="N2068">
        <v>8.8480000000000003E-2</v>
      </c>
      <c r="O2068">
        <v>51</v>
      </c>
      <c r="P2068">
        <v>424</v>
      </c>
    </row>
    <row r="2069" spans="1:16">
      <c r="A2069" s="53" t="s">
        <v>55</v>
      </c>
      <c r="B2069" s="53">
        <v>40021</v>
      </c>
      <c r="C2069" s="57">
        <v>4</v>
      </c>
      <c r="D2069">
        <v>0.70366629999999997</v>
      </c>
      <c r="E2069">
        <v>0.72929820000000001</v>
      </c>
      <c r="F2069">
        <v>0.76734500000000005</v>
      </c>
      <c r="G2069">
        <v>-2.5631899999999999E-2</v>
      </c>
      <c r="H2069">
        <v>66.019599999999997</v>
      </c>
      <c r="I2069">
        <v>-0.13902349999999999</v>
      </c>
      <c r="J2069">
        <v>-7.2030800000000006E-2</v>
      </c>
      <c r="K2069">
        <v>-2.5631899999999999E-2</v>
      </c>
      <c r="L2069">
        <v>2.0767000000000001E-2</v>
      </c>
      <c r="M2069">
        <v>8.7759699999999996E-2</v>
      </c>
      <c r="N2069">
        <v>8.8480000000000003E-2</v>
      </c>
      <c r="O2069">
        <v>51</v>
      </c>
      <c r="P2069">
        <v>424</v>
      </c>
    </row>
    <row r="2070" spans="1:16">
      <c r="A2070" s="53" t="s">
        <v>55</v>
      </c>
      <c r="B2070" s="53">
        <v>40021</v>
      </c>
      <c r="C2070" s="57">
        <v>5</v>
      </c>
      <c r="D2070">
        <v>0.70046960000000003</v>
      </c>
      <c r="E2070">
        <v>0.70215850000000002</v>
      </c>
      <c r="F2070">
        <v>0.72642340000000005</v>
      </c>
      <c r="G2070">
        <v>-1.689E-3</v>
      </c>
      <c r="H2070">
        <v>66.215699999999998</v>
      </c>
      <c r="I2070">
        <v>-0.11508060000000001</v>
      </c>
      <c r="J2070">
        <v>-4.8087900000000003E-2</v>
      </c>
      <c r="K2070">
        <v>-1.689E-3</v>
      </c>
      <c r="L2070">
        <v>4.471E-2</v>
      </c>
      <c r="M2070">
        <v>0.1117027</v>
      </c>
      <c r="N2070">
        <v>8.8480000000000003E-2</v>
      </c>
      <c r="O2070">
        <v>51</v>
      </c>
      <c r="P2070">
        <v>424</v>
      </c>
    </row>
    <row r="2071" spans="1:16">
      <c r="A2071" s="53" t="s">
        <v>55</v>
      </c>
      <c r="B2071" s="53">
        <v>40021</v>
      </c>
      <c r="C2071" s="57">
        <v>6</v>
      </c>
      <c r="D2071">
        <v>0.68826679999999996</v>
      </c>
      <c r="E2071">
        <v>0.70300759999999995</v>
      </c>
      <c r="F2071">
        <v>0.74401550000000005</v>
      </c>
      <c r="G2071">
        <v>-1.47408E-2</v>
      </c>
      <c r="H2071">
        <v>64.803899999999999</v>
      </c>
      <c r="I2071">
        <v>-0.12813240000000001</v>
      </c>
      <c r="J2071">
        <v>-6.1139800000000001E-2</v>
      </c>
      <c r="K2071">
        <v>-1.47408E-2</v>
      </c>
      <c r="L2071">
        <v>3.1658100000000002E-2</v>
      </c>
      <c r="M2071">
        <v>9.8650799999999997E-2</v>
      </c>
      <c r="N2071">
        <v>8.8480000000000003E-2</v>
      </c>
      <c r="O2071">
        <v>51</v>
      </c>
      <c r="P2071">
        <v>424</v>
      </c>
    </row>
    <row r="2072" spans="1:16">
      <c r="A2072" s="53" t="s">
        <v>55</v>
      </c>
      <c r="B2072" s="53">
        <v>40021</v>
      </c>
      <c r="C2072" s="57">
        <v>7</v>
      </c>
      <c r="D2072">
        <v>0.78306929999999997</v>
      </c>
      <c r="E2072">
        <v>0.83388059999999997</v>
      </c>
      <c r="F2072">
        <v>0.82645080000000004</v>
      </c>
      <c r="G2072">
        <v>-5.0811299999999997E-2</v>
      </c>
      <c r="H2072">
        <v>64.196100000000001</v>
      </c>
      <c r="I2072">
        <v>-0.16420290000000001</v>
      </c>
      <c r="J2072">
        <v>-9.7210199999999997E-2</v>
      </c>
      <c r="K2072">
        <v>-5.0811299999999997E-2</v>
      </c>
      <c r="L2072">
        <v>-4.4124000000000003E-3</v>
      </c>
      <c r="M2072">
        <v>6.2580300000000005E-2</v>
      </c>
      <c r="N2072">
        <v>8.8480000000000003E-2</v>
      </c>
      <c r="O2072">
        <v>51</v>
      </c>
      <c r="P2072">
        <v>424</v>
      </c>
    </row>
    <row r="2073" spans="1:16">
      <c r="A2073" s="53" t="s">
        <v>55</v>
      </c>
      <c r="B2073" s="53">
        <v>40021</v>
      </c>
      <c r="C2073" s="57">
        <v>8</v>
      </c>
      <c r="D2073">
        <v>0.98338639999999999</v>
      </c>
      <c r="E2073">
        <v>0.98523519999999998</v>
      </c>
      <c r="F2073">
        <v>0.92770180000000002</v>
      </c>
      <c r="G2073">
        <v>-1.8488000000000001E-3</v>
      </c>
      <c r="H2073">
        <v>67.176500000000004</v>
      </c>
      <c r="I2073">
        <v>-0.11524040000000001</v>
      </c>
      <c r="J2073">
        <v>-4.8247699999999998E-2</v>
      </c>
      <c r="K2073">
        <v>-1.8488000000000001E-3</v>
      </c>
      <c r="L2073">
        <v>4.4550199999999998E-2</v>
      </c>
      <c r="M2073">
        <v>0.1115429</v>
      </c>
      <c r="N2073">
        <v>8.8480000000000003E-2</v>
      </c>
      <c r="O2073">
        <v>51</v>
      </c>
      <c r="P2073">
        <v>424</v>
      </c>
    </row>
    <row r="2074" spans="1:16">
      <c r="A2074" s="53" t="s">
        <v>55</v>
      </c>
      <c r="B2074" s="53">
        <v>40021</v>
      </c>
      <c r="C2074" s="57">
        <v>9</v>
      </c>
      <c r="D2074">
        <v>1.1613770000000001</v>
      </c>
      <c r="E2074">
        <v>1.142706</v>
      </c>
      <c r="F2074">
        <v>1.047223</v>
      </c>
      <c r="G2074">
        <v>1.86704E-2</v>
      </c>
      <c r="H2074">
        <v>74.137299999999996</v>
      </c>
      <c r="I2074">
        <v>-9.4721200000000005E-2</v>
      </c>
      <c r="J2074">
        <v>-2.77285E-2</v>
      </c>
      <c r="K2074">
        <v>1.86704E-2</v>
      </c>
      <c r="L2074">
        <v>6.5069399999999999E-2</v>
      </c>
      <c r="M2074">
        <v>0.13206209999999999</v>
      </c>
      <c r="N2074">
        <v>8.8480000000000003E-2</v>
      </c>
      <c r="O2074">
        <v>51</v>
      </c>
      <c r="P2074">
        <v>424</v>
      </c>
    </row>
    <row r="2075" spans="1:16">
      <c r="A2075" s="53" t="s">
        <v>55</v>
      </c>
      <c r="B2075" s="53">
        <v>40021</v>
      </c>
      <c r="C2075" s="57">
        <v>10</v>
      </c>
      <c r="D2075">
        <v>1.311731</v>
      </c>
      <c r="E2075">
        <v>1.27085</v>
      </c>
      <c r="F2075">
        <v>1.1718329999999999</v>
      </c>
      <c r="G2075">
        <v>4.0881000000000001E-2</v>
      </c>
      <c r="H2075">
        <v>80.921599999999998</v>
      </c>
      <c r="I2075">
        <v>-7.2510599999999995E-2</v>
      </c>
      <c r="J2075">
        <v>-5.5179000000000001E-3</v>
      </c>
      <c r="K2075">
        <v>4.0881000000000001E-2</v>
      </c>
      <c r="L2075">
        <v>8.7279999999999996E-2</v>
      </c>
      <c r="M2075">
        <v>0.15427270000000001</v>
      </c>
      <c r="N2075">
        <v>8.8480000000000003E-2</v>
      </c>
      <c r="O2075">
        <v>51</v>
      </c>
      <c r="P2075">
        <v>424</v>
      </c>
    </row>
    <row r="2076" spans="1:16">
      <c r="A2076" s="53" t="s">
        <v>55</v>
      </c>
      <c r="B2076" s="53">
        <v>40021</v>
      </c>
      <c r="C2076" s="57">
        <v>11</v>
      </c>
      <c r="D2076">
        <v>1.4473370000000001</v>
      </c>
      <c r="E2076">
        <v>1.37666</v>
      </c>
      <c r="F2076">
        <v>1.4854639999999999</v>
      </c>
      <c r="G2076">
        <v>7.0676799999999998E-2</v>
      </c>
      <c r="H2076">
        <v>85.117599999999996</v>
      </c>
      <c r="I2076">
        <v>-4.2714799999999997E-2</v>
      </c>
      <c r="J2076">
        <v>2.4277900000000002E-2</v>
      </c>
      <c r="K2076">
        <v>7.0676799999999998E-2</v>
      </c>
      <c r="L2076">
        <v>0.1170757</v>
      </c>
      <c r="M2076">
        <v>0.18406839999999999</v>
      </c>
      <c r="N2076">
        <v>8.8480000000000003E-2</v>
      </c>
      <c r="O2076">
        <v>51</v>
      </c>
      <c r="P2076">
        <v>424</v>
      </c>
    </row>
    <row r="2077" spans="1:16">
      <c r="A2077" s="53" t="s">
        <v>55</v>
      </c>
      <c r="B2077" s="53">
        <v>40021</v>
      </c>
      <c r="C2077" s="57">
        <v>12</v>
      </c>
      <c r="D2077">
        <v>1.5928549999999999</v>
      </c>
      <c r="E2077">
        <v>1.623812</v>
      </c>
      <c r="F2077">
        <v>1.7265820000000001</v>
      </c>
      <c r="G2077">
        <v>-3.09567E-2</v>
      </c>
      <c r="H2077">
        <v>89.049000000000007</v>
      </c>
      <c r="I2077">
        <v>-0.14434839999999999</v>
      </c>
      <c r="J2077">
        <v>-7.7355699999999999E-2</v>
      </c>
      <c r="K2077">
        <v>-3.09567E-2</v>
      </c>
      <c r="L2077">
        <v>1.54422E-2</v>
      </c>
      <c r="M2077">
        <v>8.2434900000000005E-2</v>
      </c>
      <c r="N2077">
        <v>8.8480000000000003E-2</v>
      </c>
      <c r="O2077">
        <v>51</v>
      </c>
      <c r="P2077">
        <v>424</v>
      </c>
    </row>
    <row r="2078" spans="1:16">
      <c r="A2078" s="53" t="s">
        <v>55</v>
      </c>
      <c r="B2078" s="53">
        <v>40021</v>
      </c>
      <c r="C2078" s="57">
        <v>13</v>
      </c>
      <c r="D2078">
        <v>1.8133509999999999</v>
      </c>
      <c r="E2078">
        <v>1.729535</v>
      </c>
      <c r="F2078">
        <v>1.8093250000000001</v>
      </c>
      <c r="G2078">
        <v>8.3815899999999999E-2</v>
      </c>
      <c r="H2078">
        <v>92.372600000000006</v>
      </c>
      <c r="I2078">
        <v>-2.95757E-2</v>
      </c>
      <c r="J2078">
        <v>3.7416999999999999E-2</v>
      </c>
      <c r="K2078">
        <v>8.3815899999999999E-2</v>
      </c>
      <c r="L2078">
        <v>0.13021489999999999</v>
      </c>
      <c r="M2078">
        <v>0.19720760000000001</v>
      </c>
      <c r="N2078">
        <v>8.8480000000000003E-2</v>
      </c>
      <c r="O2078">
        <v>51</v>
      </c>
      <c r="P2078">
        <v>424</v>
      </c>
    </row>
    <row r="2079" spans="1:16">
      <c r="A2079" s="53" t="s">
        <v>55</v>
      </c>
      <c r="B2079" s="53">
        <v>40021</v>
      </c>
      <c r="C2079" s="57">
        <v>14</v>
      </c>
      <c r="D2079">
        <v>1.931934</v>
      </c>
      <c r="E2079">
        <v>1.875081</v>
      </c>
      <c r="F2079">
        <v>2.0768900000000001</v>
      </c>
      <c r="G2079">
        <v>5.6853399999999998E-2</v>
      </c>
      <c r="H2079">
        <v>95.196100000000001</v>
      </c>
      <c r="I2079">
        <v>-5.6538199999999997E-2</v>
      </c>
      <c r="J2079">
        <v>1.04545E-2</v>
      </c>
      <c r="K2079">
        <v>5.6853399999999998E-2</v>
      </c>
      <c r="L2079">
        <v>0.10325230000000001</v>
      </c>
      <c r="M2079">
        <v>0.17024500000000001</v>
      </c>
      <c r="N2079">
        <v>8.8480000000000003E-2</v>
      </c>
      <c r="O2079">
        <v>51</v>
      </c>
      <c r="P2079">
        <v>424</v>
      </c>
    </row>
    <row r="2080" spans="1:16">
      <c r="A2080" s="53" t="s">
        <v>55</v>
      </c>
      <c r="B2080" s="53">
        <v>40021</v>
      </c>
      <c r="C2080" s="57">
        <v>15</v>
      </c>
      <c r="D2080">
        <v>2.2368730000000001</v>
      </c>
      <c r="E2080">
        <v>1.4726140000000001</v>
      </c>
      <c r="F2080">
        <v>1.400633</v>
      </c>
      <c r="G2080">
        <v>0.76425900000000002</v>
      </c>
      <c r="H2080">
        <v>98.215699999999998</v>
      </c>
      <c r="I2080">
        <v>0.65086730000000004</v>
      </c>
      <c r="J2080">
        <v>0.71786000000000005</v>
      </c>
      <c r="K2080">
        <v>0.76425900000000002</v>
      </c>
      <c r="L2080">
        <v>0.81065790000000004</v>
      </c>
      <c r="M2080">
        <v>0.87765059999999995</v>
      </c>
      <c r="N2080">
        <v>8.8480000000000003E-2</v>
      </c>
      <c r="O2080">
        <v>51</v>
      </c>
      <c r="P2080">
        <v>424</v>
      </c>
    </row>
    <row r="2081" spans="1:16">
      <c r="A2081" s="53" t="s">
        <v>55</v>
      </c>
      <c r="B2081" s="53">
        <v>40021</v>
      </c>
      <c r="C2081" s="57">
        <v>16</v>
      </c>
      <c r="D2081">
        <v>2.6082960000000002</v>
      </c>
      <c r="E2081">
        <v>1.4626129999999999</v>
      </c>
      <c r="F2081">
        <v>1.5488170000000001</v>
      </c>
      <c r="G2081">
        <v>1.1456839999999999</v>
      </c>
      <c r="H2081">
        <v>101.324</v>
      </c>
      <c r="I2081">
        <v>1.032292</v>
      </c>
      <c r="J2081">
        <v>1.0992850000000001</v>
      </c>
      <c r="K2081">
        <v>1.1456839999999999</v>
      </c>
      <c r="L2081">
        <v>1.1920820000000001</v>
      </c>
      <c r="M2081">
        <v>1.2590749999999999</v>
      </c>
      <c r="N2081">
        <v>8.8480000000000003E-2</v>
      </c>
      <c r="O2081">
        <v>51</v>
      </c>
      <c r="P2081">
        <v>424</v>
      </c>
    </row>
    <row r="2082" spans="1:16">
      <c r="A2082" s="53" t="s">
        <v>55</v>
      </c>
      <c r="B2082" s="53">
        <v>40021</v>
      </c>
      <c r="C2082" s="57">
        <v>17</v>
      </c>
      <c r="D2082">
        <v>2.8772519999999999</v>
      </c>
      <c r="E2082">
        <v>1.7476799999999999</v>
      </c>
      <c r="F2082">
        <v>1.9424619999999999</v>
      </c>
      <c r="G2082">
        <v>1.129572</v>
      </c>
      <c r="H2082">
        <v>101.824</v>
      </c>
      <c r="I2082">
        <v>1.016181</v>
      </c>
      <c r="J2082">
        <v>1.0831729999999999</v>
      </c>
      <c r="K2082">
        <v>1.129572</v>
      </c>
      <c r="L2082">
        <v>1.1759710000000001</v>
      </c>
      <c r="M2082">
        <v>1.242964</v>
      </c>
      <c r="N2082">
        <v>8.8480000000000003E-2</v>
      </c>
      <c r="O2082">
        <v>51</v>
      </c>
      <c r="P2082">
        <v>424</v>
      </c>
    </row>
    <row r="2083" spans="1:16">
      <c r="A2083" s="53" t="s">
        <v>55</v>
      </c>
      <c r="B2083" s="53">
        <v>40021</v>
      </c>
      <c r="C2083" s="57">
        <v>18</v>
      </c>
      <c r="D2083">
        <v>3.0965120000000002</v>
      </c>
      <c r="E2083">
        <v>2.0914899999999998</v>
      </c>
      <c r="F2083">
        <v>2.2820070000000001</v>
      </c>
      <c r="G2083">
        <v>1.005023</v>
      </c>
      <c r="H2083">
        <v>101.52</v>
      </c>
      <c r="I2083">
        <v>0.8916309</v>
      </c>
      <c r="J2083">
        <v>0.95862360000000002</v>
      </c>
      <c r="K2083">
        <v>1.005023</v>
      </c>
      <c r="L2083">
        <v>1.0514209999999999</v>
      </c>
      <c r="M2083">
        <v>1.118414</v>
      </c>
      <c r="N2083">
        <v>8.8480000000000003E-2</v>
      </c>
      <c r="O2083">
        <v>51</v>
      </c>
      <c r="P2083">
        <v>424</v>
      </c>
    </row>
    <row r="2084" spans="1:16">
      <c r="A2084" s="53" t="s">
        <v>55</v>
      </c>
      <c r="B2084" s="53">
        <v>40021</v>
      </c>
      <c r="C2084" s="57">
        <v>19</v>
      </c>
      <c r="D2084">
        <v>3.0453420000000002</v>
      </c>
      <c r="E2084">
        <v>2.1340479999999999</v>
      </c>
      <c r="F2084">
        <v>2.4637120000000001</v>
      </c>
      <c r="G2084">
        <v>0.91129420000000005</v>
      </c>
      <c r="H2084">
        <v>99</v>
      </c>
      <c r="I2084">
        <v>0.79790260000000002</v>
      </c>
      <c r="J2084">
        <v>0.86489530000000003</v>
      </c>
      <c r="K2084">
        <v>0.91129420000000005</v>
      </c>
      <c r="L2084">
        <v>0.95769320000000002</v>
      </c>
      <c r="M2084">
        <v>1.024686</v>
      </c>
      <c r="N2084">
        <v>8.8480000000000003E-2</v>
      </c>
      <c r="O2084">
        <v>51</v>
      </c>
      <c r="P2084">
        <v>424</v>
      </c>
    </row>
    <row r="2085" spans="1:16">
      <c r="A2085" s="53" t="s">
        <v>55</v>
      </c>
      <c r="B2085" s="53">
        <v>40021</v>
      </c>
      <c r="C2085" s="57">
        <v>20</v>
      </c>
      <c r="D2085">
        <v>2.8748200000000002</v>
      </c>
      <c r="E2085">
        <v>2.97275</v>
      </c>
      <c r="F2085">
        <v>3.260335</v>
      </c>
      <c r="G2085">
        <v>-9.7930000000000003E-2</v>
      </c>
      <c r="H2085">
        <v>92.931399999999996</v>
      </c>
      <c r="I2085">
        <v>-0.2113216</v>
      </c>
      <c r="J2085">
        <v>-0.14432890000000001</v>
      </c>
      <c r="K2085">
        <v>-9.7930000000000003E-2</v>
      </c>
      <c r="L2085">
        <v>-5.1531E-2</v>
      </c>
      <c r="M2085">
        <v>1.54617E-2</v>
      </c>
      <c r="N2085">
        <v>8.8480000000000003E-2</v>
      </c>
      <c r="O2085">
        <v>51</v>
      </c>
      <c r="P2085">
        <v>424</v>
      </c>
    </row>
    <row r="2086" spans="1:16">
      <c r="A2086" s="53" t="s">
        <v>55</v>
      </c>
      <c r="B2086" s="53">
        <v>40021</v>
      </c>
      <c r="C2086" s="57">
        <v>21</v>
      </c>
      <c r="D2086">
        <v>2.4694090000000002</v>
      </c>
      <c r="E2086">
        <v>2.7806959999999998</v>
      </c>
      <c r="F2086">
        <v>3.1374960000000001</v>
      </c>
      <c r="G2086">
        <v>-0.3112876</v>
      </c>
      <c r="H2086">
        <v>84.754900000000006</v>
      </c>
      <c r="I2086">
        <v>-0.42467919999999998</v>
      </c>
      <c r="J2086">
        <v>-0.35768660000000002</v>
      </c>
      <c r="K2086">
        <v>-0.3112876</v>
      </c>
      <c r="L2086">
        <v>-0.26488869999999998</v>
      </c>
      <c r="M2086">
        <v>-0.19789599999999999</v>
      </c>
      <c r="N2086">
        <v>8.8480000000000003E-2</v>
      </c>
      <c r="O2086">
        <v>51</v>
      </c>
      <c r="P2086">
        <v>424</v>
      </c>
    </row>
    <row r="2087" spans="1:16">
      <c r="A2087" s="53" t="s">
        <v>55</v>
      </c>
      <c r="B2087" s="53">
        <v>40021</v>
      </c>
      <c r="C2087" s="57">
        <v>22</v>
      </c>
      <c r="D2087">
        <v>2.1435119999999999</v>
      </c>
      <c r="E2087">
        <v>2.3112270000000001</v>
      </c>
      <c r="F2087">
        <v>2.780564</v>
      </c>
      <c r="G2087">
        <v>-0.16771510000000001</v>
      </c>
      <c r="H2087">
        <v>78.950999999999993</v>
      </c>
      <c r="I2087">
        <v>-0.28110669999999999</v>
      </c>
      <c r="J2087">
        <v>-0.214114</v>
      </c>
      <c r="K2087">
        <v>-0.16771510000000001</v>
      </c>
      <c r="L2087">
        <v>-0.1213161</v>
      </c>
      <c r="M2087">
        <v>-5.4323499999999997E-2</v>
      </c>
      <c r="N2087">
        <v>8.8480000000000003E-2</v>
      </c>
      <c r="O2087">
        <v>51</v>
      </c>
      <c r="P2087">
        <v>424</v>
      </c>
    </row>
    <row r="2088" spans="1:16">
      <c r="A2088" s="53" t="s">
        <v>55</v>
      </c>
      <c r="B2088" s="53">
        <v>40021</v>
      </c>
      <c r="C2088" s="57">
        <v>23</v>
      </c>
      <c r="D2088">
        <v>1.677351</v>
      </c>
      <c r="E2088">
        <v>1.852309</v>
      </c>
      <c r="F2088">
        <v>2.1068660000000001</v>
      </c>
      <c r="G2088">
        <v>-0.17495749999999999</v>
      </c>
      <c r="H2088">
        <v>75.235299999999995</v>
      </c>
      <c r="I2088">
        <v>-0.28834910000000002</v>
      </c>
      <c r="J2088">
        <v>-0.22135650000000001</v>
      </c>
      <c r="K2088">
        <v>-0.17495749999999999</v>
      </c>
      <c r="L2088">
        <v>-0.1285586</v>
      </c>
      <c r="M2088">
        <v>-6.15659E-2</v>
      </c>
      <c r="N2088">
        <v>8.8480000000000003E-2</v>
      </c>
      <c r="O2088">
        <v>51</v>
      </c>
      <c r="P2088">
        <v>424</v>
      </c>
    </row>
    <row r="2089" spans="1:16">
      <c r="A2089" s="53" t="s">
        <v>55</v>
      </c>
      <c r="B2089" s="53">
        <v>40021</v>
      </c>
      <c r="C2089" s="57">
        <v>24</v>
      </c>
      <c r="D2089">
        <v>1.368222</v>
      </c>
      <c r="E2089">
        <v>1.536359</v>
      </c>
      <c r="F2089">
        <v>1.774357</v>
      </c>
      <c r="G2089">
        <v>-0.16813710000000001</v>
      </c>
      <c r="H2089">
        <v>73.127399999999994</v>
      </c>
      <c r="I2089">
        <v>-0.28152870000000002</v>
      </c>
      <c r="J2089">
        <v>-0.214536</v>
      </c>
      <c r="K2089">
        <v>-0.16813710000000001</v>
      </c>
      <c r="L2089">
        <v>-0.1217381</v>
      </c>
      <c r="M2089">
        <v>-5.4745500000000002E-2</v>
      </c>
      <c r="N2089">
        <v>8.8480000000000003E-2</v>
      </c>
      <c r="O2089">
        <v>51</v>
      </c>
      <c r="P2089">
        <v>424</v>
      </c>
    </row>
    <row r="2090" spans="1:16">
      <c r="A2090" s="53" t="s">
        <v>55</v>
      </c>
      <c r="B2090" s="53">
        <v>40035</v>
      </c>
      <c r="C2090" s="57">
        <v>1</v>
      </c>
      <c r="D2090">
        <v>1.0383119999999999</v>
      </c>
      <c r="E2090">
        <v>1.0375620000000001</v>
      </c>
      <c r="F2090">
        <v>0.96616009999999997</v>
      </c>
      <c r="G2090">
        <v>7.5009999999999996E-4</v>
      </c>
      <c r="H2090">
        <v>70.662700000000001</v>
      </c>
      <c r="I2090">
        <v>-8.6341600000000004E-2</v>
      </c>
      <c r="J2090">
        <v>-3.48872E-2</v>
      </c>
      <c r="K2090">
        <v>7.5009999999999996E-4</v>
      </c>
      <c r="L2090">
        <v>3.6387299999999997E-2</v>
      </c>
      <c r="M2090">
        <v>8.7841799999999998E-2</v>
      </c>
      <c r="N2090">
        <v>6.7958000000000005E-2</v>
      </c>
      <c r="O2090">
        <v>83</v>
      </c>
      <c r="P2090">
        <v>829</v>
      </c>
    </row>
    <row r="2091" spans="1:16">
      <c r="A2091" s="53" t="s">
        <v>55</v>
      </c>
      <c r="B2091" s="53">
        <v>40035</v>
      </c>
      <c r="C2091" s="57">
        <v>2</v>
      </c>
      <c r="D2091">
        <v>0.85535030000000001</v>
      </c>
      <c r="E2091">
        <v>0.85982360000000002</v>
      </c>
      <c r="F2091">
        <v>0.89759140000000004</v>
      </c>
      <c r="G2091">
        <v>-4.4733000000000004E-3</v>
      </c>
      <c r="H2091">
        <v>69.662700000000001</v>
      </c>
      <c r="I2091">
        <v>-9.1564999999999994E-2</v>
      </c>
      <c r="J2091">
        <v>-4.01105E-2</v>
      </c>
      <c r="K2091">
        <v>-4.4733000000000004E-3</v>
      </c>
      <c r="L2091">
        <v>3.1163900000000001E-2</v>
      </c>
      <c r="M2091">
        <v>8.2618399999999995E-2</v>
      </c>
      <c r="N2091">
        <v>6.7958000000000005E-2</v>
      </c>
      <c r="O2091">
        <v>83</v>
      </c>
      <c r="P2091">
        <v>829</v>
      </c>
    </row>
    <row r="2092" spans="1:16">
      <c r="A2092" s="53" t="s">
        <v>55</v>
      </c>
      <c r="B2092" s="53">
        <v>40035</v>
      </c>
      <c r="C2092" s="57">
        <v>3</v>
      </c>
      <c r="D2092">
        <v>0.74473219999999996</v>
      </c>
      <c r="E2092">
        <v>0.74653610000000004</v>
      </c>
      <c r="F2092">
        <v>0.73533599999999999</v>
      </c>
      <c r="G2092">
        <v>-1.8039E-3</v>
      </c>
      <c r="H2092">
        <v>67.403599999999997</v>
      </c>
      <c r="I2092">
        <v>-8.8895600000000005E-2</v>
      </c>
      <c r="J2092">
        <v>-3.7441099999999998E-2</v>
      </c>
      <c r="K2092">
        <v>-1.8039E-3</v>
      </c>
      <c r="L2092">
        <v>3.3833299999999997E-2</v>
      </c>
      <c r="M2092">
        <v>8.5287799999999997E-2</v>
      </c>
      <c r="N2092">
        <v>6.7958000000000005E-2</v>
      </c>
      <c r="O2092">
        <v>83</v>
      </c>
      <c r="P2092">
        <v>829</v>
      </c>
    </row>
    <row r="2093" spans="1:16">
      <c r="A2093" s="53" t="s">
        <v>55</v>
      </c>
      <c r="B2093" s="53">
        <v>40035</v>
      </c>
      <c r="C2093" s="57">
        <v>4</v>
      </c>
      <c r="D2093">
        <v>0.68147939999999996</v>
      </c>
      <c r="E2093">
        <v>0.72713139999999998</v>
      </c>
      <c r="F2093">
        <v>0.73348899999999995</v>
      </c>
      <c r="G2093">
        <v>-4.5651999999999998E-2</v>
      </c>
      <c r="H2093">
        <v>66.626499999999993</v>
      </c>
      <c r="I2093">
        <v>-0.13274369999999999</v>
      </c>
      <c r="J2093">
        <v>-8.1289299999999995E-2</v>
      </c>
      <c r="K2093">
        <v>-4.5651999999999998E-2</v>
      </c>
      <c r="L2093">
        <v>-1.0014800000000001E-2</v>
      </c>
      <c r="M2093">
        <v>4.1439700000000003E-2</v>
      </c>
      <c r="N2093">
        <v>6.7958000000000005E-2</v>
      </c>
      <c r="O2093">
        <v>83</v>
      </c>
      <c r="P2093">
        <v>829</v>
      </c>
    </row>
    <row r="2094" spans="1:16">
      <c r="A2094" s="53" t="s">
        <v>55</v>
      </c>
      <c r="B2094" s="53">
        <v>40035</v>
      </c>
      <c r="C2094" s="57">
        <v>5</v>
      </c>
      <c r="D2094">
        <v>0.66967299999999996</v>
      </c>
      <c r="E2094">
        <v>0.67939720000000003</v>
      </c>
      <c r="F2094">
        <v>0.66908540000000005</v>
      </c>
      <c r="G2094">
        <v>-9.7242000000000006E-3</v>
      </c>
      <c r="H2094">
        <v>65.626499999999993</v>
      </c>
      <c r="I2094">
        <v>-9.6815899999999996E-2</v>
      </c>
      <c r="J2094">
        <v>-4.5361400000000003E-2</v>
      </c>
      <c r="K2094">
        <v>-9.7242000000000006E-3</v>
      </c>
      <c r="L2094">
        <v>2.5912999999999999E-2</v>
      </c>
      <c r="M2094">
        <v>7.7367500000000006E-2</v>
      </c>
      <c r="N2094">
        <v>6.7958000000000005E-2</v>
      </c>
      <c r="O2094">
        <v>83</v>
      </c>
      <c r="P2094">
        <v>829</v>
      </c>
    </row>
    <row r="2095" spans="1:16">
      <c r="A2095" s="53" t="s">
        <v>55</v>
      </c>
      <c r="B2095" s="53">
        <v>40035</v>
      </c>
      <c r="C2095" s="57">
        <v>6</v>
      </c>
      <c r="D2095">
        <v>0.68743169999999998</v>
      </c>
      <c r="E2095">
        <v>0.69988170000000005</v>
      </c>
      <c r="F2095">
        <v>0.69284449999999997</v>
      </c>
      <c r="G2095">
        <v>-1.2449999999999999E-2</v>
      </c>
      <c r="H2095">
        <v>65.885499999999993</v>
      </c>
      <c r="I2095">
        <v>-9.9541699999999997E-2</v>
      </c>
      <c r="J2095">
        <v>-4.8087299999999999E-2</v>
      </c>
      <c r="K2095">
        <v>-1.2449999999999999E-2</v>
      </c>
      <c r="L2095">
        <v>2.3187200000000002E-2</v>
      </c>
      <c r="M2095">
        <v>7.4641700000000005E-2</v>
      </c>
      <c r="N2095">
        <v>6.7958000000000005E-2</v>
      </c>
      <c r="O2095">
        <v>83</v>
      </c>
      <c r="P2095">
        <v>829</v>
      </c>
    </row>
    <row r="2096" spans="1:16">
      <c r="A2096" s="53" t="s">
        <v>55</v>
      </c>
      <c r="B2096" s="53">
        <v>40035</v>
      </c>
      <c r="C2096" s="57">
        <v>7</v>
      </c>
      <c r="D2096">
        <v>0.78412910000000002</v>
      </c>
      <c r="E2096">
        <v>0.85169240000000002</v>
      </c>
      <c r="F2096">
        <v>0.83423360000000002</v>
      </c>
      <c r="G2096">
        <v>-6.7563300000000007E-2</v>
      </c>
      <c r="H2096">
        <v>65.626499999999993</v>
      </c>
      <c r="I2096">
        <v>-0.15465499999999999</v>
      </c>
      <c r="J2096">
        <v>-0.1032005</v>
      </c>
      <c r="K2096">
        <v>-6.7563300000000007E-2</v>
      </c>
      <c r="L2096">
        <v>-3.1926099999999999E-2</v>
      </c>
      <c r="M2096">
        <v>1.9528400000000001E-2</v>
      </c>
      <c r="N2096">
        <v>6.7958000000000005E-2</v>
      </c>
      <c r="O2096">
        <v>83</v>
      </c>
      <c r="P2096">
        <v>829</v>
      </c>
    </row>
    <row r="2097" spans="1:16">
      <c r="A2097" s="53" t="s">
        <v>55</v>
      </c>
      <c r="B2097" s="53">
        <v>40035</v>
      </c>
      <c r="C2097" s="57">
        <v>8</v>
      </c>
      <c r="D2097">
        <v>0.93822950000000005</v>
      </c>
      <c r="E2097">
        <v>0.9673929</v>
      </c>
      <c r="F2097">
        <v>0.88898659999999996</v>
      </c>
      <c r="G2097">
        <v>-2.9163399999999999E-2</v>
      </c>
      <c r="H2097">
        <v>68.849400000000003</v>
      </c>
      <c r="I2097">
        <v>-0.1162551</v>
      </c>
      <c r="J2097">
        <v>-6.48006E-2</v>
      </c>
      <c r="K2097">
        <v>-2.9163399999999999E-2</v>
      </c>
      <c r="L2097">
        <v>6.4739000000000003E-3</v>
      </c>
      <c r="M2097">
        <v>5.7928300000000002E-2</v>
      </c>
      <c r="N2097">
        <v>6.7958000000000005E-2</v>
      </c>
      <c r="O2097">
        <v>83</v>
      </c>
      <c r="P2097">
        <v>829</v>
      </c>
    </row>
    <row r="2098" spans="1:16">
      <c r="A2098" s="53" t="s">
        <v>55</v>
      </c>
      <c r="B2098" s="53">
        <v>40035</v>
      </c>
      <c r="C2098" s="57">
        <v>9</v>
      </c>
      <c r="D2098">
        <v>1.1091279999999999</v>
      </c>
      <c r="E2098">
        <v>1.1230979999999999</v>
      </c>
      <c r="F2098">
        <v>1.0472459999999999</v>
      </c>
      <c r="G2098">
        <v>-1.3969199999999999E-2</v>
      </c>
      <c r="H2098">
        <v>75.554199999999994</v>
      </c>
      <c r="I2098">
        <v>-0.1010609</v>
      </c>
      <c r="J2098">
        <v>-4.9606400000000002E-2</v>
      </c>
      <c r="K2098">
        <v>-1.3969199999999999E-2</v>
      </c>
      <c r="L2098">
        <v>2.1668E-2</v>
      </c>
      <c r="M2098">
        <v>7.3122500000000007E-2</v>
      </c>
      <c r="N2098">
        <v>6.7958000000000005E-2</v>
      </c>
      <c r="O2098">
        <v>83</v>
      </c>
      <c r="P2098">
        <v>829</v>
      </c>
    </row>
    <row r="2099" spans="1:16">
      <c r="A2099" s="53" t="s">
        <v>55</v>
      </c>
      <c r="B2099" s="53">
        <v>40035</v>
      </c>
      <c r="C2099" s="57">
        <v>10</v>
      </c>
      <c r="D2099">
        <v>1.2418039999999999</v>
      </c>
      <c r="E2099">
        <v>1.2809820000000001</v>
      </c>
      <c r="F2099">
        <v>1.330538</v>
      </c>
      <c r="G2099">
        <v>-3.9177900000000002E-2</v>
      </c>
      <c r="H2099">
        <v>81.5</v>
      </c>
      <c r="I2099">
        <v>-0.12626960000000001</v>
      </c>
      <c r="J2099">
        <v>-7.4815099999999995E-2</v>
      </c>
      <c r="K2099">
        <v>-3.9177900000000002E-2</v>
      </c>
      <c r="L2099">
        <v>-3.5406999999999999E-3</v>
      </c>
      <c r="M2099">
        <v>4.7913799999999999E-2</v>
      </c>
      <c r="N2099">
        <v>6.7958000000000005E-2</v>
      </c>
      <c r="O2099">
        <v>83</v>
      </c>
      <c r="P2099">
        <v>829</v>
      </c>
    </row>
    <row r="2100" spans="1:16">
      <c r="A2100" s="53" t="s">
        <v>55</v>
      </c>
      <c r="B2100" s="53">
        <v>40035</v>
      </c>
      <c r="C2100" s="57">
        <v>11</v>
      </c>
      <c r="D2100">
        <v>1.4164140000000001</v>
      </c>
      <c r="E2100">
        <v>1.5064930000000001</v>
      </c>
      <c r="F2100">
        <v>1.5945849999999999</v>
      </c>
      <c r="G2100">
        <v>-9.0078599999999995E-2</v>
      </c>
      <c r="H2100">
        <v>86.463899999999995</v>
      </c>
      <c r="I2100">
        <v>-0.1771703</v>
      </c>
      <c r="J2100">
        <v>-0.12571579999999999</v>
      </c>
      <c r="K2100">
        <v>-9.0078599999999995E-2</v>
      </c>
      <c r="L2100">
        <v>-5.4441400000000001E-2</v>
      </c>
      <c r="M2100">
        <v>-2.9868999999999998E-3</v>
      </c>
      <c r="N2100">
        <v>6.7958000000000005E-2</v>
      </c>
      <c r="O2100">
        <v>83</v>
      </c>
      <c r="P2100">
        <v>829</v>
      </c>
    </row>
    <row r="2101" spans="1:16">
      <c r="A2101" s="53" t="s">
        <v>55</v>
      </c>
      <c r="B2101" s="53">
        <v>40035</v>
      </c>
      <c r="C2101" s="57">
        <v>12</v>
      </c>
      <c r="D2101">
        <v>1.5713889999999999</v>
      </c>
      <c r="E2101">
        <v>1.590859</v>
      </c>
      <c r="F2101">
        <v>1.732335</v>
      </c>
      <c r="G2101">
        <v>-1.9470100000000001E-2</v>
      </c>
      <c r="H2101">
        <v>89.722899999999996</v>
      </c>
      <c r="I2101">
        <v>-0.1065618</v>
      </c>
      <c r="J2101">
        <v>-5.5107299999999998E-2</v>
      </c>
      <c r="K2101">
        <v>-1.9470100000000001E-2</v>
      </c>
      <c r="L2101">
        <v>1.61671E-2</v>
      </c>
      <c r="M2101">
        <v>6.7621600000000004E-2</v>
      </c>
      <c r="N2101">
        <v>6.7958000000000005E-2</v>
      </c>
      <c r="O2101">
        <v>83</v>
      </c>
      <c r="P2101">
        <v>829</v>
      </c>
    </row>
    <row r="2102" spans="1:16">
      <c r="A2102" s="53" t="s">
        <v>55</v>
      </c>
      <c r="B2102" s="53">
        <v>40035</v>
      </c>
      <c r="C2102" s="57">
        <v>13</v>
      </c>
      <c r="D2102">
        <v>1.781453</v>
      </c>
      <c r="E2102">
        <v>1.873691</v>
      </c>
      <c r="F2102">
        <v>1.956842</v>
      </c>
      <c r="G2102">
        <v>-9.2237100000000002E-2</v>
      </c>
      <c r="H2102">
        <v>92.759</v>
      </c>
      <c r="I2102">
        <v>-0.17932880000000001</v>
      </c>
      <c r="J2102">
        <v>-0.1278743</v>
      </c>
      <c r="K2102">
        <v>-9.2237100000000002E-2</v>
      </c>
      <c r="L2102">
        <v>-5.6599900000000002E-2</v>
      </c>
      <c r="M2102">
        <v>-5.1453999999999996E-3</v>
      </c>
      <c r="N2102">
        <v>6.7958000000000005E-2</v>
      </c>
      <c r="O2102">
        <v>83</v>
      </c>
      <c r="P2102">
        <v>829</v>
      </c>
    </row>
    <row r="2103" spans="1:16">
      <c r="A2103" s="53" t="s">
        <v>55</v>
      </c>
      <c r="B2103" s="53">
        <v>40035</v>
      </c>
      <c r="C2103" s="57">
        <v>14</v>
      </c>
      <c r="D2103">
        <v>1.9370849999999999</v>
      </c>
      <c r="E2103">
        <v>1.792246</v>
      </c>
      <c r="F2103">
        <v>1.8769530000000001</v>
      </c>
      <c r="G2103">
        <v>0.14483850000000001</v>
      </c>
      <c r="H2103">
        <v>95.277100000000004</v>
      </c>
      <c r="I2103">
        <v>5.7746699999999998E-2</v>
      </c>
      <c r="J2103">
        <v>0.1092012</v>
      </c>
      <c r="K2103">
        <v>0.14483850000000001</v>
      </c>
      <c r="L2103">
        <v>0.18047569999999999</v>
      </c>
      <c r="M2103">
        <v>0.2319302</v>
      </c>
      <c r="N2103">
        <v>6.7958000000000005E-2</v>
      </c>
      <c r="O2103">
        <v>83</v>
      </c>
      <c r="P2103">
        <v>829</v>
      </c>
    </row>
    <row r="2104" spans="1:16">
      <c r="A2104" s="53" t="s">
        <v>55</v>
      </c>
      <c r="B2104" s="53">
        <v>40035</v>
      </c>
      <c r="C2104" s="57">
        <v>15</v>
      </c>
      <c r="D2104">
        <v>2.1908449999999999</v>
      </c>
      <c r="E2104">
        <v>1.588924</v>
      </c>
      <c r="F2104">
        <v>1.6446769999999999</v>
      </c>
      <c r="G2104">
        <v>0.60192159999999995</v>
      </c>
      <c r="H2104">
        <v>97.054199999999994</v>
      </c>
      <c r="I2104">
        <v>0.51482989999999995</v>
      </c>
      <c r="J2104">
        <v>0.56628440000000002</v>
      </c>
      <c r="K2104">
        <v>0.60192159999999995</v>
      </c>
      <c r="L2104">
        <v>0.63755879999999998</v>
      </c>
      <c r="M2104">
        <v>0.68901319999999999</v>
      </c>
      <c r="N2104">
        <v>6.7958000000000005E-2</v>
      </c>
      <c r="O2104">
        <v>83</v>
      </c>
      <c r="P2104">
        <v>829</v>
      </c>
    </row>
    <row r="2105" spans="1:16">
      <c r="A2105" s="53" t="s">
        <v>55</v>
      </c>
      <c r="B2105" s="53">
        <v>40035</v>
      </c>
      <c r="C2105" s="57">
        <v>16</v>
      </c>
      <c r="D2105">
        <v>2.4773499999999999</v>
      </c>
      <c r="E2105">
        <v>1.6856979999999999</v>
      </c>
      <c r="F2105">
        <v>1.5869580000000001</v>
      </c>
      <c r="G2105">
        <v>0.79165209999999997</v>
      </c>
      <c r="H2105">
        <v>98.331299999999999</v>
      </c>
      <c r="I2105">
        <v>0.70456039999999998</v>
      </c>
      <c r="J2105">
        <v>0.75601490000000005</v>
      </c>
      <c r="K2105">
        <v>0.79165209999999997</v>
      </c>
      <c r="L2105">
        <v>0.82728930000000001</v>
      </c>
      <c r="M2105">
        <v>0.87874379999999996</v>
      </c>
      <c r="N2105">
        <v>6.7958000000000005E-2</v>
      </c>
      <c r="O2105">
        <v>83</v>
      </c>
      <c r="P2105">
        <v>829</v>
      </c>
    </row>
    <row r="2106" spans="1:16">
      <c r="A2106" s="53" t="s">
        <v>55</v>
      </c>
      <c r="B2106" s="53">
        <v>40035</v>
      </c>
      <c r="C2106" s="57">
        <v>17</v>
      </c>
      <c r="D2106">
        <v>2.7903790000000002</v>
      </c>
      <c r="E2106">
        <v>1.864916</v>
      </c>
      <c r="F2106">
        <v>1.6896119999999999</v>
      </c>
      <c r="G2106">
        <v>0.92546340000000005</v>
      </c>
      <c r="H2106">
        <v>99.108400000000003</v>
      </c>
      <c r="I2106">
        <v>0.8383718</v>
      </c>
      <c r="J2106">
        <v>0.88982620000000001</v>
      </c>
      <c r="K2106">
        <v>0.92546340000000005</v>
      </c>
      <c r="L2106">
        <v>0.96110059999999997</v>
      </c>
      <c r="M2106">
        <v>1.0125550000000001</v>
      </c>
      <c r="N2106">
        <v>6.7958000000000005E-2</v>
      </c>
      <c r="O2106">
        <v>83</v>
      </c>
      <c r="P2106">
        <v>829</v>
      </c>
    </row>
    <row r="2107" spans="1:16">
      <c r="A2107" s="53" t="s">
        <v>55</v>
      </c>
      <c r="B2107" s="53">
        <v>40035</v>
      </c>
      <c r="C2107" s="57">
        <v>18</v>
      </c>
      <c r="D2107">
        <v>3.0011610000000002</v>
      </c>
      <c r="E2107">
        <v>2.1629230000000002</v>
      </c>
      <c r="F2107">
        <v>2.197209</v>
      </c>
      <c r="G2107">
        <v>0.8382385</v>
      </c>
      <c r="H2107">
        <v>99.590400000000002</v>
      </c>
      <c r="I2107">
        <v>0.7511468</v>
      </c>
      <c r="J2107">
        <v>0.80260129999999996</v>
      </c>
      <c r="K2107">
        <v>0.8382385</v>
      </c>
      <c r="L2107">
        <v>0.87387570000000003</v>
      </c>
      <c r="M2107">
        <v>0.92533019999999999</v>
      </c>
      <c r="N2107">
        <v>6.7958000000000005E-2</v>
      </c>
      <c r="O2107">
        <v>83</v>
      </c>
      <c r="P2107">
        <v>829</v>
      </c>
    </row>
    <row r="2108" spans="1:16">
      <c r="A2108" s="53" t="s">
        <v>55</v>
      </c>
      <c r="B2108" s="53">
        <v>40035</v>
      </c>
      <c r="C2108" s="57">
        <v>19</v>
      </c>
      <c r="D2108">
        <v>2.9469219999999998</v>
      </c>
      <c r="E2108">
        <v>2.2875670000000001</v>
      </c>
      <c r="F2108">
        <v>2.4242819999999998</v>
      </c>
      <c r="G2108">
        <v>0.65935469999999996</v>
      </c>
      <c r="H2108">
        <v>96.072299999999998</v>
      </c>
      <c r="I2108">
        <v>0.57226299999999997</v>
      </c>
      <c r="J2108">
        <v>0.62371750000000004</v>
      </c>
      <c r="K2108">
        <v>0.65935469999999996</v>
      </c>
      <c r="L2108">
        <v>0.6949919</v>
      </c>
      <c r="M2108">
        <v>0.74644639999999995</v>
      </c>
      <c r="N2108">
        <v>6.7958000000000005E-2</v>
      </c>
      <c r="O2108">
        <v>83</v>
      </c>
      <c r="P2108">
        <v>829</v>
      </c>
    </row>
    <row r="2109" spans="1:16">
      <c r="A2109" s="53" t="s">
        <v>55</v>
      </c>
      <c r="B2109" s="53">
        <v>40035</v>
      </c>
      <c r="C2109" s="57">
        <v>20</v>
      </c>
      <c r="D2109">
        <v>2.6523479999999999</v>
      </c>
      <c r="E2109">
        <v>2.781857</v>
      </c>
      <c r="F2109">
        <v>3.1287240000000001</v>
      </c>
      <c r="G2109">
        <v>-0.12950919999999999</v>
      </c>
      <c r="H2109">
        <v>89.180700000000002</v>
      </c>
      <c r="I2109">
        <v>-0.21660090000000001</v>
      </c>
      <c r="J2109">
        <v>-0.1651464</v>
      </c>
      <c r="K2109">
        <v>-0.12950919999999999</v>
      </c>
      <c r="L2109">
        <v>-9.3871999999999997E-2</v>
      </c>
      <c r="M2109">
        <v>-4.2417499999999997E-2</v>
      </c>
      <c r="N2109">
        <v>6.7958000000000005E-2</v>
      </c>
      <c r="O2109">
        <v>83</v>
      </c>
      <c r="P2109">
        <v>829</v>
      </c>
    </row>
    <row r="2110" spans="1:16">
      <c r="A2110" s="53" t="s">
        <v>55</v>
      </c>
      <c r="B2110" s="53">
        <v>40035</v>
      </c>
      <c r="C2110" s="57">
        <v>21</v>
      </c>
      <c r="D2110">
        <v>2.4323830000000002</v>
      </c>
      <c r="E2110">
        <v>2.6718760000000001</v>
      </c>
      <c r="F2110">
        <v>2.891038</v>
      </c>
      <c r="G2110">
        <v>-0.2394934</v>
      </c>
      <c r="H2110">
        <v>83.216899999999995</v>
      </c>
      <c r="I2110">
        <v>-0.32658510000000002</v>
      </c>
      <c r="J2110">
        <v>-0.2751306</v>
      </c>
      <c r="K2110">
        <v>-0.2394934</v>
      </c>
      <c r="L2110">
        <v>-0.20385619999999999</v>
      </c>
      <c r="M2110">
        <v>-0.1524017</v>
      </c>
      <c r="N2110">
        <v>6.7958000000000005E-2</v>
      </c>
      <c r="O2110">
        <v>83</v>
      </c>
      <c r="P2110">
        <v>829</v>
      </c>
    </row>
    <row r="2111" spans="1:16">
      <c r="A2111" s="53" t="s">
        <v>55</v>
      </c>
      <c r="B2111" s="53">
        <v>40035</v>
      </c>
      <c r="C2111" s="57">
        <v>22</v>
      </c>
      <c r="D2111">
        <v>2.142414</v>
      </c>
      <c r="E2111">
        <v>2.2591909999999999</v>
      </c>
      <c r="F2111">
        <v>2.3906070000000001</v>
      </c>
      <c r="G2111">
        <v>-0.1167774</v>
      </c>
      <c r="H2111">
        <v>78.457800000000006</v>
      </c>
      <c r="I2111">
        <v>-0.2038691</v>
      </c>
      <c r="J2111">
        <v>-0.15241460000000001</v>
      </c>
      <c r="K2111">
        <v>-0.1167774</v>
      </c>
      <c r="L2111">
        <v>-8.1140199999999996E-2</v>
      </c>
      <c r="M2111">
        <v>-2.9685699999999999E-2</v>
      </c>
      <c r="N2111">
        <v>6.7958000000000005E-2</v>
      </c>
      <c r="O2111">
        <v>83</v>
      </c>
      <c r="P2111">
        <v>829</v>
      </c>
    </row>
    <row r="2112" spans="1:16">
      <c r="A2112" s="53" t="s">
        <v>55</v>
      </c>
      <c r="B2112" s="53">
        <v>40035</v>
      </c>
      <c r="C2112" s="57">
        <v>23</v>
      </c>
      <c r="D2112">
        <v>1.7059219999999999</v>
      </c>
      <c r="E2112">
        <v>1.7759940000000001</v>
      </c>
      <c r="F2112">
        <v>1.8069789999999999</v>
      </c>
      <c r="G2112">
        <v>-7.0072099999999998E-2</v>
      </c>
      <c r="H2112">
        <v>75.421700000000001</v>
      </c>
      <c r="I2112">
        <v>-0.15716379999999999</v>
      </c>
      <c r="J2112">
        <v>-0.10570930000000001</v>
      </c>
      <c r="K2112">
        <v>-7.0072099999999998E-2</v>
      </c>
      <c r="L2112">
        <v>-3.4434800000000002E-2</v>
      </c>
      <c r="M2112">
        <v>1.7019699999999999E-2</v>
      </c>
      <c r="N2112">
        <v>6.7958000000000005E-2</v>
      </c>
      <c r="O2112">
        <v>83</v>
      </c>
      <c r="P2112">
        <v>829</v>
      </c>
    </row>
    <row r="2113" spans="1:16">
      <c r="A2113" s="53" t="s">
        <v>55</v>
      </c>
      <c r="B2113" s="53">
        <v>40035</v>
      </c>
      <c r="C2113" s="57">
        <v>24</v>
      </c>
      <c r="D2113">
        <v>1.3451979999999999</v>
      </c>
      <c r="E2113">
        <v>1.4003650000000001</v>
      </c>
      <c r="F2113">
        <v>1.386714</v>
      </c>
      <c r="G2113">
        <v>-5.5166600000000003E-2</v>
      </c>
      <c r="H2113">
        <v>73.626499999999993</v>
      </c>
      <c r="I2113">
        <v>-0.1422583</v>
      </c>
      <c r="J2113">
        <v>-9.0803800000000004E-2</v>
      </c>
      <c r="K2113">
        <v>-5.5166600000000003E-2</v>
      </c>
      <c r="L2113">
        <v>-1.9529399999999999E-2</v>
      </c>
      <c r="M2113">
        <v>3.1925099999999998E-2</v>
      </c>
      <c r="N2113">
        <v>6.7958000000000005E-2</v>
      </c>
      <c r="O2113">
        <v>83</v>
      </c>
      <c r="P2113">
        <v>829</v>
      </c>
    </row>
    <row r="2114" spans="1:16">
      <c r="A2114" s="53" t="s">
        <v>55</v>
      </c>
      <c r="B2114" s="53">
        <v>40036</v>
      </c>
      <c r="C2114" s="57">
        <v>1</v>
      </c>
      <c r="D2114">
        <v>1.0655570000000001</v>
      </c>
      <c r="E2114">
        <v>1.085172</v>
      </c>
      <c r="F2114">
        <v>1.1689560000000001</v>
      </c>
      <c r="G2114">
        <v>-1.9614900000000001E-2</v>
      </c>
      <c r="H2114">
        <v>72.035300000000007</v>
      </c>
      <c r="I2114">
        <v>-0.1054713</v>
      </c>
      <c r="J2114">
        <v>-5.4746700000000002E-2</v>
      </c>
      <c r="K2114">
        <v>-1.9614900000000001E-2</v>
      </c>
      <c r="L2114">
        <v>1.5516800000000001E-2</v>
      </c>
      <c r="M2114">
        <v>6.6241400000000006E-2</v>
      </c>
      <c r="N2114">
        <v>6.6994100000000001E-2</v>
      </c>
      <c r="O2114">
        <v>85</v>
      </c>
      <c r="P2114">
        <v>861</v>
      </c>
    </row>
    <row r="2115" spans="1:16">
      <c r="A2115" s="53" t="s">
        <v>55</v>
      </c>
      <c r="B2115" s="53">
        <v>40036</v>
      </c>
      <c r="C2115" s="57">
        <v>2</v>
      </c>
      <c r="D2115">
        <v>0.89258099999999996</v>
      </c>
      <c r="E2115">
        <v>0.91162220000000005</v>
      </c>
      <c r="F2115">
        <v>0.98165040000000003</v>
      </c>
      <c r="G2115">
        <v>-1.9041200000000001E-2</v>
      </c>
      <c r="H2115">
        <v>71.535300000000007</v>
      </c>
      <c r="I2115">
        <v>-0.1048975</v>
      </c>
      <c r="J2115">
        <v>-5.4172900000000003E-2</v>
      </c>
      <c r="K2115">
        <v>-1.9041200000000001E-2</v>
      </c>
      <c r="L2115">
        <v>1.6090500000000001E-2</v>
      </c>
      <c r="M2115">
        <v>6.6815200000000005E-2</v>
      </c>
      <c r="N2115">
        <v>6.6994100000000001E-2</v>
      </c>
      <c r="O2115">
        <v>85</v>
      </c>
      <c r="P2115">
        <v>861</v>
      </c>
    </row>
    <row r="2116" spans="1:16">
      <c r="A2116" s="53" t="s">
        <v>55</v>
      </c>
      <c r="B2116" s="53">
        <v>40036</v>
      </c>
      <c r="C2116" s="57">
        <v>3</v>
      </c>
      <c r="D2116">
        <v>0.78832120000000006</v>
      </c>
      <c r="E2116">
        <v>0.78694660000000005</v>
      </c>
      <c r="F2116">
        <v>0.81048100000000001</v>
      </c>
      <c r="G2116">
        <v>1.3745999999999999E-3</v>
      </c>
      <c r="H2116">
        <v>70.276499999999999</v>
      </c>
      <c r="I2116">
        <v>-8.4481799999999996E-2</v>
      </c>
      <c r="J2116">
        <v>-3.3757099999999998E-2</v>
      </c>
      <c r="K2116">
        <v>1.3745999999999999E-3</v>
      </c>
      <c r="L2116">
        <v>3.6506299999999998E-2</v>
      </c>
      <c r="M2116">
        <v>8.7231000000000003E-2</v>
      </c>
      <c r="N2116">
        <v>6.6994100000000001E-2</v>
      </c>
      <c r="O2116">
        <v>85</v>
      </c>
      <c r="P2116">
        <v>861</v>
      </c>
    </row>
    <row r="2117" spans="1:16">
      <c r="A2117" s="53" t="s">
        <v>55</v>
      </c>
      <c r="B2117" s="53">
        <v>40036</v>
      </c>
      <c r="C2117" s="57">
        <v>4</v>
      </c>
      <c r="D2117">
        <v>0.72327920000000001</v>
      </c>
      <c r="E2117">
        <v>0.79765810000000004</v>
      </c>
      <c r="F2117">
        <v>0.83376810000000001</v>
      </c>
      <c r="G2117">
        <v>-7.4379000000000001E-2</v>
      </c>
      <c r="H2117">
        <v>69.758799999999994</v>
      </c>
      <c r="I2117">
        <v>-0.1602353</v>
      </c>
      <c r="J2117">
        <v>-0.1095107</v>
      </c>
      <c r="K2117">
        <v>-7.4379000000000001E-2</v>
      </c>
      <c r="L2117">
        <v>-3.9247200000000003E-2</v>
      </c>
      <c r="M2117">
        <v>1.14774E-2</v>
      </c>
      <c r="N2117">
        <v>6.6994100000000001E-2</v>
      </c>
      <c r="O2117">
        <v>85</v>
      </c>
      <c r="P2117">
        <v>861</v>
      </c>
    </row>
    <row r="2118" spans="1:16">
      <c r="A2118" s="53" t="s">
        <v>55</v>
      </c>
      <c r="B2118" s="53">
        <v>40036</v>
      </c>
      <c r="C2118" s="57">
        <v>5</v>
      </c>
      <c r="D2118">
        <v>0.69157349999999995</v>
      </c>
      <c r="E2118">
        <v>0.72801939999999998</v>
      </c>
      <c r="F2118">
        <v>0.77122460000000004</v>
      </c>
      <c r="G2118">
        <v>-3.6445900000000003E-2</v>
      </c>
      <c r="H2118">
        <v>69</v>
      </c>
      <c r="I2118">
        <v>-0.1223022</v>
      </c>
      <c r="J2118">
        <v>-7.1577600000000005E-2</v>
      </c>
      <c r="K2118">
        <v>-3.6445900000000003E-2</v>
      </c>
      <c r="L2118">
        <v>-1.3140999999999999E-3</v>
      </c>
      <c r="M2118">
        <v>4.9410500000000003E-2</v>
      </c>
      <c r="N2118">
        <v>6.6994100000000001E-2</v>
      </c>
      <c r="O2118">
        <v>85</v>
      </c>
      <c r="P2118">
        <v>861</v>
      </c>
    </row>
    <row r="2119" spans="1:16">
      <c r="A2119" s="53" t="s">
        <v>55</v>
      </c>
      <c r="B2119" s="53">
        <v>40036</v>
      </c>
      <c r="C2119" s="57">
        <v>6</v>
      </c>
      <c r="D2119">
        <v>0.68890759999999995</v>
      </c>
      <c r="E2119">
        <v>0.73780040000000002</v>
      </c>
      <c r="F2119">
        <v>0.75799749999999999</v>
      </c>
      <c r="G2119">
        <v>-4.8892699999999997E-2</v>
      </c>
      <c r="H2119">
        <v>67.752899999999997</v>
      </c>
      <c r="I2119">
        <v>-0.13474910000000001</v>
      </c>
      <c r="J2119">
        <v>-8.4024500000000002E-2</v>
      </c>
      <c r="K2119">
        <v>-4.8892699999999997E-2</v>
      </c>
      <c r="L2119">
        <v>-1.3761000000000001E-2</v>
      </c>
      <c r="M2119">
        <v>3.6963599999999999E-2</v>
      </c>
      <c r="N2119">
        <v>6.6994100000000001E-2</v>
      </c>
      <c r="O2119">
        <v>85</v>
      </c>
      <c r="P2119">
        <v>861</v>
      </c>
    </row>
    <row r="2120" spans="1:16">
      <c r="A2120" s="53" t="s">
        <v>55</v>
      </c>
      <c r="B2120" s="53">
        <v>40036</v>
      </c>
      <c r="C2120" s="57">
        <v>7</v>
      </c>
      <c r="D2120">
        <v>0.77533779999999997</v>
      </c>
      <c r="E2120">
        <v>0.8353602</v>
      </c>
      <c r="F2120">
        <v>0.86145629999999995</v>
      </c>
      <c r="G2120">
        <v>-6.0022399999999997E-2</v>
      </c>
      <c r="H2120">
        <v>66.747100000000003</v>
      </c>
      <c r="I2120">
        <v>-0.1458788</v>
      </c>
      <c r="J2120">
        <v>-9.5154100000000005E-2</v>
      </c>
      <c r="K2120">
        <v>-6.0022399999999997E-2</v>
      </c>
      <c r="L2120">
        <v>-2.4890700000000002E-2</v>
      </c>
      <c r="M2120">
        <v>2.5833999999999999E-2</v>
      </c>
      <c r="N2120">
        <v>6.6994100000000001E-2</v>
      </c>
      <c r="O2120">
        <v>85</v>
      </c>
      <c r="P2120">
        <v>861</v>
      </c>
    </row>
    <row r="2121" spans="1:16">
      <c r="A2121" s="53" t="s">
        <v>55</v>
      </c>
      <c r="B2121" s="53">
        <v>40036</v>
      </c>
      <c r="C2121" s="57">
        <v>8</v>
      </c>
      <c r="D2121">
        <v>0.92282520000000001</v>
      </c>
      <c r="E2121">
        <v>0.92481270000000004</v>
      </c>
      <c r="F2121">
        <v>0.94424569999999997</v>
      </c>
      <c r="G2121">
        <v>-1.9875000000000001E-3</v>
      </c>
      <c r="H2121">
        <v>67.982399999999998</v>
      </c>
      <c r="I2121">
        <v>-8.7843900000000003E-2</v>
      </c>
      <c r="J2121">
        <v>-3.7119199999999998E-2</v>
      </c>
      <c r="K2121">
        <v>-1.9875000000000001E-3</v>
      </c>
      <c r="L2121">
        <v>3.3144199999999999E-2</v>
      </c>
      <c r="M2121">
        <v>8.3868799999999993E-2</v>
      </c>
      <c r="N2121">
        <v>6.6994100000000001E-2</v>
      </c>
      <c r="O2121">
        <v>85</v>
      </c>
      <c r="P2121">
        <v>861</v>
      </c>
    </row>
    <row r="2122" spans="1:16">
      <c r="A2122" s="53" t="s">
        <v>55</v>
      </c>
      <c r="B2122" s="53">
        <v>40036</v>
      </c>
      <c r="C2122" s="57">
        <v>9</v>
      </c>
      <c r="D2122">
        <v>1.0699540000000001</v>
      </c>
      <c r="E2122">
        <v>1.0839639999999999</v>
      </c>
      <c r="F2122">
        <v>1.094333</v>
      </c>
      <c r="G2122">
        <v>-1.4009799999999999E-2</v>
      </c>
      <c r="H2122">
        <v>72.7059</v>
      </c>
      <c r="I2122">
        <v>-9.9866200000000002E-2</v>
      </c>
      <c r="J2122">
        <v>-4.9141600000000001E-2</v>
      </c>
      <c r="K2122">
        <v>-1.4009799999999999E-2</v>
      </c>
      <c r="L2122">
        <v>2.1121899999999999E-2</v>
      </c>
      <c r="M2122">
        <v>7.1846499999999994E-2</v>
      </c>
      <c r="N2122">
        <v>6.6994100000000001E-2</v>
      </c>
      <c r="O2122">
        <v>85</v>
      </c>
      <c r="P2122">
        <v>861</v>
      </c>
    </row>
    <row r="2123" spans="1:16">
      <c r="A2123" s="53" t="s">
        <v>55</v>
      </c>
      <c r="B2123" s="53">
        <v>40036</v>
      </c>
      <c r="C2123" s="57">
        <v>10</v>
      </c>
      <c r="D2123">
        <v>1.1531830000000001</v>
      </c>
      <c r="E2123">
        <v>1.1547339999999999</v>
      </c>
      <c r="F2123">
        <v>1.209981</v>
      </c>
      <c r="G2123">
        <v>-1.5517E-3</v>
      </c>
      <c r="H2123">
        <v>76.935299999999998</v>
      </c>
      <c r="I2123">
        <v>-8.7408100000000002E-2</v>
      </c>
      <c r="J2123">
        <v>-3.6683500000000001E-2</v>
      </c>
      <c r="K2123">
        <v>-1.5517E-3</v>
      </c>
      <c r="L2123">
        <v>3.3579999999999999E-2</v>
      </c>
      <c r="M2123">
        <v>8.4304599999999993E-2</v>
      </c>
      <c r="N2123">
        <v>6.6994100000000001E-2</v>
      </c>
      <c r="O2123">
        <v>85</v>
      </c>
      <c r="P2123">
        <v>861</v>
      </c>
    </row>
    <row r="2124" spans="1:16">
      <c r="A2124" s="53" t="s">
        <v>55</v>
      </c>
      <c r="B2124" s="53">
        <v>40036</v>
      </c>
      <c r="C2124" s="57">
        <v>11</v>
      </c>
      <c r="D2124">
        <v>1.2817989999999999</v>
      </c>
      <c r="E2124">
        <v>1.2990969999999999</v>
      </c>
      <c r="F2124">
        <v>1.30166</v>
      </c>
      <c r="G2124">
        <v>-1.7298299999999999E-2</v>
      </c>
      <c r="H2124">
        <v>81.441199999999995</v>
      </c>
      <c r="I2124">
        <v>-0.1031547</v>
      </c>
      <c r="J2124">
        <v>-5.24301E-2</v>
      </c>
      <c r="K2124">
        <v>-1.7298299999999999E-2</v>
      </c>
      <c r="L2124">
        <v>1.7833399999999999E-2</v>
      </c>
      <c r="M2124">
        <v>6.8557999999999994E-2</v>
      </c>
      <c r="N2124">
        <v>6.6994100000000001E-2</v>
      </c>
      <c r="O2124">
        <v>85</v>
      </c>
      <c r="P2124">
        <v>861</v>
      </c>
    </row>
    <row r="2125" spans="1:16">
      <c r="A2125" s="53" t="s">
        <v>55</v>
      </c>
      <c r="B2125" s="53">
        <v>40036</v>
      </c>
      <c r="C2125" s="57">
        <v>12</v>
      </c>
      <c r="D2125">
        <v>1.3678110000000001</v>
      </c>
      <c r="E2125">
        <v>1.3589990000000001</v>
      </c>
      <c r="F2125">
        <v>1.3669199999999999</v>
      </c>
      <c r="G2125">
        <v>8.8123999999999997E-3</v>
      </c>
      <c r="H2125">
        <v>84.7</v>
      </c>
      <c r="I2125">
        <v>-7.7043899999999998E-2</v>
      </c>
      <c r="J2125">
        <v>-2.63193E-2</v>
      </c>
      <c r="K2125">
        <v>8.8123999999999997E-3</v>
      </c>
      <c r="L2125">
        <v>4.3944200000000003E-2</v>
      </c>
      <c r="M2125">
        <v>9.4668799999999997E-2</v>
      </c>
      <c r="N2125">
        <v>6.6994100000000001E-2</v>
      </c>
      <c r="O2125">
        <v>85</v>
      </c>
      <c r="P2125">
        <v>861</v>
      </c>
    </row>
    <row r="2126" spans="1:16">
      <c r="A2126" s="53" t="s">
        <v>55</v>
      </c>
      <c r="B2126" s="53">
        <v>40036</v>
      </c>
      <c r="C2126" s="57">
        <v>13</v>
      </c>
      <c r="D2126">
        <v>1.484032</v>
      </c>
      <c r="E2126">
        <v>1.4942709999999999</v>
      </c>
      <c r="F2126">
        <v>1.5388900000000001</v>
      </c>
      <c r="G2126">
        <v>-1.02395E-2</v>
      </c>
      <c r="H2126">
        <v>86.7</v>
      </c>
      <c r="I2126">
        <v>-9.6095799999999995E-2</v>
      </c>
      <c r="J2126" s="55">
        <v>-4.53712E-2</v>
      </c>
      <c r="K2126">
        <v>-1.02395E-2</v>
      </c>
      <c r="L2126">
        <v>2.48922E-2</v>
      </c>
      <c r="M2126">
        <v>7.5616900000000001E-2</v>
      </c>
      <c r="N2126">
        <v>6.6994100000000001E-2</v>
      </c>
      <c r="O2126">
        <v>85</v>
      </c>
      <c r="P2126">
        <v>861</v>
      </c>
    </row>
    <row r="2127" spans="1:16">
      <c r="A2127" s="53" t="s">
        <v>55</v>
      </c>
      <c r="B2127" s="53">
        <v>40036</v>
      </c>
      <c r="C2127" s="57">
        <v>14</v>
      </c>
      <c r="D2127">
        <v>1.5799669999999999</v>
      </c>
      <c r="E2127">
        <v>1.544827</v>
      </c>
      <c r="F2127">
        <v>1.5864609999999999</v>
      </c>
      <c r="G2127">
        <v>3.5140299999999999E-2</v>
      </c>
      <c r="H2127">
        <v>88.964699999999993</v>
      </c>
      <c r="I2127">
        <v>-5.07161E-2</v>
      </c>
      <c r="J2127" s="55">
        <v>8.5499999999999995E-6</v>
      </c>
      <c r="K2127">
        <v>3.5140299999999999E-2</v>
      </c>
      <c r="L2127">
        <v>7.0272000000000001E-2</v>
      </c>
      <c r="M2127">
        <v>0.1209966</v>
      </c>
      <c r="N2127">
        <v>6.6994100000000001E-2</v>
      </c>
      <c r="O2127">
        <v>85</v>
      </c>
      <c r="P2127">
        <v>861</v>
      </c>
    </row>
    <row r="2128" spans="1:16">
      <c r="A2128" s="53" t="s">
        <v>55</v>
      </c>
      <c r="B2128" s="53">
        <v>40036</v>
      </c>
      <c r="C2128" s="57">
        <v>15</v>
      </c>
      <c r="D2128">
        <v>1.7321759999999999</v>
      </c>
      <c r="E2128">
        <v>1.337817</v>
      </c>
      <c r="F2128">
        <v>1.415243</v>
      </c>
      <c r="G2128">
        <v>0.39435900000000002</v>
      </c>
      <c r="H2128">
        <v>90.970600000000005</v>
      </c>
      <c r="I2128">
        <v>0.30850260000000002</v>
      </c>
      <c r="J2128">
        <v>0.35922730000000003</v>
      </c>
      <c r="K2128">
        <v>0.39435900000000002</v>
      </c>
      <c r="L2128">
        <v>0.4294907</v>
      </c>
      <c r="M2128">
        <v>0.48021540000000001</v>
      </c>
      <c r="N2128">
        <v>6.6994100000000001E-2</v>
      </c>
      <c r="O2128">
        <v>85</v>
      </c>
      <c r="P2128">
        <v>861</v>
      </c>
    </row>
    <row r="2129" spans="1:16">
      <c r="A2129" s="53" t="s">
        <v>55</v>
      </c>
      <c r="B2129" s="53">
        <v>40036</v>
      </c>
      <c r="C2129" s="57">
        <v>16</v>
      </c>
      <c r="D2129">
        <v>1.9270910000000001</v>
      </c>
      <c r="E2129">
        <v>1.522052</v>
      </c>
      <c r="F2129">
        <v>1.5091060000000001</v>
      </c>
      <c r="G2129">
        <v>0.4050397</v>
      </c>
      <c r="H2129">
        <v>91.482399999999998</v>
      </c>
      <c r="I2129">
        <v>0.3191833</v>
      </c>
      <c r="J2129">
        <v>0.36990790000000001</v>
      </c>
      <c r="K2129">
        <v>0.4050397</v>
      </c>
      <c r="L2129">
        <v>0.44017139999999999</v>
      </c>
      <c r="M2129">
        <v>0.490896</v>
      </c>
      <c r="N2129">
        <v>6.6994100000000001E-2</v>
      </c>
      <c r="O2129">
        <v>85</v>
      </c>
      <c r="P2129">
        <v>861</v>
      </c>
    </row>
    <row r="2130" spans="1:16">
      <c r="A2130" s="53" t="s">
        <v>55</v>
      </c>
      <c r="B2130" s="53">
        <v>40036</v>
      </c>
      <c r="C2130" s="57">
        <v>17</v>
      </c>
      <c r="D2130">
        <v>2.2059989999999998</v>
      </c>
      <c r="E2130">
        <v>1.7077439999999999</v>
      </c>
      <c r="F2130">
        <v>1.7930330000000001</v>
      </c>
      <c r="G2130">
        <v>0.498255</v>
      </c>
      <c r="H2130">
        <v>92.482399999999998</v>
      </c>
      <c r="I2130">
        <v>0.4123986</v>
      </c>
      <c r="J2130">
        <v>0.46312330000000002</v>
      </c>
      <c r="K2130">
        <v>0.498255</v>
      </c>
      <c r="L2130">
        <v>0.53338680000000005</v>
      </c>
      <c r="M2130">
        <v>0.58411139999999995</v>
      </c>
      <c r="N2130">
        <v>6.6994100000000001E-2</v>
      </c>
      <c r="O2130">
        <v>85</v>
      </c>
      <c r="P2130">
        <v>861</v>
      </c>
    </row>
    <row r="2131" spans="1:16">
      <c r="A2131" s="53" t="s">
        <v>55</v>
      </c>
      <c r="B2131" s="53">
        <v>40036</v>
      </c>
      <c r="C2131" s="57">
        <v>18</v>
      </c>
      <c r="D2131">
        <v>2.3852790000000001</v>
      </c>
      <c r="E2131">
        <v>1.774213</v>
      </c>
      <c r="F2131">
        <v>1.969382</v>
      </c>
      <c r="G2131">
        <v>0.61106590000000005</v>
      </c>
      <c r="H2131">
        <v>91.982399999999998</v>
      </c>
      <c r="I2131">
        <v>0.5252095</v>
      </c>
      <c r="J2131">
        <v>0.5759341</v>
      </c>
      <c r="K2131">
        <v>0.61106590000000005</v>
      </c>
      <c r="L2131">
        <v>0.64619760000000004</v>
      </c>
      <c r="M2131">
        <v>0.69692220000000005</v>
      </c>
      <c r="N2131">
        <v>6.6994100000000001E-2</v>
      </c>
      <c r="O2131">
        <v>85</v>
      </c>
      <c r="P2131">
        <v>861</v>
      </c>
    </row>
    <row r="2132" spans="1:16">
      <c r="A2132" s="53" t="s">
        <v>55</v>
      </c>
      <c r="B2132" s="53">
        <v>40036</v>
      </c>
      <c r="C2132" s="57">
        <v>19</v>
      </c>
      <c r="D2132">
        <v>2.3927320000000001</v>
      </c>
      <c r="E2132">
        <v>1.8712070000000001</v>
      </c>
      <c r="F2132">
        <v>1.9763409999999999</v>
      </c>
      <c r="G2132">
        <v>0.52152469999999995</v>
      </c>
      <c r="H2132">
        <v>88.982399999999998</v>
      </c>
      <c r="I2132">
        <v>0.43566830000000001</v>
      </c>
      <c r="J2132">
        <v>0.48639290000000002</v>
      </c>
      <c r="K2132">
        <v>0.52152469999999995</v>
      </c>
      <c r="L2132">
        <v>0.55665640000000005</v>
      </c>
      <c r="M2132">
        <v>0.60738099999999995</v>
      </c>
      <c r="N2132">
        <v>6.6994100000000001E-2</v>
      </c>
      <c r="O2132">
        <v>85</v>
      </c>
      <c r="P2132">
        <v>861</v>
      </c>
    </row>
    <row r="2133" spans="1:16">
      <c r="A2133" s="53" t="s">
        <v>55</v>
      </c>
      <c r="B2133" s="53">
        <v>40036</v>
      </c>
      <c r="C2133" s="57">
        <v>20</v>
      </c>
      <c r="D2133">
        <v>2.1278429999999999</v>
      </c>
      <c r="E2133">
        <v>2.3813819999999999</v>
      </c>
      <c r="F2133">
        <v>2.4603350000000002</v>
      </c>
      <c r="G2133">
        <v>-0.25353979999999998</v>
      </c>
      <c r="H2133">
        <v>82.247100000000003</v>
      </c>
      <c r="I2133">
        <v>-0.33939619999999998</v>
      </c>
      <c r="J2133">
        <v>-0.28867150000000003</v>
      </c>
      <c r="K2133">
        <v>-0.25353979999999998</v>
      </c>
      <c r="L2133">
        <v>-0.21840809999999999</v>
      </c>
      <c r="M2133">
        <v>-0.16768340000000001</v>
      </c>
      <c r="N2133">
        <v>6.6994100000000001E-2</v>
      </c>
      <c r="O2133">
        <v>85</v>
      </c>
      <c r="P2133">
        <v>861</v>
      </c>
    </row>
    <row r="2134" spans="1:16">
      <c r="A2134" s="53" t="s">
        <v>55</v>
      </c>
      <c r="B2134" s="53">
        <v>40036</v>
      </c>
      <c r="C2134" s="57">
        <v>21</v>
      </c>
      <c r="D2134">
        <v>1.972936</v>
      </c>
      <c r="E2134">
        <v>2.357218</v>
      </c>
      <c r="F2134">
        <v>2.2476259999999999</v>
      </c>
      <c r="G2134">
        <v>-0.38428250000000003</v>
      </c>
      <c r="H2134">
        <v>76.270600000000002</v>
      </c>
      <c r="I2134">
        <v>-0.47013880000000002</v>
      </c>
      <c r="J2134">
        <v>-0.41941420000000001</v>
      </c>
      <c r="K2134">
        <v>-0.38428250000000003</v>
      </c>
      <c r="L2134">
        <v>-0.34915069999999998</v>
      </c>
      <c r="M2134">
        <v>-0.29842610000000003</v>
      </c>
      <c r="N2134">
        <v>6.6994100000000001E-2</v>
      </c>
      <c r="O2134">
        <v>85</v>
      </c>
      <c r="P2134">
        <v>861</v>
      </c>
    </row>
    <row r="2135" spans="1:16">
      <c r="A2135" s="53" t="s">
        <v>55</v>
      </c>
      <c r="B2135" s="53">
        <v>40036</v>
      </c>
      <c r="C2135" s="57">
        <v>22</v>
      </c>
      <c r="D2135">
        <v>1.734151</v>
      </c>
      <c r="E2135">
        <v>2.223719</v>
      </c>
      <c r="F2135">
        <v>2.1934640000000001</v>
      </c>
      <c r="G2135">
        <v>-0.48956759999999999</v>
      </c>
      <c r="H2135">
        <v>72.523499999999999</v>
      </c>
      <c r="I2135">
        <v>-0.57542400000000005</v>
      </c>
      <c r="J2135">
        <v>-0.52469940000000004</v>
      </c>
      <c r="K2135">
        <v>-0.48956759999999999</v>
      </c>
      <c r="L2135">
        <v>-0.4544359</v>
      </c>
      <c r="M2135">
        <v>-0.4037113</v>
      </c>
      <c r="N2135">
        <v>6.6994100000000001E-2</v>
      </c>
      <c r="O2135">
        <v>85</v>
      </c>
      <c r="P2135">
        <v>861</v>
      </c>
    </row>
    <row r="2136" spans="1:16">
      <c r="A2136" s="53" t="s">
        <v>55</v>
      </c>
      <c r="B2136" s="53">
        <v>40036</v>
      </c>
      <c r="C2136" s="57">
        <v>23</v>
      </c>
      <c r="D2136">
        <v>1.436512</v>
      </c>
      <c r="E2136">
        <v>1.6760649999999999</v>
      </c>
      <c r="F2136">
        <v>1.8248629999999999</v>
      </c>
      <c r="G2136">
        <v>-0.2395524</v>
      </c>
      <c r="H2136">
        <v>70.517600000000002</v>
      </c>
      <c r="I2136">
        <v>-0.3254088</v>
      </c>
      <c r="J2136">
        <v>-0.27468409999999999</v>
      </c>
      <c r="K2136">
        <v>-0.2395524</v>
      </c>
      <c r="L2136">
        <v>-0.20442070000000001</v>
      </c>
      <c r="M2136">
        <v>-0.153696</v>
      </c>
      <c r="N2136">
        <v>6.6994100000000001E-2</v>
      </c>
      <c r="O2136">
        <v>85</v>
      </c>
      <c r="P2136">
        <v>861</v>
      </c>
    </row>
    <row r="2137" spans="1:16">
      <c r="A2137" s="53" t="s">
        <v>55</v>
      </c>
      <c r="B2137" s="53">
        <v>40036</v>
      </c>
      <c r="C2137" s="57">
        <v>24</v>
      </c>
      <c r="D2137">
        <v>1.140396</v>
      </c>
      <c r="E2137">
        <v>1.26024</v>
      </c>
      <c r="F2137">
        <v>1.372571</v>
      </c>
      <c r="G2137">
        <v>-0.1198438</v>
      </c>
      <c r="H2137">
        <v>69.264700000000005</v>
      </c>
      <c r="I2137">
        <v>-0.2057002</v>
      </c>
      <c r="J2137">
        <v>-0.15497559999999999</v>
      </c>
      <c r="K2137">
        <v>-0.1198438</v>
      </c>
      <c r="L2137">
        <v>-8.4712099999999999E-2</v>
      </c>
      <c r="M2137">
        <v>-3.3987499999999997E-2</v>
      </c>
      <c r="N2137">
        <v>6.6994100000000001E-2</v>
      </c>
      <c r="O2137">
        <v>85</v>
      </c>
      <c r="P2137">
        <v>861</v>
      </c>
    </row>
    <row r="2138" spans="1:16">
      <c r="A2138" s="53" t="s">
        <v>55</v>
      </c>
      <c r="B2138" s="53">
        <v>40043</v>
      </c>
      <c r="C2138" s="57">
        <v>1</v>
      </c>
      <c r="D2138">
        <v>0.81371780000000005</v>
      </c>
      <c r="E2138">
        <v>0.82195680000000004</v>
      </c>
      <c r="F2138">
        <v>0.90454020000000002</v>
      </c>
      <c r="G2138">
        <v>-8.2389000000000004E-3</v>
      </c>
      <c r="H2138">
        <v>67.363600000000005</v>
      </c>
      <c r="I2138">
        <v>-8.6634199999999995E-2</v>
      </c>
      <c r="J2138">
        <v>-4.0317600000000002E-2</v>
      </c>
      <c r="K2138">
        <v>-8.2389000000000004E-3</v>
      </c>
      <c r="L2138">
        <v>2.3839800000000001E-2</v>
      </c>
      <c r="M2138">
        <v>7.0156300000000005E-2</v>
      </c>
      <c r="N2138">
        <v>6.11721E-2</v>
      </c>
      <c r="O2138">
        <v>99</v>
      </c>
      <c r="P2138">
        <v>1062</v>
      </c>
    </row>
    <row r="2139" spans="1:16">
      <c r="A2139" s="53" t="s">
        <v>55</v>
      </c>
      <c r="B2139" s="53">
        <v>40043</v>
      </c>
      <c r="C2139" s="57">
        <v>2</v>
      </c>
      <c r="D2139">
        <v>0.68804710000000002</v>
      </c>
      <c r="E2139">
        <v>0.73244399999999998</v>
      </c>
      <c r="F2139">
        <v>0.77734329999999996</v>
      </c>
      <c r="G2139">
        <v>-4.4396900000000003E-2</v>
      </c>
      <c r="H2139">
        <v>66.318200000000004</v>
      </c>
      <c r="I2139">
        <v>-0.1227921</v>
      </c>
      <c r="J2139">
        <v>-7.6475600000000005E-2</v>
      </c>
      <c r="K2139">
        <v>-4.4396900000000003E-2</v>
      </c>
      <c r="L2139">
        <v>-1.23182E-2</v>
      </c>
      <c r="M2139">
        <v>3.3998399999999998E-2</v>
      </c>
      <c r="N2139">
        <v>6.11721E-2</v>
      </c>
      <c r="O2139">
        <v>99</v>
      </c>
      <c r="P2139">
        <v>1062</v>
      </c>
    </row>
    <row r="2140" spans="1:16">
      <c r="A2140" s="53" t="s">
        <v>55</v>
      </c>
      <c r="B2140" s="53">
        <v>40043</v>
      </c>
      <c r="C2140" s="57">
        <v>3</v>
      </c>
      <c r="D2140">
        <v>0.63203120000000002</v>
      </c>
      <c r="E2140">
        <v>0.64982090000000003</v>
      </c>
      <c r="F2140">
        <v>0.65156760000000002</v>
      </c>
      <c r="G2140">
        <v>-1.7789699999999999E-2</v>
      </c>
      <c r="H2140">
        <v>65.5</v>
      </c>
      <c r="I2140">
        <v>-9.6184900000000004E-2</v>
      </c>
      <c r="J2140">
        <v>-4.98684E-2</v>
      </c>
      <c r="K2140">
        <v>-1.7789699999999999E-2</v>
      </c>
      <c r="L2140">
        <v>1.4289E-2</v>
      </c>
      <c r="M2140">
        <v>6.0605600000000003E-2</v>
      </c>
      <c r="N2140">
        <v>6.11721E-2</v>
      </c>
      <c r="O2140">
        <v>99</v>
      </c>
      <c r="P2140">
        <v>1062</v>
      </c>
    </row>
    <row r="2141" spans="1:16">
      <c r="A2141" s="53" t="s">
        <v>55</v>
      </c>
      <c r="B2141" s="53">
        <v>40043</v>
      </c>
      <c r="C2141" s="57">
        <v>4</v>
      </c>
      <c r="D2141">
        <v>0.6032864</v>
      </c>
      <c r="E2141">
        <v>0.6503892</v>
      </c>
      <c r="F2141">
        <v>0.63890999999999998</v>
      </c>
      <c r="G2141">
        <v>-4.71028E-2</v>
      </c>
      <c r="H2141">
        <v>64.363600000000005</v>
      </c>
      <c r="I2141">
        <v>-0.1254981</v>
      </c>
      <c r="J2141">
        <v>-7.9181500000000002E-2</v>
      </c>
      <c r="K2141">
        <v>-4.71028E-2</v>
      </c>
      <c r="L2141">
        <v>-1.50241E-2</v>
      </c>
      <c r="M2141">
        <v>3.1292399999999998E-2</v>
      </c>
      <c r="N2141">
        <v>6.11721E-2</v>
      </c>
      <c r="O2141">
        <v>99</v>
      </c>
      <c r="P2141">
        <v>1062</v>
      </c>
    </row>
    <row r="2142" spans="1:16">
      <c r="A2142" s="53" t="s">
        <v>55</v>
      </c>
      <c r="B2142" s="53">
        <v>40043</v>
      </c>
      <c r="C2142" s="57">
        <v>5</v>
      </c>
      <c r="D2142">
        <v>0.56772679999999998</v>
      </c>
      <c r="E2142">
        <v>0.60456500000000002</v>
      </c>
      <c r="F2142">
        <v>0.59492210000000001</v>
      </c>
      <c r="G2142">
        <v>-3.6838200000000001E-2</v>
      </c>
      <c r="H2142">
        <v>63.090899999999998</v>
      </c>
      <c r="I2142">
        <v>-0.1152334</v>
      </c>
      <c r="J2142">
        <v>-6.8916900000000003E-2</v>
      </c>
      <c r="K2142">
        <v>-3.6838200000000001E-2</v>
      </c>
      <c r="L2142">
        <v>-4.7594999999999998E-3</v>
      </c>
      <c r="M2142">
        <v>4.15571E-2</v>
      </c>
      <c r="N2142">
        <v>6.11721E-2</v>
      </c>
      <c r="O2142">
        <v>99</v>
      </c>
      <c r="P2142">
        <v>1062</v>
      </c>
    </row>
    <row r="2143" spans="1:16">
      <c r="A2143" s="53" t="s">
        <v>55</v>
      </c>
      <c r="B2143" s="53">
        <v>40043</v>
      </c>
      <c r="C2143" s="57">
        <v>6</v>
      </c>
      <c r="D2143">
        <v>0.58968030000000005</v>
      </c>
      <c r="E2143">
        <v>0.62309630000000005</v>
      </c>
      <c r="F2143">
        <v>0.61762110000000003</v>
      </c>
      <c r="G2143">
        <v>-3.3416000000000001E-2</v>
      </c>
      <c r="H2143">
        <v>61.136400000000002</v>
      </c>
      <c r="I2143">
        <v>-0.1118112</v>
      </c>
      <c r="J2143">
        <v>-6.5494700000000003E-2</v>
      </c>
      <c r="K2143">
        <v>-3.3416000000000001E-2</v>
      </c>
      <c r="L2143">
        <v>-1.3373E-3</v>
      </c>
      <c r="M2143">
        <v>4.49793E-2</v>
      </c>
      <c r="N2143">
        <v>6.11721E-2</v>
      </c>
      <c r="O2143">
        <v>99</v>
      </c>
      <c r="P2143">
        <v>1062</v>
      </c>
    </row>
    <row r="2144" spans="1:16">
      <c r="A2144" s="53" t="s">
        <v>55</v>
      </c>
      <c r="B2144" s="53">
        <v>40043</v>
      </c>
      <c r="C2144" s="57">
        <v>7</v>
      </c>
      <c r="D2144">
        <v>0.73258579999999995</v>
      </c>
      <c r="E2144">
        <v>0.80038319999999996</v>
      </c>
      <c r="F2144">
        <v>0.85715839999999999</v>
      </c>
      <c r="G2144">
        <v>-6.7797399999999994E-2</v>
      </c>
      <c r="H2144">
        <v>60.2273</v>
      </c>
      <c r="I2144">
        <v>-0.14619260000000001</v>
      </c>
      <c r="J2144">
        <v>-9.9876099999999995E-2</v>
      </c>
      <c r="K2144">
        <v>-6.7797399999999994E-2</v>
      </c>
      <c r="L2144">
        <v>-3.5718699999999999E-2</v>
      </c>
      <c r="M2144">
        <v>1.05979E-2</v>
      </c>
      <c r="N2144">
        <v>6.11721E-2</v>
      </c>
      <c r="O2144">
        <v>99</v>
      </c>
      <c r="P2144">
        <v>1062</v>
      </c>
    </row>
    <row r="2145" spans="1:16">
      <c r="A2145" s="53" t="s">
        <v>55</v>
      </c>
      <c r="B2145" s="53">
        <v>40043</v>
      </c>
      <c r="C2145" s="57">
        <v>8</v>
      </c>
      <c r="D2145">
        <v>0.85834069999999996</v>
      </c>
      <c r="E2145">
        <v>0.92186999999999997</v>
      </c>
      <c r="F2145">
        <v>0.9491463</v>
      </c>
      <c r="G2145">
        <v>-6.3529299999999997E-2</v>
      </c>
      <c r="H2145">
        <v>62.363599999999998</v>
      </c>
      <c r="I2145">
        <v>-0.14192460000000001</v>
      </c>
      <c r="J2145">
        <v>-9.5607999999999999E-2</v>
      </c>
      <c r="K2145">
        <v>-6.3529299999999997E-2</v>
      </c>
      <c r="L2145">
        <v>-3.1450600000000002E-2</v>
      </c>
      <c r="M2145">
        <v>1.48659E-2</v>
      </c>
      <c r="N2145">
        <v>6.11721E-2</v>
      </c>
      <c r="O2145">
        <v>99</v>
      </c>
      <c r="P2145">
        <v>1062</v>
      </c>
    </row>
    <row r="2146" spans="1:16">
      <c r="A2146" s="53" t="s">
        <v>55</v>
      </c>
      <c r="B2146" s="53">
        <v>40043</v>
      </c>
      <c r="C2146" s="57">
        <v>9</v>
      </c>
      <c r="D2146">
        <v>0.95822909999999994</v>
      </c>
      <c r="E2146">
        <v>1.065736</v>
      </c>
      <c r="F2146">
        <v>1.0929580000000001</v>
      </c>
      <c r="G2146">
        <v>-0.1075069</v>
      </c>
      <c r="H2146">
        <v>68.318200000000004</v>
      </c>
      <c r="I2146">
        <v>-0.18590209999999999</v>
      </c>
      <c r="J2146">
        <v>-0.1395856</v>
      </c>
      <c r="K2146">
        <v>-0.1075069</v>
      </c>
      <c r="L2146">
        <v>-7.5428200000000001E-2</v>
      </c>
      <c r="M2146">
        <v>-2.9111600000000001E-2</v>
      </c>
      <c r="N2146">
        <v>6.11721E-2</v>
      </c>
      <c r="O2146">
        <v>99</v>
      </c>
      <c r="P2146">
        <v>1062</v>
      </c>
    </row>
    <row r="2147" spans="1:16">
      <c r="A2147" s="53" t="s">
        <v>55</v>
      </c>
      <c r="B2147" s="53">
        <v>40043</v>
      </c>
      <c r="C2147" s="57">
        <v>10</v>
      </c>
      <c r="D2147">
        <v>1.0582860000000001</v>
      </c>
      <c r="E2147">
        <v>1.072087</v>
      </c>
      <c r="F2147">
        <v>1.0472090000000001</v>
      </c>
      <c r="G2147">
        <v>-1.3801000000000001E-2</v>
      </c>
      <c r="H2147">
        <v>75.590900000000005</v>
      </c>
      <c r="I2147">
        <v>-9.2196200000000006E-2</v>
      </c>
      <c r="J2147">
        <v>-4.5879700000000002E-2</v>
      </c>
      <c r="K2147">
        <v>-1.3801000000000001E-2</v>
      </c>
      <c r="L2147">
        <v>1.8277700000000001E-2</v>
      </c>
      <c r="M2147">
        <v>6.4594299999999993E-2</v>
      </c>
      <c r="N2147">
        <v>6.11721E-2</v>
      </c>
      <c r="O2147">
        <v>99</v>
      </c>
      <c r="P2147">
        <v>1062</v>
      </c>
    </row>
    <row r="2148" spans="1:16">
      <c r="A2148" s="53" t="s">
        <v>55</v>
      </c>
      <c r="B2148" s="53">
        <v>40043</v>
      </c>
      <c r="C2148" s="57">
        <v>11</v>
      </c>
      <c r="D2148">
        <v>1.1633659999999999</v>
      </c>
      <c r="E2148">
        <v>1.1962539999999999</v>
      </c>
      <c r="F2148">
        <v>1.185425</v>
      </c>
      <c r="G2148">
        <v>-3.28887E-2</v>
      </c>
      <c r="H2148">
        <v>79.954499999999996</v>
      </c>
      <c r="I2148">
        <v>-0.11128390000000001</v>
      </c>
      <c r="J2148">
        <v>-6.4967399999999995E-2</v>
      </c>
      <c r="K2148">
        <v>-3.28887E-2</v>
      </c>
      <c r="L2148">
        <v>-8.0990000000000001E-4</v>
      </c>
      <c r="M2148">
        <v>4.5506600000000001E-2</v>
      </c>
      <c r="N2148">
        <v>6.11721E-2</v>
      </c>
      <c r="O2148">
        <v>99</v>
      </c>
      <c r="P2148">
        <v>1062</v>
      </c>
    </row>
    <row r="2149" spans="1:16">
      <c r="A2149" s="53" t="s">
        <v>55</v>
      </c>
      <c r="B2149" s="53">
        <v>40043</v>
      </c>
      <c r="C2149" s="57">
        <v>12</v>
      </c>
      <c r="D2149">
        <v>1.226521</v>
      </c>
      <c r="E2149">
        <v>1.236747</v>
      </c>
      <c r="F2149">
        <v>1.329507</v>
      </c>
      <c r="G2149">
        <v>-1.02259E-2</v>
      </c>
      <c r="H2149">
        <v>83.454499999999996</v>
      </c>
      <c r="I2149">
        <v>-8.8621099999999994E-2</v>
      </c>
      <c r="J2149">
        <v>-4.2304599999999998E-2</v>
      </c>
      <c r="K2149">
        <v>-1.02259E-2</v>
      </c>
      <c r="L2149">
        <v>2.1852799999999999E-2</v>
      </c>
      <c r="M2149">
        <v>6.8169400000000005E-2</v>
      </c>
      <c r="N2149">
        <v>6.11721E-2</v>
      </c>
      <c r="O2149">
        <v>99</v>
      </c>
      <c r="P2149">
        <v>1062</v>
      </c>
    </row>
    <row r="2150" spans="1:16">
      <c r="A2150" s="53" t="s">
        <v>55</v>
      </c>
      <c r="B2150" s="53">
        <v>40043</v>
      </c>
      <c r="C2150" s="57">
        <v>13</v>
      </c>
      <c r="D2150">
        <v>1.3278559999999999</v>
      </c>
      <c r="E2150">
        <v>1.287315</v>
      </c>
      <c r="F2150">
        <v>1.3703829999999999</v>
      </c>
      <c r="G2150">
        <v>4.0540699999999999E-2</v>
      </c>
      <c r="H2150">
        <v>86.136399999999995</v>
      </c>
      <c r="I2150">
        <v>-3.7854600000000002E-2</v>
      </c>
      <c r="J2150">
        <v>8.4620000000000008E-3</v>
      </c>
      <c r="K2150">
        <v>4.0540699999999999E-2</v>
      </c>
      <c r="L2150">
        <v>7.2619400000000001E-2</v>
      </c>
      <c r="M2150">
        <v>0.118936</v>
      </c>
      <c r="N2150">
        <v>6.11721E-2</v>
      </c>
      <c r="O2150">
        <v>99</v>
      </c>
      <c r="P2150">
        <v>1062</v>
      </c>
    </row>
    <row r="2151" spans="1:16">
      <c r="A2151" s="53" t="s">
        <v>55</v>
      </c>
      <c r="B2151" s="53">
        <v>40043</v>
      </c>
      <c r="C2151" s="57">
        <v>14</v>
      </c>
      <c r="D2151">
        <v>1.442968</v>
      </c>
      <c r="E2151">
        <v>1.407516</v>
      </c>
      <c r="F2151">
        <v>1.507906</v>
      </c>
      <c r="G2151">
        <v>3.5452200000000003E-2</v>
      </c>
      <c r="H2151">
        <v>89.454499999999996</v>
      </c>
      <c r="I2151">
        <v>-4.2943000000000002E-2</v>
      </c>
      <c r="J2151">
        <v>3.3735000000000002E-3</v>
      </c>
      <c r="K2151">
        <v>3.5452200000000003E-2</v>
      </c>
      <c r="L2151">
        <v>6.7530999999999994E-2</v>
      </c>
      <c r="M2151">
        <v>0.1138475</v>
      </c>
      <c r="N2151">
        <v>6.11721E-2</v>
      </c>
      <c r="O2151">
        <v>99</v>
      </c>
      <c r="P2151">
        <v>1062</v>
      </c>
    </row>
    <row r="2152" spans="1:16">
      <c r="A2152" s="53" t="s">
        <v>55</v>
      </c>
      <c r="B2152" s="53">
        <v>40043</v>
      </c>
      <c r="C2152" s="57">
        <v>15</v>
      </c>
      <c r="D2152">
        <v>1.6080639999999999</v>
      </c>
      <c r="E2152">
        <v>1.2328190000000001</v>
      </c>
      <c r="F2152">
        <v>1.43045</v>
      </c>
      <c r="G2152">
        <v>0.375245</v>
      </c>
      <c r="H2152">
        <v>92.7727</v>
      </c>
      <c r="I2152">
        <v>0.29684969999999999</v>
      </c>
      <c r="J2152">
        <v>0.34316629999999998</v>
      </c>
      <c r="K2152">
        <v>0.375245</v>
      </c>
      <c r="L2152">
        <v>0.40732370000000001</v>
      </c>
      <c r="M2152">
        <v>0.45364019999999999</v>
      </c>
      <c r="N2152">
        <v>6.11721E-2</v>
      </c>
      <c r="O2152">
        <v>99</v>
      </c>
      <c r="P2152">
        <v>1062</v>
      </c>
    </row>
    <row r="2153" spans="1:16">
      <c r="A2153" s="53" t="s">
        <v>55</v>
      </c>
      <c r="B2153" s="53">
        <v>40043</v>
      </c>
      <c r="C2153" s="57">
        <v>16</v>
      </c>
      <c r="D2153">
        <v>1.8559600000000001</v>
      </c>
      <c r="E2153">
        <v>1.392326</v>
      </c>
      <c r="F2153">
        <v>1.599256</v>
      </c>
      <c r="G2153">
        <v>0.46363379999999998</v>
      </c>
      <c r="H2153">
        <v>95.590900000000005</v>
      </c>
      <c r="I2153">
        <v>0.38523849999999998</v>
      </c>
      <c r="J2153">
        <v>0.43155510000000002</v>
      </c>
      <c r="K2153">
        <v>0.46363379999999998</v>
      </c>
      <c r="L2153">
        <v>0.4957125</v>
      </c>
      <c r="M2153">
        <v>0.54202899999999998</v>
      </c>
      <c r="N2153">
        <v>6.11721E-2</v>
      </c>
      <c r="O2153">
        <v>99</v>
      </c>
      <c r="P2153">
        <v>1062</v>
      </c>
    </row>
    <row r="2154" spans="1:16">
      <c r="A2154" s="53" t="s">
        <v>55</v>
      </c>
      <c r="B2154" s="53">
        <v>40043</v>
      </c>
      <c r="C2154" s="57">
        <v>17</v>
      </c>
      <c r="D2154">
        <v>2.1239430000000001</v>
      </c>
      <c r="E2154">
        <v>1.554446</v>
      </c>
      <c r="F2154">
        <v>1.855542</v>
      </c>
      <c r="G2154">
        <v>0.56949729999999998</v>
      </c>
      <c r="H2154">
        <v>96.863600000000005</v>
      </c>
      <c r="I2154">
        <v>0.49110209999999999</v>
      </c>
      <c r="J2154">
        <v>0.53741870000000003</v>
      </c>
      <c r="K2154">
        <v>0.56949729999999998</v>
      </c>
      <c r="L2154">
        <v>0.601576</v>
      </c>
      <c r="M2154">
        <v>0.64789260000000004</v>
      </c>
      <c r="N2154">
        <v>6.11721E-2</v>
      </c>
      <c r="O2154">
        <v>99</v>
      </c>
      <c r="P2154">
        <v>1062</v>
      </c>
    </row>
    <row r="2155" spans="1:16">
      <c r="A2155" s="53" t="s">
        <v>55</v>
      </c>
      <c r="B2155" s="53">
        <v>40043</v>
      </c>
      <c r="C2155" s="57">
        <v>18</v>
      </c>
      <c r="D2155">
        <v>2.3027579999999999</v>
      </c>
      <c r="E2155">
        <v>1.748491</v>
      </c>
      <c r="F2155">
        <v>2.1842229999999998</v>
      </c>
      <c r="G2155">
        <v>0.55426739999999997</v>
      </c>
      <c r="H2155">
        <v>96.636399999999995</v>
      </c>
      <c r="I2155">
        <v>0.47587220000000002</v>
      </c>
      <c r="J2155">
        <v>0.52218869999999995</v>
      </c>
      <c r="K2155">
        <v>0.55426739999999997</v>
      </c>
      <c r="L2155">
        <v>0.58634609999999998</v>
      </c>
      <c r="M2155">
        <v>0.63266270000000002</v>
      </c>
      <c r="N2155">
        <v>6.11721E-2</v>
      </c>
      <c r="O2155">
        <v>99</v>
      </c>
      <c r="P2155">
        <v>1062</v>
      </c>
    </row>
    <row r="2156" spans="1:16">
      <c r="A2156" s="53" t="s">
        <v>55</v>
      </c>
      <c r="B2156" s="53">
        <v>40043</v>
      </c>
      <c r="C2156" s="57">
        <v>19</v>
      </c>
      <c r="D2156">
        <v>2.3546079999999998</v>
      </c>
      <c r="E2156">
        <v>1.866873</v>
      </c>
      <c r="F2156">
        <v>2.0780500000000002</v>
      </c>
      <c r="G2156">
        <v>0.48773519999999998</v>
      </c>
      <c r="H2156">
        <v>94.363600000000005</v>
      </c>
      <c r="I2156">
        <v>0.40933989999999998</v>
      </c>
      <c r="J2156">
        <v>0.45565640000000002</v>
      </c>
      <c r="K2156">
        <v>0.48773519999999998</v>
      </c>
      <c r="L2156">
        <v>0.51981379999999999</v>
      </c>
      <c r="M2156">
        <v>0.56613040000000003</v>
      </c>
      <c r="N2156">
        <v>6.11721E-2</v>
      </c>
      <c r="O2156">
        <v>99</v>
      </c>
      <c r="P2156">
        <v>1062</v>
      </c>
    </row>
    <row r="2157" spans="1:16">
      <c r="A2157" s="53" t="s">
        <v>55</v>
      </c>
      <c r="B2157" s="53">
        <v>40043</v>
      </c>
      <c r="C2157" s="57">
        <v>20</v>
      </c>
      <c r="D2157">
        <v>2.177025</v>
      </c>
      <c r="E2157">
        <v>2.4514320000000001</v>
      </c>
      <c r="F2157">
        <v>2.7418740000000001</v>
      </c>
      <c r="G2157">
        <v>-0.27440740000000002</v>
      </c>
      <c r="H2157">
        <v>86.954499999999996</v>
      </c>
      <c r="I2157">
        <v>-0.35280260000000002</v>
      </c>
      <c r="J2157">
        <v>-0.30648609999999998</v>
      </c>
      <c r="K2157">
        <v>-0.27440740000000002</v>
      </c>
      <c r="L2157">
        <v>-0.24232870000000001</v>
      </c>
      <c r="M2157">
        <v>-0.19601209999999999</v>
      </c>
      <c r="N2157">
        <v>6.11721E-2</v>
      </c>
      <c r="O2157">
        <v>99</v>
      </c>
      <c r="P2157">
        <v>1062</v>
      </c>
    </row>
    <row r="2158" spans="1:16">
      <c r="A2158" s="53" t="s">
        <v>55</v>
      </c>
      <c r="B2158" s="53">
        <v>40043</v>
      </c>
      <c r="C2158" s="57">
        <v>21</v>
      </c>
      <c r="D2158">
        <v>2.0441250000000002</v>
      </c>
      <c r="E2158">
        <v>2.3317480000000002</v>
      </c>
      <c r="F2158">
        <v>2.6596820000000001</v>
      </c>
      <c r="G2158">
        <v>-0.28762339999999997</v>
      </c>
      <c r="H2158">
        <v>80.363600000000005</v>
      </c>
      <c r="I2158">
        <v>-0.36601869999999997</v>
      </c>
      <c r="J2158">
        <v>-0.31970209999999999</v>
      </c>
      <c r="K2158">
        <v>-0.28762339999999997</v>
      </c>
      <c r="L2158">
        <v>-0.25554470000000001</v>
      </c>
      <c r="M2158">
        <v>-0.2092281</v>
      </c>
      <c r="N2158">
        <v>6.11721E-2</v>
      </c>
      <c r="O2158">
        <v>99</v>
      </c>
      <c r="P2158">
        <v>1062</v>
      </c>
    </row>
    <row r="2159" spans="1:16">
      <c r="A2159" s="53" t="s">
        <v>55</v>
      </c>
      <c r="B2159" s="53">
        <v>40043</v>
      </c>
      <c r="C2159" s="57">
        <v>22</v>
      </c>
      <c r="D2159">
        <v>1.7494860000000001</v>
      </c>
      <c r="E2159">
        <v>2.0571769999999998</v>
      </c>
      <c r="F2159">
        <v>2.206728</v>
      </c>
      <c r="G2159">
        <v>-0.30769099999999999</v>
      </c>
      <c r="H2159">
        <v>75.2273</v>
      </c>
      <c r="I2159">
        <v>-0.38608619999999999</v>
      </c>
      <c r="J2159">
        <v>-0.33976970000000001</v>
      </c>
      <c r="K2159">
        <v>-0.30769099999999999</v>
      </c>
      <c r="L2159">
        <v>-0.27561229999999998</v>
      </c>
      <c r="M2159">
        <v>-0.22929569999999999</v>
      </c>
      <c r="N2159">
        <v>6.11721E-2</v>
      </c>
      <c r="O2159">
        <v>99</v>
      </c>
      <c r="P2159">
        <v>1062</v>
      </c>
    </row>
    <row r="2160" spans="1:16">
      <c r="A2160" s="53" t="s">
        <v>55</v>
      </c>
      <c r="B2160" s="53">
        <v>40043</v>
      </c>
      <c r="C2160" s="57">
        <v>23</v>
      </c>
      <c r="D2160">
        <v>1.4062190000000001</v>
      </c>
      <c r="E2160">
        <v>1.602714</v>
      </c>
      <c r="F2160">
        <v>1.684328</v>
      </c>
      <c r="G2160">
        <v>-0.19649430000000001</v>
      </c>
      <c r="H2160">
        <v>71.863600000000005</v>
      </c>
      <c r="I2160">
        <v>-0.27488960000000001</v>
      </c>
      <c r="J2160">
        <v>-0.228573</v>
      </c>
      <c r="K2160">
        <v>-0.19649430000000001</v>
      </c>
      <c r="L2160">
        <v>-0.1644156</v>
      </c>
      <c r="M2160">
        <v>-0.1180991</v>
      </c>
      <c r="N2160">
        <v>6.11721E-2</v>
      </c>
      <c r="O2160">
        <v>99</v>
      </c>
      <c r="P2160">
        <v>1062</v>
      </c>
    </row>
    <row r="2161" spans="1:16">
      <c r="A2161" s="53" t="s">
        <v>55</v>
      </c>
      <c r="B2161" s="53">
        <v>40043</v>
      </c>
      <c r="C2161" s="57">
        <v>24</v>
      </c>
      <c r="D2161">
        <v>1.074041</v>
      </c>
      <c r="E2161">
        <v>1.1545019999999999</v>
      </c>
      <c r="F2161">
        <v>1.3386309999999999</v>
      </c>
      <c r="G2161">
        <v>-8.0460699999999996E-2</v>
      </c>
      <c r="H2161">
        <v>69.590900000000005</v>
      </c>
      <c r="I2161">
        <v>-0.15885589999999999</v>
      </c>
      <c r="J2161">
        <v>-0.1125394</v>
      </c>
      <c r="K2161">
        <v>-8.0460699999999996E-2</v>
      </c>
      <c r="L2161">
        <v>-4.8382000000000001E-2</v>
      </c>
      <c r="M2161">
        <v>-2.0653999999999998E-3</v>
      </c>
      <c r="N2161">
        <v>6.11721E-2</v>
      </c>
      <c r="O2161">
        <v>99</v>
      </c>
      <c r="P2161">
        <v>1062</v>
      </c>
    </row>
    <row r="2162" spans="1:16">
      <c r="A2162" s="53" t="s">
        <v>55</v>
      </c>
      <c r="B2162" s="53">
        <v>40052</v>
      </c>
      <c r="C2162" s="57">
        <v>1</v>
      </c>
      <c r="D2162">
        <v>0.74532500000000002</v>
      </c>
      <c r="E2162">
        <v>0.73695860000000002</v>
      </c>
      <c r="F2162">
        <v>0.71754119999999999</v>
      </c>
      <c r="G2162">
        <v>8.3663999999999995E-3</v>
      </c>
      <c r="H2162">
        <v>65.206599999999995</v>
      </c>
      <c r="I2162">
        <v>-6.1187800000000001E-2</v>
      </c>
      <c r="J2162">
        <v>-2.0094600000000001E-2</v>
      </c>
      <c r="K2162">
        <v>8.3663999999999995E-3</v>
      </c>
      <c r="L2162">
        <v>3.6827400000000003E-2</v>
      </c>
      <c r="M2162">
        <v>7.7920600000000007E-2</v>
      </c>
      <c r="N2162">
        <v>5.4273399999999999E-2</v>
      </c>
      <c r="O2162">
        <v>121</v>
      </c>
      <c r="P2162">
        <v>1221</v>
      </c>
    </row>
    <row r="2163" spans="1:16">
      <c r="A2163" s="53" t="s">
        <v>55</v>
      </c>
      <c r="B2163" s="53">
        <v>40052</v>
      </c>
      <c r="C2163" s="57">
        <v>2</v>
      </c>
      <c r="D2163">
        <v>0.63122049999999996</v>
      </c>
      <c r="E2163">
        <v>0.69672909999999999</v>
      </c>
      <c r="F2163">
        <v>0.67002220000000001</v>
      </c>
      <c r="G2163">
        <v>-6.55086E-2</v>
      </c>
      <c r="H2163">
        <v>63.421500000000002</v>
      </c>
      <c r="I2163">
        <v>-0.13506280000000001</v>
      </c>
      <c r="J2163">
        <v>-9.39696E-2</v>
      </c>
      <c r="K2163">
        <v>-6.55086E-2</v>
      </c>
      <c r="L2163">
        <v>-3.70476E-2</v>
      </c>
      <c r="M2163">
        <v>4.0455999999999999E-3</v>
      </c>
      <c r="N2163">
        <v>5.4273399999999999E-2</v>
      </c>
      <c r="O2163">
        <v>121</v>
      </c>
      <c r="P2163">
        <v>1221</v>
      </c>
    </row>
    <row r="2164" spans="1:16">
      <c r="A2164" s="53" t="s">
        <v>55</v>
      </c>
      <c r="B2164" s="53">
        <v>40052</v>
      </c>
      <c r="C2164" s="57">
        <v>3</v>
      </c>
      <c r="D2164">
        <v>0.6183419</v>
      </c>
      <c r="E2164">
        <v>0.64267779999999997</v>
      </c>
      <c r="F2164">
        <v>0.58736440000000001</v>
      </c>
      <c r="G2164">
        <v>-2.4336E-2</v>
      </c>
      <c r="H2164">
        <v>64.206599999999995</v>
      </c>
      <c r="I2164">
        <v>-9.3890199999999993E-2</v>
      </c>
      <c r="J2164">
        <v>-5.2796999999999997E-2</v>
      </c>
      <c r="K2164">
        <v>-2.4336E-2</v>
      </c>
      <c r="L2164">
        <v>4.1250000000000002E-3</v>
      </c>
      <c r="M2164">
        <v>4.52182E-2</v>
      </c>
      <c r="N2164">
        <v>5.4273399999999999E-2</v>
      </c>
      <c r="O2164">
        <v>121</v>
      </c>
      <c r="P2164">
        <v>1221</v>
      </c>
    </row>
    <row r="2165" spans="1:16">
      <c r="A2165" s="53" t="s">
        <v>55</v>
      </c>
      <c r="B2165" s="53">
        <v>40052</v>
      </c>
      <c r="C2165" s="57">
        <v>4</v>
      </c>
      <c r="D2165">
        <v>0.56054029999999999</v>
      </c>
      <c r="E2165">
        <v>0.60937019999999997</v>
      </c>
      <c r="F2165">
        <v>0.52967019999999998</v>
      </c>
      <c r="G2165">
        <v>-4.8829900000000002E-2</v>
      </c>
      <c r="H2165">
        <v>61.921500000000002</v>
      </c>
      <c r="I2165">
        <v>-0.11838410000000001</v>
      </c>
      <c r="J2165">
        <v>-7.7290899999999996E-2</v>
      </c>
      <c r="K2165">
        <v>-4.8829900000000002E-2</v>
      </c>
      <c r="L2165">
        <v>-2.0368899999999999E-2</v>
      </c>
      <c r="M2165">
        <v>2.0724300000000001E-2</v>
      </c>
      <c r="N2165">
        <v>5.4273399999999999E-2</v>
      </c>
      <c r="O2165">
        <v>121</v>
      </c>
      <c r="P2165">
        <v>1221</v>
      </c>
    </row>
    <row r="2166" spans="1:16">
      <c r="A2166" s="53" t="s">
        <v>55</v>
      </c>
      <c r="B2166" s="53">
        <v>40052</v>
      </c>
      <c r="C2166" s="57">
        <v>5</v>
      </c>
      <c r="D2166">
        <v>0.56232539999999998</v>
      </c>
      <c r="E2166">
        <v>0.59700350000000002</v>
      </c>
      <c r="F2166">
        <v>0.53559829999999997</v>
      </c>
      <c r="G2166">
        <v>-3.4678199999999999E-2</v>
      </c>
      <c r="H2166">
        <v>60.776899999999998</v>
      </c>
      <c r="I2166">
        <v>-0.1042324</v>
      </c>
      <c r="J2166">
        <v>-6.3139200000000006E-2</v>
      </c>
      <c r="K2166">
        <v>-3.4678199999999999E-2</v>
      </c>
      <c r="L2166">
        <v>-6.2170999999999997E-3</v>
      </c>
      <c r="M2166">
        <v>3.4875999999999997E-2</v>
      </c>
      <c r="N2166">
        <v>5.4273399999999999E-2</v>
      </c>
      <c r="O2166">
        <v>121</v>
      </c>
      <c r="P2166">
        <v>1221</v>
      </c>
    </row>
    <row r="2167" spans="1:16">
      <c r="A2167" s="53" t="s">
        <v>55</v>
      </c>
      <c r="B2167" s="53">
        <v>40052</v>
      </c>
      <c r="C2167" s="57">
        <v>6</v>
      </c>
      <c r="D2167">
        <v>0.589341</v>
      </c>
      <c r="E2167">
        <v>0.61554220000000004</v>
      </c>
      <c r="F2167">
        <v>0.59706349999999997</v>
      </c>
      <c r="G2167">
        <v>-2.6201100000000001E-2</v>
      </c>
      <c r="H2167">
        <v>59.921500000000002</v>
      </c>
      <c r="I2167">
        <v>-9.5755300000000002E-2</v>
      </c>
      <c r="J2167">
        <v>-5.4662099999999998E-2</v>
      </c>
      <c r="K2167">
        <v>-2.6201100000000001E-2</v>
      </c>
      <c r="L2167">
        <v>2.2599E-3</v>
      </c>
      <c r="M2167">
        <v>4.3353099999999999E-2</v>
      </c>
      <c r="N2167">
        <v>5.4273399999999999E-2</v>
      </c>
      <c r="O2167">
        <v>121</v>
      </c>
      <c r="P2167">
        <v>1221</v>
      </c>
    </row>
    <row r="2168" spans="1:16">
      <c r="A2168" s="53" t="s">
        <v>55</v>
      </c>
      <c r="B2168" s="53">
        <v>40052</v>
      </c>
      <c r="C2168" s="57">
        <v>7</v>
      </c>
      <c r="D2168">
        <v>0.70095819999999998</v>
      </c>
      <c r="E2168">
        <v>0.75610140000000003</v>
      </c>
      <c r="F2168">
        <v>0.69297339999999996</v>
      </c>
      <c r="G2168">
        <v>-5.5143200000000003E-2</v>
      </c>
      <c r="H2168">
        <v>59.136400000000002</v>
      </c>
      <c r="I2168">
        <v>-0.1246974</v>
      </c>
      <c r="J2168">
        <v>-8.3604200000000004E-2</v>
      </c>
      <c r="K2168">
        <v>-5.5143200000000003E-2</v>
      </c>
      <c r="L2168">
        <v>-2.66822E-2</v>
      </c>
      <c r="M2168">
        <v>1.4411E-2</v>
      </c>
      <c r="N2168">
        <v>5.4273399999999999E-2</v>
      </c>
      <c r="O2168">
        <v>121</v>
      </c>
      <c r="P2168">
        <v>1221</v>
      </c>
    </row>
    <row r="2169" spans="1:16">
      <c r="A2169" s="53" t="s">
        <v>55</v>
      </c>
      <c r="B2169" s="53">
        <v>40052</v>
      </c>
      <c r="C2169" s="57">
        <v>8</v>
      </c>
      <c r="D2169">
        <v>0.79883990000000005</v>
      </c>
      <c r="E2169">
        <v>0.8621491</v>
      </c>
      <c r="F2169">
        <v>0.78156460000000005</v>
      </c>
      <c r="G2169">
        <v>-6.3309199999999996E-2</v>
      </c>
      <c r="H2169">
        <v>60.449599999999997</v>
      </c>
      <c r="I2169">
        <v>-0.13308529999999999</v>
      </c>
      <c r="J2169">
        <v>-9.1860999999999998E-2</v>
      </c>
      <c r="K2169">
        <v>-6.3309199999999996E-2</v>
      </c>
      <c r="L2169">
        <v>-3.4757400000000001E-2</v>
      </c>
      <c r="M2169">
        <v>6.4669000000000003E-3</v>
      </c>
      <c r="N2169">
        <v>5.4446599999999998E-2</v>
      </c>
      <c r="O2169">
        <v>119</v>
      </c>
      <c r="P2169">
        <v>1221</v>
      </c>
    </row>
    <row r="2170" spans="1:16">
      <c r="A2170" s="53" t="s">
        <v>55</v>
      </c>
      <c r="B2170" s="53">
        <v>40052</v>
      </c>
      <c r="C2170" s="57">
        <v>9</v>
      </c>
      <c r="D2170">
        <v>0.8856503</v>
      </c>
      <c r="E2170">
        <v>0.95905450000000003</v>
      </c>
      <c r="F2170">
        <v>0.83235230000000004</v>
      </c>
      <c r="G2170">
        <v>-7.3404200000000003E-2</v>
      </c>
      <c r="H2170">
        <v>67.7</v>
      </c>
      <c r="I2170">
        <v>-0.14290729999999999</v>
      </c>
      <c r="J2170">
        <v>-0.1018443</v>
      </c>
      <c r="K2170">
        <v>-7.3404200000000003E-2</v>
      </c>
      <c r="L2170">
        <v>-4.49641E-2</v>
      </c>
      <c r="M2170">
        <v>-3.9010999999999998E-3</v>
      </c>
      <c r="N2170">
        <v>5.42336E-2</v>
      </c>
      <c r="O2170">
        <v>120</v>
      </c>
      <c r="P2170">
        <v>1221</v>
      </c>
    </row>
    <row r="2171" spans="1:16">
      <c r="A2171" s="53" t="s">
        <v>55</v>
      </c>
      <c r="B2171" s="53">
        <v>40052</v>
      </c>
      <c r="C2171" s="57">
        <v>10</v>
      </c>
      <c r="D2171">
        <v>0.96781859999999997</v>
      </c>
      <c r="E2171">
        <v>0.9437101</v>
      </c>
      <c r="F2171">
        <v>0.78355399999999997</v>
      </c>
      <c r="G2171">
        <v>2.4108399999999999E-2</v>
      </c>
      <c r="H2171">
        <v>74.400000000000006</v>
      </c>
      <c r="I2171">
        <v>-4.5987100000000003E-2</v>
      </c>
      <c r="J2171">
        <v>-4.5741000000000002E-3</v>
      </c>
      <c r="K2171">
        <v>2.4108399999999999E-2</v>
      </c>
      <c r="L2171">
        <v>5.2790900000000002E-2</v>
      </c>
      <c r="M2171">
        <v>9.4203999999999996E-2</v>
      </c>
      <c r="N2171">
        <v>5.4695899999999999E-2</v>
      </c>
      <c r="O2171">
        <v>120</v>
      </c>
      <c r="P2171">
        <v>1221</v>
      </c>
    </row>
    <row r="2172" spans="1:16">
      <c r="A2172" s="53" t="s">
        <v>55</v>
      </c>
      <c r="B2172" s="53">
        <v>40052</v>
      </c>
      <c r="C2172" s="57">
        <v>11</v>
      </c>
      <c r="D2172">
        <v>1.0479510000000001</v>
      </c>
      <c r="E2172">
        <v>1.05118</v>
      </c>
      <c r="F2172">
        <v>0.9765665</v>
      </c>
      <c r="G2172">
        <v>-3.2290000000000001E-3</v>
      </c>
      <c r="H2172">
        <v>80.616699999999994</v>
      </c>
      <c r="I2172">
        <v>-7.3324600000000004E-2</v>
      </c>
      <c r="J2172">
        <v>-3.1911599999999998E-2</v>
      </c>
      <c r="K2172">
        <v>-3.2290000000000001E-3</v>
      </c>
      <c r="L2172">
        <v>2.54535E-2</v>
      </c>
      <c r="M2172">
        <v>6.6866499999999995E-2</v>
      </c>
      <c r="N2172">
        <v>5.4695899999999999E-2</v>
      </c>
      <c r="O2172">
        <v>120</v>
      </c>
      <c r="P2172">
        <v>1221</v>
      </c>
    </row>
    <row r="2173" spans="1:16">
      <c r="A2173" s="53" t="s">
        <v>55</v>
      </c>
      <c r="B2173" s="53">
        <v>40052</v>
      </c>
      <c r="C2173" s="57">
        <v>12</v>
      </c>
      <c r="D2173">
        <v>1.1110059999999999</v>
      </c>
      <c r="E2173">
        <v>1.105566</v>
      </c>
      <c r="F2173">
        <v>1.0319609999999999</v>
      </c>
      <c r="G2173">
        <v>5.4391999999999999E-3</v>
      </c>
      <c r="H2173">
        <v>84.6</v>
      </c>
      <c r="I2173">
        <v>-6.4656400000000003E-2</v>
      </c>
      <c r="J2173">
        <v>-2.3243400000000001E-2</v>
      </c>
      <c r="K2173">
        <v>5.4391999999999999E-3</v>
      </c>
      <c r="L2173">
        <v>3.4121699999999998E-2</v>
      </c>
      <c r="M2173">
        <v>7.5534699999999996E-2</v>
      </c>
      <c r="N2173">
        <v>5.4695899999999999E-2</v>
      </c>
      <c r="O2173">
        <v>120</v>
      </c>
      <c r="P2173">
        <v>1221</v>
      </c>
    </row>
    <row r="2174" spans="1:16">
      <c r="A2174" s="53" t="s">
        <v>55</v>
      </c>
      <c r="B2174" s="53">
        <v>40052</v>
      </c>
      <c r="C2174" s="57">
        <v>13</v>
      </c>
      <c r="D2174">
        <v>1.2353430000000001</v>
      </c>
      <c r="E2174">
        <v>1.1864749999999999</v>
      </c>
      <c r="F2174">
        <v>1.1235299999999999</v>
      </c>
      <c r="G2174">
        <v>4.8867599999999997E-2</v>
      </c>
      <c r="H2174">
        <v>87.5167</v>
      </c>
      <c r="I2174">
        <v>-2.1228E-2</v>
      </c>
      <c r="J2174">
        <v>2.0185000000000002E-2</v>
      </c>
      <c r="K2174">
        <v>4.8867599999999997E-2</v>
      </c>
      <c r="L2174">
        <v>7.7550099999999997E-2</v>
      </c>
      <c r="M2174">
        <v>0.1189631</v>
      </c>
      <c r="N2174">
        <v>5.4695899999999999E-2</v>
      </c>
      <c r="O2174">
        <v>120</v>
      </c>
      <c r="P2174">
        <v>1221</v>
      </c>
    </row>
    <row r="2175" spans="1:16">
      <c r="A2175" s="53" t="s">
        <v>55</v>
      </c>
      <c r="B2175" s="53">
        <v>40052</v>
      </c>
      <c r="C2175" s="57">
        <v>14</v>
      </c>
      <c r="D2175">
        <v>1.347281</v>
      </c>
      <c r="E2175">
        <v>1.275353</v>
      </c>
      <c r="F2175">
        <v>1.181716</v>
      </c>
      <c r="G2175">
        <v>7.1927199999999997E-2</v>
      </c>
      <c r="H2175">
        <v>89.866699999999994</v>
      </c>
      <c r="I2175">
        <v>1.8316000000000001E-3</v>
      </c>
      <c r="J2175">
        <v>4.3244699999999997E-2</v>
      </c>
      <c r="K2175">
        <v>7.1927199999999997E-2</v>
      </c>
      <c r="L2175">
        <v>0.1006097</v>
      </c>
      <c r="M2175">
        <v>0.1420227</v>
      </c>
      <c r="N2175">
        <v>5.4695899999999999E-2</v>
      </c>
      <c r="O2175">
        <v>120</v>
      </c>
      <c r="P2175">
        <v>1221</v>
      </c>
    </row>
    <row r="2176" spans="1:16">
      <c r="A2176" s="53" t="s">
        <v>55</v>
      </c>
      <c r="B2176" s="53">
        <v>40052</v>
      </c>
      <c r="C2176" s="57">
        <v>15</v>
      </c>
      <c r="D2176">
        <v>1.4977590000000001</v>
      </c>
      <c r="E2176">
        <v>1.1281490000000001</v>
      </c>
      <c r="F2176">
        <v>1.0876079999999999</v>
      </c>
      <c r="G2176">
        <v>0.36961040000000001</v>
      </c>
      <c r="H2176">
        <v>92.5</v>
      </c>
      <c r="I2176">
        <v>0.29951489999999997</v>
      </c>
      <c r="J2176">
        <v>0.34092790000000001</v>
      </c>
      <c r="K2176">
        <v>0.36961040000000001</v>
      </c>
      <c r="L2176">
        <v>0.39829300000000001</v>
      </c>
      <c r="M2176">
        <v>0.43970599999999999</v>
      </c>
      <c r="N2176">
        <v>5.4695899999999999E-2</v>
      </c>
      <c r="O2176">
        <v>120</v>
      </c>
      <c r="P2176">
        <v>1221</v>
      </c>
    </row>
    <row r="2177" spans="1:16">
      <c r="A2177" s="53" t="s">
        <v>55</v>
      </c>
      <c r="B2177" s="53">
        <v>40052</v>
      </c>
      <c r="C2177" s="57">
        <v>16</v>
      </c>
      <c r="D2177">
        <v>1.7364489999999999</v>
      </c>
      <c r="E2177">
        <v>1.3226279999999999</v>
      </c>
      <c r="F2177">
        <v>1.356975</v>
      </c>
      <c r="G2177">
        <v>0.41382069999999999</v>
      </c>
      <c r="H2177">
        <v>94.716700000000003</v>
      </c>
      <c r="I2177">
        <v>0.34372520000000001</v>
      </c>
      <c r="J2177">
        <v>0.38513819999999999</v>
      </c>
      <c r="K2177">
        <v>0.41382069999999999</v>
      </c>
      <c r="L2177">
        <v>0.44250329999999999</v>
      </c>
      <c r="M2177">
        <v>0.48391630000000002</v>
      </c>
      <c r="N2177">
        <v>5.4695899999999999E-2</v>
      </c>
      <c r="O2177">
        <v>120</v>
      </c>
      <c r="P2177">
        <v>1221</v>
      </c>
    </row>
    <row r="2178" spans="1:16">
      <c r="A2178" s="53" t="s">
        <v>55</v>
      </c>
      <c r="B2178" s="53">
        <v>40052</v>
      </c>
      <c r="C2178" s="57">
        <v>17</v>
      </c>
      <c r="D2178">
        <v>1.9739500000000001</v>
      </c>
      <c r="E2178">
        <v>1.4909730000000001</v>
      </c>
      <c r="F2178">
        <v>1.536311</v>
      </c>
      <c r="G2178">
        <v>0.48297790000000002</v>
      </c>
      <c r="H2178">
        <v>95.566699999999997</v>
      </c>
      <c r="I2178">
        <v>0.41288229999999998</v>
      </c>
      <c r="J2178">
        <v>0.45429530000000001</v>
      </c>
      <c r="K2178">
        <v>0.48297790000000002</v>
      </c>
      <c r="L2178">
        <v>0.51166040000000002</v>
      </c>
      <c r="M2178">
        <v>0.55307340000000005</v>
      </c>
      <c r="N2178">
        <v>5.4695899999999999E-2</v>
      </c>
      <c r="O2178">
        <v>120</v>
      </c>
      <c r="P2178">
        <v>1221</v>
      </c>
    </row>
    <row r="2179" spans="1:16">
      <c r="A2179" s="53" t="s">
        <v>55</v>
      </c>
      <c r="B2179" s="53">
        <v>40052</v>
      </c>
      <c r="C2179" s="57">
        <v>18</v>
      </c>
      <c r="D2179">
        <v>2.126493</v>
      </c>
      <c r="E2179">
        <v>1.621996</v>
      </c>
      <c r="F2179">
        <v>1.6566380000000001</v>
      </c>
      <c r="G2179">
        <v>0.50449630000000001</v>
      </c>
      <c r="H2179">
        <v>94.2</v>
      </c>
      <c r="I2179">
        <v>0.43440079999999998</v>
      </c>
      <c r="J2179">
        <v>0.47581380000000001</v>
      </c>
      <c r="K2179">
        <v>0.50449630000000001</v>
      </c>
      <c r="L2179">
        <v>0.53317890000000001</v>
      </c>
      <c r="M2179">
        <v>0.57459190000000004</v>
      </c>
      <c r="N2179">
        <v>5.4695899999999999E-2</v>
      </c>
      <c r="O2179">
        <v>120</v>
      </c>
      <c r="P2179">
        <v>1221</v>
      </c>
    </row>
    <row r="2180" spans="1:16">
      <c r="A2180" s="53" t="s">
        <v>55</v>
      </c>
      <c r="B2180" s="53">
        <v>40052</v>
      </c>
      <c r="C2180" s="57">
        <v>19</v>
      </c>
      <c r="D2180">
        <v>2.1330170000000002</v>
      </c>
      <c r="E2180">
        <v>1.7433620000000001</v>
      </c>
      <c r="F2180">
        <v>1.8431599999999999</v>
      </c>
      <c r="G2180">
        <v>0.38965509999999998</v>
      </c>
      <c r="H2180">
        <v>90.9</v>
      </c>
      <c r="I2180">
        <v>0.3195595</v>
      </c>
      <c r="J2180">
        <v>0.36097259999999998</v>
      </c>
      <c r="K2180">
        <v>0.38965509999999998</v>
      </c>
      <c r="L2180">
        <v>0.41833759999999998</v>
      </c>
      <c r="M2180">
        <v>0.45975070000000001</v>
      </c>
      <c r="N2180">
        <v>5.4695899999999999E-2</v>
      </c>
      <c r="O2180">
        <v>120</v>
      </c>
      <c r="P2180">
        <v>1221</v>
      </c>
    </row>
    <row r="2181" spans="1:16">
      <c r="A2181" s="53" t="s">
        <v>55</v>
      </c>
      <c r="B2181" s="53">
        <v>40052</v>
      </c>
      <c r="C2181" s="57">
        <v>20</v>
      </c>
      <c r="D2181">
        <v>1.9736419999999999</v>
      </c>
      <c r="E2181">
        <v>2.0879059999999998</v>
      </c>
      <c r="F2181">
        <v>2.1136240000000002</v>
      </c>
      <c r="G2181">
        <v>-0.1142639</v>
      </c>
      <c r="H2181">
        <v>84.866699999999994</v>
      </c>
      <c r="I2181">
        <v>-0.18435940000000001</v>
      </c>
      <c r="J2181">
        <v>-0.1429464</v>
      </c>
      <c r="K2181">
        <v>-0.1142639</v>
      </c>
      <c r="L2181">
        <v>-8.5581400000000002E-2</v>
      </c>
      <c r="M2181">
        <v>-4.4168300000000001E-2</v>
      </c>
      <c r="N2181">
        <v>5.4695899999999999E-2</v>
      </c>
      <c r="O2181">
        <v>120</v>
      </c>
      <c r="P2181">
        <v>1221</v>
      </c>
    </row>
    <row r="2182" spans="1:16">
      <c r="A2182" s="53" t="s">
        <v>55</v>
      </c>
      <c r="B2182" s="53">
        <v>40052</v>
      </c>
      <c r="C2182" s="57">
        <v>21</v>
      </c>
      <c r="D2182">
        <v>1.849208</v>
      </c>
      <c r="E2182">
        <v>2.069531</v>
      </c>
      <c r="F2182">
        <v>1.9707650000000001</v>
      </c>
      <c r="G2182">
        <v>-0.22032309999999999</v>
      </c>
      <c r="H2182">
        <v>79.150000000000006</v>
      </c>
      <c r="I2182">
        <v>-0.29041869999999997</v>
      </c>
      <c r="J2182">
        <v>-0.24900559999999999</v>
      </c>
      <c r="K2182">
        <v>-0.22032309999999999</v>
      </c>
      <c r="L2182">
        <v>-0.19164059999999999</v>
      </c>
      <c r="M2182">
        <v>-0.15022750000000001</v>
      </c>
      <c r="N2182">
        <v>5.4695899999999999E-2</v>
      </c>
      <c r="O2182">
        <v>120</v>
      </c>
      <c r="P2182">
        <v>1221</v>
      </c>
    </row>
    <row r="2183" spans="1:16">
      <c r="A2183" s="53" t="s">
        <v>55</v>
      </c>
      <c r="B2183" s="53">
        <v>40052</v>
      </c>
      <c r="C2183" s="57">
        <v>22</v>
      </c>
      <c r="D2183">
        <v>1.6243810000000001</v>
      </c>
      <c r="E2183">
        <v>1.7023619999999999</v>
      </c>
      <c r="F2183">
        <v>1.571979</v>
      </c>
      <c r="G2183">
        <v>-7.7981099999999998E-2</v>
      </c>
      <c r="H2183">
        <v>75.583299999999994</v>
      </c>
      <c r="I2183">
        <v>-0.14807670000000001</v>
      </c>
      <c r="J2183">
        <v>-0.1066636</v>
      </c>
      <c r="K2183">
        <v>-7.7981099999999998E-2</v>
      </c>
      <c r="L2183">
        <v>-4.9298599999999998E-2</v>
      </c>
      <c r="M2183">
        <v>-7.8855999999999996E-3</v>
      </c>
      <c r="N2183">
        <v>5.4695899999999999E-2</v>
      </c>
      <c r="O2183">
        <v>120</v>
      </c>
      <c r="P2183">
        <v>1221</v>
      </c>
    </row>
    <row r="2184" spans="1:16">
      <c r="A2184" s="53" t="s">
        <v>55</v>
      </c>
      <c r="B2184" s="53">
        <v>40052</v>
      </c>
      <c r="C2184" s="57">
        <v>23</v>
      </c>
      <c r="D2184">
        <v>1.303809</v>
      </c>
      <c r="E2184">
        <v>1.386576</v>
      </c>
      <c r="F2184">
        <v>1.211498</v>
      </c>
      <c r="G2184">
        <v>-8.2766400000000004E-2</v>
      </c>
      <c r="H2184">
        <v>72.5167</v>
      </c>
      <c r="I2184">
        <v>-0.152862</v>
      </c>
      <c r="J2184">
        <v>-0.1114489</v>
      </c>
      <c r="K2184">
        <v>-8.2766400000000004E-2</v>
      </c>
      <c r="L2184">
        <v>-5.4083899999999997E-2</v>
      </c>
      <c r="M2184">
        <v>-1.2670900000000001E-2</v>
      </c>
      <c r="N2184">
        <v>5.4695899999999999E-2</v>
      </c>
      <c r="O2184">
        <v>120</v>
      </c>
      <c r="P2184">
        <v>1221</v>
      </c>
    </row>
    <row r="2185" spans="1:16">
      <c r="A2185" s="53" t="s">
        <v>55</v>
      </c>
      <c r="B2185" s="53">
        <v>40052</v>
      </c>
      <c r="C2185" s="57">
        <v>24</v>
      </c>
      <c r="D2185">
        <v>0.99458970000000002</v>
      </c>
      <c r="E2185">
        <v>1.0153779999999999</v>
      </c>
      <c r="F2185">
        <v>0.88320739999999998</v>
      </c>
      <c r="G2185">
        <v>-2.0787799999999999E-2</v>
      </c>
      <c r="H2185">
        <v>70.099999999999994</v>
      </c>
      <c r="I2185">
        <v>-9.08833E-2</v>
      </c>
      <c r="J2185">
        <v>-4.9470300000000002E-2</v>
      </c>
      <c r="K2185">
        <v>-2.0787799999999999E-2</v>
      </c>
      <c r="L2185">
        <v>7.8948000000000004E-3</v>
      </c>
      <c r="M2185">
        <v>4.9307799999999999E-2</v>
      </c>
      <c r="N2185">
        <v>5.4695899999999999E-2</v>
      </c>
      <c r="O2185">
        <v>120</v>
      </c>
      <c r="P2185">
        <v>1221</v>
      </c>
    </row>
    <row r="2186" spans="1:16">
      <c r="A2186" s="53" t="s">
        <v>55</v>
      </c>
      <c r="B2186" s="53">
        <v>40053</v>
      </c>
      <c r="C2186" s="57">
        <v>1</v>
      </c>
      <c r="D2186">
        <v>0.8356616</v>
      </c>
      <c r="E2186">
        <v>0.81361779999999995</v>
      </c>
      <c r="F2186">
        <v>0.72752649999999996</v>
      </c>
      <c r="G2186">
        <v>2.2043900000000002E-2</v>
      </c>
      <c r="H2186">
        <v>68.466700000000003</v>
      </c>
      <c r="I2186">
        <v>-4.8051700000000003E-2</v>
      </c>
      <c r="J2186">
        <v>-6.6385999999999997E-3</v>
      </c>
      <c r="K2186">
        <v>2.2043900000000002E-2</v>
      </c>
      <c r="L2186">
        <v>5.0726399999999998E-2</v>
      </c>
      <c r="M2186">
        <v>9.2139399999999996E-2</v>
      </c>
      <c r="N2186">
        <v>5.4695899999999999E-2</v>
      </c>
      <c r="O2186">
        <v>120</v>
      </c>
      <c r="P2186">
        <v>1227</v>
      </c>
    </row>
    <row r="2187" spans="1:16">
      <c r="A2187" s="53" t="s">
        <v>55</v>
      </c>
      <c r="B2187" s="53">
        <v>40053</v>
      </c>
      <c r="C2187" s="57">
        <v>2</v>
      </c>
      <c r="D2187">
        <v>0.68936549999999996</v>
      </c>
      <c r="E2187">
        <v>0.69563629999999999</v>
      </c>
      <c r="F2187">
        <v>0.64243660000000002</v>
      </c>
      <c r="G2187">
        <v>-6.2708E-3</v>
      </c>
      <c r="H2187">
        <v>66.333299999999994</v>
      </c>
      <c r="I2187">
        <v>-7.6366400000000001E-2</v>
      </c>
      <c r="J2187">
        <v>-3.4953400000000003E-2</v>
      </c>
      <c r="K2187">
        <v>-6.2708E-3</v>
      </c>
      <c r="L2187">
        <v>2.24117E-2</v>
      </c>
      <c r="M2187">
        <v>6.3824699999999998E-2</v>
      </c>
      <c r="N2187">
        <v>5.4695899999999999E-2</v>
      </c>
      <c r="O2187">
        <v>120</v>
      </c>
      <c r="P2187">
        <v>1227</v>
      </c>
    </row>
    <row r="2188" spans="1:16">
      <c r="A2188" s="53" t="s">
        <v>55</v>
      </c>
      <c r="B2188" s="53">
        <v>40053</v>
      </c>
      <c r="C2188" s="57">
        <v>3</v>
      </c>
      <c r="D2188">
        <v>0.64462059999999999</v>
      </c>
      <c r="E2188">
        <v>0.66034179999999998</v>
      </c>
      <c r="F2188">
        <v>0.60954989999999998</v>
      </c>
      <c r="G2188">
        <v>-1.5721200000000001E-2</v>
      </c>
      <c r="H2188">
        <v>65.833299999999994</v>
      </c>
      <c r="I2188">
        <v>-8.5816799999999999E-2</v>
      </c>
      <c r="J2188">
        <v>-4.4403699999999997E-2</v>
      </c>
      <c r="K2188">
        <v>-1.5721200000000001E-2</v>
      </c>
      <c r="L2188">
        <v>1.29613E-2</v>
      </c>
      <c r="M2188">
        <v>5.4374400000000003E-2</v>
      </c>
      <c r="N2188">
        <v>5.4695899999999999E-2</v>
      </c>
      <c r="O2188">
        <v>120</v>
      </c>
      <c r="P2188">
        <v>1227</v>
      </c>
    </row>
    <row r="2189" spans="1:16">
      <c r="A2189" s="53" t="s">
        <v>55</v>
      </c>
      <c r="B2189" s="53">
        <v>40053</v>
      </c>
      <c r="C2189" s="57">
        <v>4</v>
      </c>
      <c r="D2189">
        <v>0.618398</v>
      </c>
      <c r="E2189">
        <v>0.64967070000000005</v>
      </c>
      <c r="F2189">
        <v>0.58233409999999997</v>
      </c>
      <c r="G2189">
        <v>-3.12727E-2</v>
      </c>
      <c r="H2189">
        <v>66.9833</v>
      </c>
      <c r="I2189">
        <v>-0.10136829999999999</v>
      </c>
      <c r="J2189">
        <v>-5.99552E-2</v>
      </c>
      <c r="K2189">
        <v>-3.12727E-2</v>
      </c>
      <c r="L2189">
        <v>-2.5902E-3</v>
      </c>
      <c r="M2189">
        <v>3.8822799999999998E-2</v>
      </c>
      <c r="N2189">
        <v>5.4695899999999999E-2</v>
      </c>
      <c r="O2189">
        <v>120</v>
      </c>
      <c r="P2189">
        <v>1227</v>
      </c>
    </row>
    <row r="2190" spans="1:16">
      <c r="A2190" s="53" t="s">
        <v>55</v>
      </c>
      <c r="B2190" s="53">
        <v>40053</v>
      </c>
      <c r="C2190" s="57">
        <v>5</v>
      </c>
      <c r="D2190">
        <v>0.59317260000000005</v>
      </c>
      <c r="E2190">
        <v>0.6185195</v>
      </c>
      <c r="F2190">
        <v>0.59609409999999996</v>
      </c>
      <c r="G2190">
        <v>-2.5346899999999999E-2</v>
      </c>
      <c r="H2190">
        <v>65.7</v>
      </c>
      <c r="I2190">
        <v>-9.54425E-2</v>
      </c>
      <c r="J2190">
        <v>-5.4029500000000001E-2</v>
      </c>
      <c r="K2190">
        <v>-2.5346899999999999E-2</v>
      </c>
      <c r="L2190">
        <v>3.3356000000000002E-3</v>
      </c>
      <c r="M2190">
        <v>4.4748599999999999E-2</v>
      </c>
      <c r="N2190">
        <v>5.4695899999999999E-2</v>
      </c>
      <c r="O2190">
        <v>120</v>
      </c>
      <c r="P2190">
        <v>1227</v>
      </c>
    </row>
    <row r="2191" spans="1:16">
      <c r="A2191" s="53" t="s">
        <v>55</v>
      </c>
      <c r="B2191" s="53">
        <v>40053</v>
      </c>
      <c r="C2191" s="57">
        <v>6</v>
      </c>
      <c r="D2191">
        <v>0.60694020000000004</v>
      </c>
      <c r="E2191">
        <v>0.63065709999999997</v>
      </c>
      <c r="F2191">
        <v>0.60966830000000005</v>
      </c>
      <c r="G2191">
        <v>-2.3716899999999999E-2</v>
      </c>
      <c r="H2191">
        <v>63.833300000000001</v>
      </c>
      <c r="I2191">
        <v>-9.3812400000000004E-2</v>
      </c>
      <c r="J2191">
        <v>-5.2399399999999999E-2</v>
      </c>
      <c r="K2191">
        <v>-2.3716899999999999E-2</v>
      </c>
      <c r="L2191">
        <v>4.9657E-3</v>
      </c>
      <c r="M2191">
        <v>4.6378700000000002E-2</v>
      </c>
      <c r="N2191">
        <v>5.4695899999999999E-2</v>
      </c>
      <c r="O2191">
        <v>120</v>
      </c>
      <c r="P2191">
        <v>1227</v>
      </c>
    </row>
    <row r="2192" spans="1:16">
      <c r="A2192" s="53" t="s">
        <v>55</v>
      </c>
      <c r="B2192" s="53">
        <v>40053</v>
      </c>
      <c r="C2192" s="57">
        <v>7</v>
      </c>
      <c r="D2192">
        <v>0.70705689999999999</v>
      </c>
      <c r="E2192">
        <v>0.76418699999999995</v>
      </c>
      <c r="F2192">
        <v>0.79703570000000001</v>
      </c>
      <c r="G2192">
        <v>-5.7130199999999999E-2</v>
      </c>
      <c r="H2192">
        <v>62.05</v>
      </c>
      <c r="I2192">
        <v>-0.1272257</v>
      </c>
      <c r="J2192">
        <v>-8.5812700000000006E-2</v>
      </c>
      <c r="K2192">
        <v>-5.7130199999999999E-2</v>
      </c>
      <c r="L2192">
        <v>-2.84476E-2</v>
      </c>
      <c r="M2192">
        <v>1.29654E-2</v>
      </c>
      <c r="N2192">
        <v>5.4695899999999999E-2</v>
      </c>
      <c r="O2192">
        <v>120</v>
      </c>
      <c r="P2192">
        <v>1227</v>
      </c>
    </row>
    <row r="2193" spans="1:16">
      <c r="A2193" s="53" t="s">
        <v>55</v>
      </c>
      <c r="B2193" s="53">
        <v>40053</v>
      </c>
      <c r="C2193" s="57">
        <v>8</v>
      </c>
      <c r="D2193">
        <v>0.82998229999999995</v>
      </c>
      <c r="E2193">
        <v>0.88375029999999999</v>
      </c>
      <c r="F2193">
        <v>0.89156899999999994</v>
      </c>
      <c r="G2193">
        <v>-5.37679E-2</v>
      </c>
      <c r="H2193">
        <v>64.55</v>
      </c>
      <c r="I2193">
        <v>-0.1238635</v>
      </c>
      <c r="J2193">
        <v>-8.2450399999999993E-2</v>
      </c>
      <c r="K2193">
        <v>-5.37679E-2</v>
      </c>
      <c r="L2193">
        <v>-2.5085400000000001E-2</v>
      </c>
      <c r="M2193">
        <v>1.6327600000000001E-2</v>
      </c>
      <c r="N2193">
        <v>5.4695899999999999E-2</v>
      </c>
      <c r="O2193">
        <v>120</v>
      </c>
      <c r="P2193">
        <v>1227</v>
      </c>
    </row>
    <row r="2194" spans="1:16">
      <c r="A2194" s="53" t="s">
        <v>55</v>
      </c>
      <c r="B2194" s="53">
        <v>40053</v>
      </c>
      <c r="C2194" s="57">
        <v>9</v>
      </c>
      <c r="D2194">
        <v>0.93232429999999999</v>
      </c>
      <c r="E2194">
        <v>0.95211109999999999</v>
      </c>
      <c r="F2194">
        <v>0.93566899999999997</v>
      </c>
      <c r="G2194">
        <v>-1.97868E-2</v>
      </c>
      <c r="H2194">
        <v>68.349999999999994</v>
      </c>
      <c r="I2194">
        <v>-8.9882299999999998E-2</v>
      </c>
      <c r="J2194">
        <v>-4.84693E-2</v>
      </c>
      <c r="K2194">
        <v>-1.97868E-2</v>
      </c>
      <c r="L2194">
        <v>8.8958000000000006E-3</v>
      </c>
      <c r="M2194">
        <v>5.0308800000000001E-2</v>
      </c>
      <c r="N2194">
        <v>5.4695899999999999E-2</v>
      </c>
      <c r="O2194">
        <v>120</v>
      </c>
      <c r="P2194">
        <v>1227</v>
      </c>
    </row>
    <row r="2195" spans="1:16">
      <c r="A2195" s="53" t="s">
        <v>55</v>
      </c>
      <c r="B2195" s="53">
        <v>40053</v>
      </c>
      <c r="C2195" s="57">
        <v>10</v>
      </c>
      <c r="D2195">
        <v>1.0254479999999999</v>
      </c>
      <c r="E2195">
        <v>0.98979810000000001</v>
      </c>
      <c r="F2195">
        <v>0.88612820000000003</v>
      </c>
      <c r="G2195">
        <v>3.5649699999999999E-2</v>
      </c>
      <c r="H2195">
        <v>75.5</v>
      </c>
      <c r="I2195">
        <v>-3.4445900000000002E-2</v>
      </c>
      <c r="J2195">
        <v>6.9671000000000004E-3</v>
      </c>
      <c r="K2195">
        <v>3.5649699999999999E-2</v>
      </c>
      <c r="L2195">
        <v>6.4332200000000006E-2</v>
      </c>
      <c r="M2195">
        <v>0.1057452</v>
      </c>
      <c r="N2195">
        <v>5.4695899999999999E-2</v>
      </c>
      <c r="O2195">
        <v>120</v>
      </c>
      <c r="P2195">
        <v>1227</v>
      </c>
    </row>
    <row r="2196" spans="1:16">
      <c r="A2196" s="53" t="s">
        <v>55</v>
      </c>
      <c r="B2196" s="53">
        <v>40053</v>
      </c>
      <c r="C2196" s="57">
        <v>11</v>
      </c>
      <c r="D2196">
        <v>1.1533089999999999</v>
      </c>
      <c r="E2196">
        <v>1.1685049999999999</v>
      </c>
      <c r="F2196">
        <v>1.0003709999999999</v>
      </c>
      <c r="G2196">
        <v>-1.51962E-2</v>
      </c>
      <c r="H2196">
        <v>84.5167</v>
      </c>
      <c r="I2196">
        <v>-8.5291800000000001E-2</v>
      </c>
      <c r="J2196">
        <v>-4.38787E-2</v>
      </c>
      <c r="K2196">
        <v>-1.51962E-2</v>
      </c>
      <c r="L2196">
        <v>1.34863E-2</v>
      </c>
      <c r="M2196">
        <v>5.4899299999999998E-2</v>
      </c>
      <c r="N2196">
        <v>5.4695899999999999E-2</v>
      </c>
      <c r="O2196">
        <v>120</v>
      </c>
      <c r="P2196">
        <v>1227</v>
      </c>
    </row>
    <row r="2197" spans="1:16">
      <c r="A2197" s="53" t="s">
        <v>55</v>
      </c>
      <c r="B2197" s="53">
        <v>40053</v>
      </c>
      <c r="C2197" s="57">
        <v>12</v>
      </c>
      <c r="D2197">
        <v>1.2458579999999999</v>
      </c>
      <c r="E2197">
        <v>1.2934110000000001</v>
      </c>
      <c r="F2197">
        <v>1.1576109999999999</v>
      </c>
      <c r="G2197">
        <v>-4.7552299999999999E-2</v>
      </c>
      <c r="H2197">
        <v>88.383300000000006</v>
      </c>
      <c r="I2197">
        <v>-0.1176479</v>
      </c>
      <c r="J2197">
        <v>-7.6234899999999994E-2</v>
      </c>
      <c r="K2197">
        <v>-4.7552299999999999E-2</v>
      </c>
      <c r="L2197">
        <v>-1.8869799999999999E-2</v>
      </c>
      <c r="M2197">
        <v>2.2543199999999999E-2</v>
      </c>
      <c r="N2197">
        <v>5.4695899999999999E-2</v>
      </c>
      <c r="O2197">
        <v>120</v>
      </c>
      <c r="P2197">
        <v>1227</v>
      </c>
    </row>
    <row r="2198" spans="1:16">
      <c r="A2198" s="53" t="s">
        <v>55</v>
      </c>
      <c r="B2198" s="53">
        <v>40053</v>
      </c>
      <c r="C2198" s="57">
        <v>13</v>
      </c>
      <c r="D2198">
        <v>1.426058</v>
      </c>
      <c r="E2198">
        <v>1.4597910000000001</v>
      </c>
      <c r="F2198">
        <v>1.160604</v>
      </c>
      <c r="G2198">
        <v>-3.3733100000000002E-2</v>
      </c>
      <c r="H2198">
        <v>91.15</v>
      </c>
      <c r="I2198">
        <v>-0.1038287</v>
      </c>
      <c r="J2198">
        <v>-6.2415699999999998E-2</v>
      </c>
      <c r="K2198">
        <v>-3.3733100000000002E-2</v>
      </c>
      <c r="L2198">
        <v>-5.0505999999999997E-3</v>
      </c>
      <c r="M2198">
        <v>3.6362400000000003E-2</v>
      </c>
      <c r="N2198">
        <v>5.4695899999999999E-2</v>
      </c>
      <c r="O2198">
        <v>120</v>
      </c>
      <c r="P2198">
        <v>1227</v>
      </c>
    </row>
    <row r="2199" spans="1:16">
      <c r="A2199" s="53" t="s">
        <v>55</v>
      </c>
      <c r="B2199" s="53">
        <v>40053</v>
      </c>
      <c r="C2199" s="57">
        <v>14</v>
      </c>
      <c r="D2199">
        <v>1.5861019999999999</v>
      </c>
      <c r="E2199">
        <v>1.478864</v>
      </c>
      <c r="F2199">
        <v>1.215468</v>
      </c>
      <c r="G2199">
        <v>0.10723770000000001</v>
      </c>
      <c r="H2199">
        <v>93.916700000000006</v>
      </c>
      <c r="I2199">
        <v>3.7142099999999997E-2</v>
      </c>
      <c r="J2199">
        <v>7.8555200000000006E-2</v>
      </c>
      <c r="K2199">
        <v>0.10723770000000001</v>
      </c>
      <c r="L2199">
        <v>0.13592019999999999</v>
      </c>
      <c r="M2199">
        <v>0.1773333</v>
      </c>
      <c r="N2199">
        <v>5.4695899999999999E-2</v>
      </c>
      <c r="O2199">
        <v>120</v>
      </c>
      <c r="P2199">
        <v>1227</v>
      </c>
    </row>
    <row r="2200" spans="1:16">
      <c r="A2200" s="53" t="s">
        <v>55</v>
      </c>
      <c r="B2200" s="53">
        <v>40053</v>
      </c>
      <c r="C2200" s="57">
        <v>15</v>
      </c>
      <c r="D2200">
        <v>1.7851600000000001</v>
      </c>
      <c r="E2200">
        <v>1.3857459999999999</v>
      </c>
      <c r="F2200">
        <v>1.1737040000000001</v>
      </c>
      <c r="G2200">
        <v>0.39941389999999999</v>
      </c>
      <c r="H2200">
        <v>95.85</v>
      </c>
      <c r="I2200">
        <v>0.32931840000000001</v>
      </c>
      <c r="J2200">
        <v>0.37073139999999999</v>
      </c>
      <c r="K2200">
        <v>0.39941389999999999</v>
      </c>
      <c r="L2200">
        <v>0.42809649999999999</v>
      </c>
      <c r="M2200">
        <v>0.46950950000000002</v>
      </c>
      <c r="N2200">
        <v>5.4695899999999999E-2</v>
      </c>
      <c r="O2200">
        <v>120</v>
      </c>
      <c r="P2200">
        <v>1227</v>
      </c>
    </row>
    <row r="2201" spans="1:16">
      <c r="A2201" s="53" t="s">
        <v>55</v>
      </c>
      <c r="B2201" s="53">
        <v>40053</v>
      </c>
      <c r="C2201" s="57">
        <v>16</v>
      </c>
      <c r="D2201">
        <v>2.0156480000000001</v>
      </c>
      <c r="E2201">
        <v>1.5557350000000001</v>
      </c>
      <c r="F2201">
        <v>1.4042330000000001</v>
      </c>
      <c r="G2201">
        <v>0.45991310000000002</v>
      </c>
      <c r="H2201">
        <v>96.133300000000006</v>
      </c>
      <c r="I2201">
        <v>0.38981759999999999</v>
      </c>
      <c r="J2201">
        <v>0.43123060000000002</v>
      </c>
      <c r="K2201">
        <v>0.45991310000000002</v>
      </c>
      <c r="L2201">
        <v>0.48859570000000002</v>
      </c>
      <c r="M2201">
        <v>0.5300087</v>
      </c>
      <c r="N2201">
        <v>5.4695899999999999E-2</v>
      </c>
      <c r="O2201">
        <v>120</v>
      </c>
      <c r="P2201">
        <v>1227</v>
      </c>
    </row>
    <row r="2202" spans="1:16">
      <c r="A2202" s="53" t="s">
        <v>55</v>
      </c>
      <c r="B2202" s="53">
        <v>40053</v>
      </c>
      <c r="C2202" s="57">
        <v>17</v>
      </c>
      <c r="D2202">
        <v>2.1762739999999998</v>
      </c>
      <c r="E2202">
        <v>1.755074</v>
      </c>
      <c r="F2202">
        <v>1.5124310000000001</v>
      </c>
      <c r="G2202">
        <v>0.42119980000000001</v>
      </c>
      <c r="H2202">
        <v>94.2667</v>
      </c>
      <c r="I2202">
        <v>0.35110419999999998</v>
      </c>
      <c r="J2202">
        <v>0.39251730000000001</v>
      </c>
      <c r="K2202">
        <v>0.42119980000000001</v>
      </c>
      <c r="L2202">
        <v>0.44988230000000001</v>
      </c>
      <c r="M2202">
        <v>0.49129539999999999</v>
      </c>
      <c r="N2202">
        <v>5.4695899999999999E-2</v>
      </c>
      <c r="O2202">
        <v>120</v>
      </c>
      <c r="P2202">
        <v>1227</v>
      </c>
    </row>
    <row r="2203" spans="1:16">
      <c r="A2203" s="53" t="s">
        <v>55</v>
      </c>
      <c r="B2203" s="53">
        <v>40053</v>
      </c>
      <c r="C2203" s="57">
        <v>18</v>
      </c>
      <c r="D2203">
        <v>2.3294109999999999</v>
      </c>
      <c r="E2203">
        <v>1.8725290000000001</v>
      </c>
      <c r="F2203">
        <v>1.5464089999999999</v>
      </c>
      <c r="G2203">
        <v>0.4568816</v>
      </c>
      <c r="H2203">
        <v>93.55</v>
      </c>
      <c r="I2203">
        <v>0.38678610000000002</v>
      </c>
      <c r="J2203">
        <v>0.4281991</v>
      </c>
      <c r="K2203">
        <v>0.4568816</v>
      </c>
      <c r="L2203">
        <v>0.4855642</v>
      </c>
      <c r="M2203">
        <v>0.52697720000000003</v>
      </c>
      <c r="N2203">
        <v>5.4695899999999999E-2</v>
      </c>
      <c r="O2203">
        <v>120</v>
      </c>
      <c r="P2203">
        <v>1227</v>
      </c>
    </row>
    <row r="2204" spans="1:16">
      <c r="A2204" s="53" t="s">
        <v>55</v>
      </c>
      <c r="B2204" s="53">
        <v>40053</v>
      </c>
      <c r="C2204" s="57">
        <v>19</v>
      </c>
      <c r="D2204">
        <v>2.3231030000000001</v>
      </c>
      <c r="E2204">
        <v>1.9288689999999999</v>
      </c>
      <c r="F2204">
        <v>1.559226</v>
      </c>
      <c r="G2204">
        <v>0.39423350000000001</v>
      </c>
      <c r="H2204">
        <v>90.833299999999994</v>
      </c>
      <c r="I2204">
        <v>0.32413789999999998</v>
      </c>
      <c r="J2204">
        <v>0.36555090000000001</v>
      </c>
      <c r="K2204">
        <v>0.39423350000000001</v>
      </c>
      <c r="L2204">
        <v>0.42291600000000001</v>
      </c>
      <c r="M2204">
        <v>0.46432899999999999</v>
      </c>
      <c r="N2204">
        <v>5.4695899999999999E-2</v>
      </c>
      <c r="O2204">
        <v>120</v>
      </c>
      <c r="P2204">
        <v>1227</v>
      </c>
    </row>
    <row r="2205" spans="1:16">
      <c r="A2205" s="53" t="s">
        <v>55</v>
      </c>
      <c r="B2205" s="53">
        <v>40053</v>
      </c>
      <c r="C2205" s="57">
        <v>20</v>
      </c>
      <c r="D2205">
        <v>2.195773</v>
      </c>
      <c r="E2205">
        <v>2.2958980000000002</v>
      </c>
      <c r="F2205">
        <v>1.8334870000000001</v>
      </c>
      <c r="G2205">
        <v>-0.1001256</v>
      </c>
      <c r="H2205">
        <v>86.1</v>
      </c>
      <c r="I2205">
        <v>-0.17022109999999999</v>
      </c>
      <c r="J2205">
        <v>-0.12880810000000001</v>
      </c>
      <c r="K2205">
        <v>-0.1001256</v>
      </c>
      <c r="L2205">
        <v>-7.1443000000000006E-2</v>
      </c>
      <c r="M2205">
        <v>-3.0030000000000001E-2</v>
      </c>
      <c r="N2205">
        <v>5.4695899999999999E-2</v>
      </c>
      <c r="O2205">
        <v>120</v>
      </c>
      <c r="P2205">
        <v>1227</v>
      </c>
    </row>
    <row r="2206" spans="1:16">
      <c r="A2206" s="53" t="s">
        <v>55</v>
      </c>
      <c r="B2206" s="53">
        <v>40053</v>
      </c>
      <c r="C2206" s="57">
        <v>21</v>
      </c>
      <c r="D2206">
        <v>2.0910609999999998</v>
      </c>
      <c r="E2206">
        <v>2.3013569999999999</v>
      </c>
      <c r="F2206">
        <v>1.9308989999999999</v>
      </c>
      <c r="G2206">
        <v>-0.2102957</v>
      </c>
      <c r="H2206">
        <v>81.666700000000006</v>
      </c>
      <c r="I2206">
        <v>-0.28039120000000001</v>
      </c>
      <c r="J2206">
        <v>-0.2389782</v>
      </c>
      <c r="K2206">
        <v>-0.2102957</v>
      </c>
      <c r="L2206">
        <v>-0.1816131</v>
      </c>
      <c r="M2206">
        <v>-0.14020009999999999</v>
      </c>
      <c r="N2206">
        <v>5.4695899999999999E-2</v>
      </c>
      <c r="O2206">
        <v>120</v>
      </c>
      <c r="P2206">
        <v>1227</v>
      </c>
    </row>
    <row r="2207" spans="1:16">
      <c r="A2207" s="53" t="s">
        <v>55</v>
      </c>
      <c r="B2207" s="53">
        <v>40053</v>
      </c>
      <c r="C2207" s="57">
        <v>22</v>
      </c>
      <c r="D2207">
        <v>1.8646499999999999</v>
      </c>
      <c r="E2207">
        <v>1.9845109999999999</v>
      </c>
      <c r="F2207">
        <v>1.7124360000000001</v>
      </c>
      <c r="G2207">
        <v>-0.1198608</v>
      </c>
      <c r="H2207">
        <v>78.7333</v>
      </c>
      <c r="I2207">
        <v>-0.18995629999999999</v>
      </c>
      <c r="J2207">
        <v>-0.14854329999999999</v>
      </c>
      <c r="K2207">
        <v>-0.1198608</v>
      </c>
      <c r="L2207">
        <v>-9.1178200000000001E-2</v>
      </c>
      <c r="M2207">
        <v>-4.9765200000000002E-2</v>
      </c>
      <c r="N2207">
        <v>5.4695899999999999E-2</v>
      </c>
      <c r="O2207">
        <v>120</v>
      </c>
      <c r="P2207">
        <v>1227</v>
      </c>
    </row>
    <row r="2208" spans="1:16">
      <c r="A2208" s="53" t="s">
        <v>55</v>
      </c>
      <c r="B2208" s="53">
        <v>40053</v>
      </c>
      <c r="C2208" s="57">
        <v>23</v>
      </c>
      <c r="D2208">
        <v>1.5644439999999999</v>
      </c>
      <c r="E2208">
        <v>1.5957030000000001</v>
      </c>
      <c r="F2208">
        <v>1.2964469999999999</v>
      </c>
      <c r="G2208">
        <v>-3.1259099999999998E-2</v>
      </c>
      <c r="H2208">
        <v>77.0167</v>
      </c>
      <c r="I2208">
        <v>-0.1013546</v>
      </c>
      <c r="J2208">
        <v>-5.9941599999999998E-2</v>
      </c>
      <c r="K2208">
        <v>-3.1259099999999998E-2</v>
      </c>
      <c r="L2208">
        <v>-2.5764999999999998E-3</v>
      </c>
      <c r="M2208">
        <v>3.8836500000000003E-2</v>
      </c>
      <c r="N2208">
        <v>5.4695899999999999E-2</v>
      </c>
      <c r="O2208">
        <v>120</v>
      </c>
      <c r="P2208">
        <v>1227</v>
      </c>
    </row>
    <row r="2209" spans="1:16">
      <c r="A2209" s="53" t="s">
        <v>55</v>
      </c>
      <c r="B2209" s="53">
        <v>40053</v>
      </c>
      <c r="C2209" s="57">
        <v>24</v>
      </c>
      <c r="D2209">
        <v>1.210629</v>
      </c>
      <c r="E2209">
        <v>1.1894009999999999</v>
      </c>
      <c r="F2209">
        <v>1.0485720000000001</v>
      </c>
      <c r="G2209">
        <v>2.1228E-2</v>
      </c>
      <c r="H2209">
        <v>74.7333</v>
      </c>
      <c r="I2209">
        <v>-4.8867599999999997E-2</v>
      </c>
      <c r="J2209">
        <v>-7.4545999999999996E-3</v>
      </c>
      <c r="K2209">
        <v>2.1228E-2</v>
      </c>
      <c r="L2209">
        <v>4.9910499999999997E-2</v>
      </c>
      <c r="M2209">
        <v>9.1323500000000002E-2</v>
      </c>
      <c r="N2209">
        <v>5.4695899999999999E-2</v>
      </c>
      <c r="O2209">
        <v>120</v>
      </c>
      <c r="P2209">
        <v>1227</v>
      </c>
    </row>
    <row r="2210" spans="1:16">
      <c r="A2210" s="53" t="s">
        <v>55</v>
      </c>
      <c r="B2210" s="53">
        <v>40058</v>
      </c>
      <c r="C2210" s="57">
        <v>1</v>
      </c>
      <c r="D2210">
        <v>0.8466825</v>
      </c>
      <c r="E2210">
        <v>0.81337009999999998</v>
      </c>
      <c r="F2210">
        <v>0.83280240000000005</v>
      </c>
      <c r="G2210">
        <v>3.3312399999999999E-2</v>
      </c>
      <c r="H2210">
        <v>69.702500000000001</v>
      </c>
      <c r="I2210">
        <v>-3.6623599999999999E-2</v>
      </c>
      <c r="J2210">
        <v>4.6952000000000001E-3</v>
      </c>
      <c r="K2210">
        <v>3.3312399999999999E-2</v>
      </c>
      <c r="L2210">
        <v>6.1929699999999997E-2</v>
      </c>
      <c r="M2210">
        <v>0.10324849999999999</v>
      </c>
      <c r="N2210">
        <v>5.4571399999999999E-2</v>
      </c>
      <c r="O2210">
        <v>121</v>
      </c>
      <c r="P2210">
        <v>1235</v>
      </c>
    </row>
    <row r="2211" spans="1:16">
      <c r="A2211" s="53" t="s">
        <v>55</v>
      </c>
      <c r="B2211" s="53">
        <v>40058</v>
      </c>
      <c r="C2211" s="57">
        <v>2</v>
      </c>
      <c r="D2211">
        <v>0.70653379999999999</v>
      </c>
      <c r="E2211">
        <v>0.69064380000000003</v>
      </c>
      <c r="F2211">
        <v>0.70180819999999999</v>
      </c>
      <c r="G2211">
        <v>1.5890100000000001E-2</v>
      </c>
      <c r="H2211">
        <v>68.776899999999998</v>
      </c>
      <c r="I2211">
        <v>-5.4045999999999997E-2</v>
      </c>
      <c r="J2211">
        <v>-1.2727199999999999E-2</v>
      </c>
      <c r="K2211">
        <v>1.5890100000000001E-2</v>
      </c>
      <c r="L2211">
        <v>4.45073E-2</v>
      </c>
      <c r="M2211">
        <v>8.5826100000000002E-2</v>
      </c>
      <c r="N2211">
        <v>5.4571399999999999E-2</v>
      </c>
      <c r="O2211">
        <v>121</v>
      </c>
      <c r="P2211">
        <v>1235</v>
      </c>
    </row>
    <row r="2212" spans="1:16">
      <c r="A2212" s="53" t="s">
        <v>55</v>
      </c>
      <c r="B2212" s="53">
        <v>40058</v>
      </c>
      <c r="C2212" s="57">
        <v>3</v>
      </c>
      <c r="D2212">
        <v>0.62402480000000005</v>
      </c>
      <c r="E2212">
        <v>0.63961349999999995</v>
      </c>
      <c r="F2212">
        <v>0.65781230000000002</v>
      </c>
      <c r="G2212">
        <v>-1.55887E-2</v>
      </c>
      <c r="H2212">
        <v>67.851200000000006</v>
      </c>
      <c r="I2212">
        <v>-8.5524699999999995E-2</v>
      </c>
      <c r="J2212">
        <v>-4.4206000000000002E-2</v>
      </c>
      <c r="K2212">
        <v>-1.55887E-2</v>
      </c>
      <c r="L2212">
        <v>1.30286E-2</v>
      </c>
      <c r="M2212">
        <v>5.4347300000000001E-2</v>
      </c>
      <c r="N2212">
        <v>5.4571399999999999E-2</v>
      </c>
      <c r="O2212">
        <v>121</v>
      </c>
      <c r="P2212">
        <v>1235</v>
      </c>
    </row>
    <row r="2213" spans="1:16">
      <c r="A2213" s="53" t="s">
        <v>55</v>
      </c>
      <c r="B2213" s="53">
        <v>40058</v>
      </c>
      <c r="C2213" s="57">
        <v>4</v>
      </c>
      <c r="D2213">
        <v>0.57466079999999997</v>
      </c>
      <c r="E2213">
        <v>0.60035830000000001</v>
      </c>
      <c r="F2213">
        <v>0.62036519999999995</v>
      </c>
      <c r="G2213">
        <v>-2.5697500000000002E-2</v>
      </c>
      <c r="H2213">
        <v>67.136399999999995</v>
      </c>
      <c r="I2213">
        <v>-9.5633499999999996E-2</v>
      </c>
      <c r="J2213">
        <v>-5.43147E-2</v>
      </c>
      <c r="K2213">
        <v>-2.5697500000000002E-2</v>
      </c>
      <c r="L2213">
        <v>2.9198000000000002E-3</v>
      </c>
      <c r="M2213">
        <v>4.42385E-2</v>
      </c>
      <c r="N2213">
        <v>5.4571399999999999E-2</v>
      </c>
      <c r="O2213">
        <v>121</v>
      </c>
      <c r="P2213">
        <v>1235</v>
      </c>
    </row>
    <row r="2214" spans="1:16">
      <c r="A2214" s="53" t="s">
        <v>55</v>
      </c>
      <c r="B2214" s="53">
        <v>40058</v>
      </c>
      <c r="C2214" s="57">
        <v>5</v>
      </c>
      <c r="D2214">
        <v>0.54612609999999995</v>
      </c>
      <c r="E2214">
        <v>0.56732210000000005</v>
      </c>
      <c r="F2214">
        <v>0.57330650000000005</v>
      </c>
      <c r="G2214">
        <v>-2.1196E-2</v>
      </c>
      <c r="H2214">
        <v>66.066100000000006</v>
      </c>
      <c r="I2214">
        <v>-9.1132000000000005E-2</v>
      </c>
      <c r="J2214">
        <v>-4.9813299999999998E-2</v>
      </c>
      <c r="K2214">
        <v>-2.1196E-2</v>
      </c>
      <c r="L2214">
        <v>7.4212000000000002E-3</v>
      </c>
      <c r="M2214">
        <v>4.8739999999999999E-2</v>
      </c>
      <c r="N2214">
        <v>5.4571399999999999E-2</v>
      </c>
      <c r="O2214">
        <v>121</v>
      </c>
      <c r="P2214">
        <v>1235</v>
      </c>
    </row>
    <row r="2215" spans="1:16">
      <c r="A2215" s="53" t="s">
        <v>55</v>
      </c>
      <c r="B2215" s="53">
        <v>40058</v>
      </c>
      <c r="C2215" s="57">
        <v>6</v>
      </c>
      <c r="D2215">
        <v>0.55733330000000003</v>
      </c>
      <c r="E2215">
        <v>0.58260630000000002</v>
      </c>
      <c r="F2215">
        <v>0.61092389999999996</v>
      </c>
      <c r="G2215">
        <v>-2.5273E-2</v>
      </c>
      <c r="H2215">
        <v>65.281000000000006</v>
      </c>
      <c r="I2215">
        <v>-9.5209000000000002E-2</v>
      </c>
      <c r="J2215">
        <v>-5.3890300000000002E-2</v>
      </c>
      <c r="K2215">
        <v>-2.5273E-2</v>
      </c>
      <c r="L2215">
        <v>3.3441999999999999E-3</v>
      </c>
      <c r="M2215">
        <v>4.4663000000000001E-2</v>
      </c>
      <c r="N2215">
        <v>5.4571399999999999E-2</v>
      </c>
      <c r="O2215">
        <v>121</v>
      </c>
      <c r="P2215">
        <v>1235</v>
      </c>
    </row>
    <row r="2216" spans="1:16">
      <c r="A2216" s="53" t="s">
        <v>55</v>
      </c>
      <c r="B2216" s="53">
        <v>40058</v>
      </c>
      <c r="C2216" s="57">
        <v>7</v>
      </c>
      <c r="D2216">
        <v>0.66777629999999999</v>
      </c>
      <c r="E2216">
        <v>0.73267599999999999</v>
      </c>
      <c r="F2216">
        <v>0.78736269999999997</v>
      </c>
      <c r="G2216">
        <v>-6.4899700000000005E-2</v>
      </c>
      <c r="H2216">
        <v>65.351200000000006</v>
      </c>
      <c r="I2216">
        <v>-0.1348357</v>
      </c>
      <c r="J2216">
        <v>-9.35169E-2</v>
      </c>
      <c r="K2216">
        <v>-6.4899700000000005E-2</v>
      </c>
      <c r="L2216">
        <v>-3.6282399999999999E-2</v>
      </c>
      <c r="M2216">
        <v>5.0362999999999996E-3</v>
      </c>
      <c r="N2216">
        <v>5.4571399999999999E-2</v>
      </c>
      <c r="O2216">
        <v>121</v>
      </c>
      <c r="P2216">
        <v>1235</v>
      </c>
    </row>
    <row r="2217" spans="1:16">
      <c r="A2217" s="53" t="s">
        <v>55</v>
      </c>
      <c r="B2217" s="53">
        <v>40058</v>
      </c>
      <c r="C2217" s="57">
        <v>8</v>
      </c>
      <c r="D2217">
        <v>0.80027369999999998</v>
      </c>
      <c r="E2217">
        <v>0.85592170000000001</v>
      </c>
      <c r="F2217">
        <v>0.86766679999999996</v>
      </c>
      <c r="G2217">
        <v>-5.5648099999999999E-2</v>
      </c>
      <c r="H2217">
        <v>68.995900000000006</v>
      </c>
      <c r="I2217">
        <v>-0.1255841</v>
      </c>
      <c r="J2217">
        <v>-8.4265300000000001E-2</v>
      </c>
      <c r="K2217">
        <v>-5.5648099999999999E-2</v>
      </c>
      <c r="L2217">
        <v>-2.7030800000000001E-2</v>
      </c>
      <c r="M2217">
        <v>1.4287899999999999E-2</v>
      </c>
      <c r="N2217">
        <v>5.4571399999999999E-2</v>
      </c>
      <c r="O2217">
        <v>121</v>
      </c>
      <c r="P2217">
        <v>1235</v>
      </c>
    </row>
    <row r="2218" spans="1:16">
      <c r="A2218" s="53" t="s">
        <v>55</v>
      </c>
      <c r="B2218" s="53">
        <v>40058</v>
      </c>
      <c r="C2218" s="57">
        <v>9</v>
      </c>
      <c r="D2218">
        <v>0.92157489999999997</v>
      </c>
      <c r="E2218">
        <v>0.93906319999999999</v>
      </c>
      <c r="F2218">
        <v>0.90161389999999997</v>
      </c>
      <c r="G2218">
        <v>-1.7488299999999998E-2</v>
      </c>
      <c r="H2218">
        <v>76.429699999999997</v>
      </c>
      <c r="I2218">
        <v>-8.7424299999999996E-2</v>
      </c>
      <c r="J2218">
        <v>-4.6105599999999997E-2</v>
      </c>
      <c r="K2218">
        <v>-1.7488299999999998E-2</v>
      </c>
      <c r="L2218">
        <v>1.1129E-2</v>
      </c>
      <c r="M2218">
        <v>5.24477E-2</v>
      </c>
      <c r="N2218">
        <v>5.4571399999999999E-2</v>
      </c>
      <c r="O2218">
        <v>121</v>
      </c>
      <c r="P2218">
        <v>1235</v>
      </c>
    </row>
    <row r="2219" spans="1:16">
      <c r="A2219" s="53" t="s">
        <v>55</v>
      </c>
      <c r="B2219" s="53">
        <v>40058</v>
      </c>
      <c r="C2219" s="57">
        <v>10</v>
      </c>
      <c r="D2219">
        <v>1.0333429999999999</v>
      </c>
      <c r="E2219">
        <v>1.022456</v>
      </c>
      <c r="F2219">
        <v>0.97995600000000005</v>
      </c>
      <c r="G2219">
        <v>1.08875E-2</v>
      </c>
      <c r="H2219">
        <v>81.223100000000002</v>
      </c>
      <c r="I2219">
        <v>-5.9048499999999997E-2</v>
      </c>
      <c r="J2219">
        <v>-1.7729700000000001E-2</v>
      </c>
      <c r="K2219">
        <v>1.08875E-2</v>
      </c>
      <c r="L2219">
        <v>3.95048E-2</v>
      </c>
      <c r="M2219">
        <v>8.0823500000000006E-2</v>
      </c>
      <c r="N2219">
        <v>5.4571399999999999E-2</v>
      </c>
      <c r="O2219">
        <v>121</v>
      </c>
      <c r="P2219">
        <v>1235</v>
      </c>
    </row>
    <row r="2220" spans="1:16">
      <c r="A2220" s="53" t="s">
        <v>55</v>
      </c>
      <c r="B2220" s="53">
        <v>40058</v>
      </c>
      <c r="C2220" s="57">
        <v>11</v>
      </c>
      <c r="D2220">
        <v>1.143132</v>
      </c>
      <c r="E2220">
        <v>1.1970099999999999</v>
      </c>
      <c r="F2220">
        <v>1.201084</v>
      </c>
      <c r="G2220">
        <v>-5.3877700000000001E-2</v>
      </c>
      <c r="H2220">
        <v>85.442099999999996</v>
      </c>
      <c r="I2220">
        <v>-0.1238137</v>
      </c>
      <c r="J2220">
        <v>-8.2494999999999999E-2</v>
      </c>
      <c r="K2220">
        <v>-5.3877700000000001E-2</v>
      </c>
      <c r="L2220">
        <v>-2.5260500000000002E-2</v>
      </c>
      <c r="M2220">
        <v>1.6058300000000001E-2</v>
      </c>
      <c r="N2220">
        <v>5.4571399999999999E-2</v>
      </c>
      <c r="O2220">
        <v>121</v>
      </c>
      <c r="P2220">
        <v>1235</v>
      </c>
    </row>
    <row r="2221" spans="1:16">
      <c r="A2221" s="53" t="s">
        <v>55</v>
      </c>
      <c r="B2221" s="53">
        <v>40058</v>
      </c>
      <c r="C2221" s="57">
        <v>12</v>
      </c>
      <c r="D2221">
        <v>1.2758780000000001</v>
      </c>
      <c r="E2221">
        <v>1.3207990000000001</v>
      </c>
      <c r="F2221">
        <v>1.2328250000000001</v>
      </c>
      <c r="G2221">
        <v>-4.4921299999999997E-2</v>
      </c>
      <c r="H2221">
        <v>87.938000000000002</v>
      </c>
      <c r="I2221">
        <v>-0.1148573</v>
      </c>
      <c r="J2221">
        <v>-7.3538500000000007E-2</v>
      </c>
      <c r="K2221">
        <v>-4.4921299999999997E-2</v>
      </c>
      <c r="L2221">
        <v>-1.6303999999999999E-2</v>
      </c>
      <c r="M2221">
        <v>2.5014700000000001E-2</v>
      </c>
      <c r="N2221">
        <v>5.4571399999999999E-2</v>
      </c>
      <c r="O2221">
        <v>121</v>
      </c>
      <c r="P2221">
        <v>1235</v>
      </c>
    </row>
    <row r="2222" spans="1:16">
      <c r="A2222" s="53" t="s">
        <v>55</v>
      </c>
      <c r="B2222" s="53">
        <v>40058</v>
      </c>
      <c r="C2222" s="57">
        <v>13</v>
      </c>
      <c r="D2222">
        <v>1.467743</v>
      </c>
      <c r="E2222">
        <v>1.4338690000000001</v>
      </c>
      <c r="F2222">
        <v>1.438887</v>
      </c>
      <c r="G2222">
        <v>3.3873599999999997E-2</v>
      </c>
      <c r="H2222">
        <v>90.433899999999994</v>
      </c>
      <c r="I2222">
        <v>-3.6062499999999997E-2</v>
      </c>
      <c r="J2222">
        <v>5.2563000000000002E-3</v>
      </c>
      <c r="K2222">
        <v>3.3873599999999997E-2</v>
      </c>
      <c r="L2222">
        <v>6.2490799999999999E-2</v>
      </c>
      <c r="M2222">
        <v>0.1038096</v>
      </c>
      <c r="N2222">
        <v>5.4571399999999999E-2</v>
      </c>
      <c r="O2222">
        <v>121</v>
      </c>
      <c r="P2222">
        <v>1235</v>
      </c>
    </row>
    <row r="2223" spans="1:16">
      <c r="A2223" s="53" t="s">
        <v>55</v>
      </c>
      <c r="B2223" s="53">
        <v>40058</v>
      </c>
      <c r="C2223" s="57">
        <v>14</v>
      </c>
      <c r="D2223">
        <v>1.6279980000000001</v>
      </c>
      <c r="E2223">
        <v>1.533161</v>
      </c>
      <c r="F2223">
        <v>1.561261</v>
      </c>
      <c r="G2223">
        <v>9.4837199999999997E-2</v>
      </c>
      <c r="H2223">
        <v>92.574399999999997</v>
      </c>
      <c r="I2223">
        <v>2.4901199999999998E-2</v>
      </c>
      <c r="J2223">
        <v>6.6219899999999998E-2</v>
      </c>
      <c r="K2223">
        <v>9.4837199999999997E-2</v>
      </c>
      <c r="L2223">
        <v>0.12345440000000001</v>
      </c>
      <c r="M2223">
        <v>0.16477320000000001</v>
      </c>
      <c r="N2223">
        <v>5.4571399999999999E-2</v>
      </c>
      <c r="O2223">
        <v>121</v>
      </c>
      <c r="P2223">
        <v>1235</v>
      </c>
    </row>
    <row r="2224" spans="1:16">
      <c r="A2224" s="53" t="s">
        <v>55</v>
      </c>
      <c r="B2224" s="53">
        <v>40058</v>
      </c>
      <c r="C2224" s="57">
        <v>15</v>
      </c>
      <c r="D2224">
        <v>1.8385020000000001</v>
      </c>
      <c r="E2224">
        <v>1.4137420000000001</v>
      </c>
      <c r="F2224">
        <v>1.338851</v>
      </c>
      <c r="G2224">
        <v>0.42475940000000001</v>
      </c>
      <c r="H2224">
        <v>94.7851</v>
      </c>
      <c r="I2224">
        <v>0.35482340000000001</v>
      </c>
      <c r="J2224">
        <v>0.3961421</v>
      </c>
      <c r="K2224">
        <v>0.42475940000000001</v>
      </c>
      <c r="L2224">
        <v>0.45337670000000002</v>
      </c>
      <c r="M2224">
        <v>0.49469540000000001</v>
      </c>
      <c r="N2224">
        <v>5.4571399999999999E-2</v>
      </c>
      <c r="O2224">
        <v>121</v>
      </c>
      <c r="P2224">
        <v>1235</v>
      </c>
    </row>
    <row r="2225" spans="1:16">
      <c r="A2225" s="53" t="s">
        <v>55</v>
      </c>
      <c r="B2225" s="53">
        <v>40058</v>
      </c>
      <c r="C2225" s="57">
        <v>16</v>
      </c>
      <c r="D2225">
        <v>2.1181489999999998</v>
      </c>
      <c r="E2225">
        <v>1.6250150000000001</v>
      </c>
      <c r="F2225">
        <v>1.516454</v>
      </c>
      <c r="G2225">
        <v>0.49313380000000001</v>
      </c>
      <c r="H2225">
        <v>96.570300000000003</v>
      </c>
      <c r="I2225">
        <v>0.42319780000000001</v>
      </c>
      <c r="J2225">
        <v>0.4645165</v>
      </c>
      <c r="K2225">
        <v>0.49313380000000001</v>
      </c>
      <c r="L2225">
        <v>0.52175099999999996</v>
      </c>
      <c r="M2225">
        <v>0.56306979999999995</v>
      </c>
      <c r="N2225">
        <v>5.4571399999999999E-2</v>
      </c>
      <c r="O2225">
        <v>121</v>
      </c>
      <c r="P2225">
        <v>1235</v>
      </c>
    </row>
    <row r="2226" spans="1:16">
      <c r="A2226" s="53" t="s">
        <v>55</v>
      </c>
      <c r="B2226" s="53">
        <v>40058</v>
      </c>
      <c r="C2226" s="57">
        <v>17</v>
      </c>
      <c r="D2226">
        <v>2.3473259999999998</v>
      </c>
      <c r="E2226">
        <v>1.832605</v>
      </c>
      <c r="F2226">
        <v>1.7113719999999999</v>
      </c>
      <c r="G2226">
        <v>0.51472090000000004</v>
      </c>
      <c r="H2226">
        <v>96.710700000000003</v>
      </c>
      <c r="I2226">
        <v>0.44478489999999998</v>
      </c>
      <c r="J2226">
        <v>0.48610370000000003</v>
      </c>
      <c r="K2226">
        <v>0.51472090000000004</v>
      </c>
      <c r="L2226">
        <v>0.54333819999999999</v>
      </c>
      <c r="M2226">
        <v>0.58465699999999998</v>
      </c>
      <c r="N2226">
        <v>5.4571399999999999E-2</v>
      </c>
      <c r="O2226">
        <v>121</v>
      </c>
      <c r="P2226">
        <v>1235</v>
      </c>
    </row>
    <row r="2227" spans="1:16">
      <c r="A2227" s="53" t="s">
        <v>55</v>
      </c>
      <c r="B2227" s="53">
        <v>40058</v>
      </c>
      <c r="C2227" s="57">
        <v>18</v>
      </c>
      <c r="D2227">
        <v>2.511269</v>
      </c>
      <c r="E2227">
        <v>1.964693</v>
      </c>
      <c r="F2227">
        <v>1.8248470000000001</v>
      </c>
      <c r="G2227">
        <v>0.54657610000000001</v>
      </c>
      <c r="H2227">
        <v>96.281000000000006</v>
      </c>
      <c r="I2227">
        <v>0.47664010000000001</v>
      </c>
      <c r="J2227">
        <v>0.5179589</v>
      </c>
      <c r="K2227">
        <v>0.54657610000000001</v>
      </c>
      <c r="L2227">
        <v>0.57519339999999997</v>
      </c>
      <c r="M2227">
        <v>0.61651219999999995</v>
      </c>
      <c r="N2227">
        <v>5.4571399999999999E-2</v>
      </c>
      <c r="O2227">
        <v>121</v>
      </c>
      <c r="P2227">
        <v>1235</v>
      </c>
    </row>
    <row r="2228" spans="1:16">
      <c r="A2228" s="53" t="s">
        <v>55</v>
      </c>
      <c r="B2228" s="53">
        <v>40058</v>
      </c>
      <c r="C2228" s="57">
        <v>19</v>
      </c>
      <c r="D2228">
        <v>2.5346820000000001</v>
      </c>
      <c r="E2228">
        <v>1.995582</v>
      </c>
      <c r="F2228">
        <v>1.8816059999999999</v>
      </c>
      <c r="G2228">
        <v>0.53910029999999998</v>
      </c>
      <c r="H2228">
        <v>94.776899999999998</v>
      </c>
      <c r="I2228">
        <v>0.46916429999999998</v>
      </c>
      <c r="J2228">
        <v>0.51048300000000002</v>
      </c>
      <c r="K2228">
        <v>0.53910029999999998</v>
      </c>
      <c r="L2228">
        <v>0.56771760000000004</v>
      </c>
      <c r="M2228">
        <v>0.60903629999999997</v>
      </c>
      <c r="N2228">
        <v>5.4571399999999999E-2</v>
      </c>
      <c r="O2228">
        <v>121</v>
      </c>
      <c r="P2228">
        <v>1235</v>
      </c>
    </row>
    <row r="2229" spans="1:16">
      <c r="A2229" s="53" t="s">
        <v>55</v>
      </c>
      <c r="B2229" s="53">
        <v>40058</v>
      </c>
      <c r="C2229" s="57">
        <v>20</v>
      </c>
      <c r="D2229">
        <v>2.345297</v>
      </c>
      <c r="E2229">
        <v>2.2728199999999998</v>
      </c>
      <c r="F2229">
        <v>2.2938329999999998</v>
      </c>
      <c r="G2229">
        <v>7.2476600000000002E-2</v>
      </c>
      <c r="H2229">
        <v>88.983500000000006</v>
      </c>
      <c r="I2229">
        <v>2.5406000000000001E-3</v>
      </c>
      <c r="J2229">
        <v>4.38594E-2</v>
      </c>
      <c r="K2229">
        <v>7.2476600000000002E-2</v>
      </c>
      <c r="L2229">
        <v>0.1010939</v>
      </c>
      <c r="M2229">
        <v>0.1424126</v>
      </c>
      <c r="N2229">
        <v>5.4571399999999999E-2</v>
      </c>
      <c r="O2229">
        <v>121</v>
      </c>
      <c r="P2229">
        <v>1235</v>
      </c>
    </row>
    <row r="2230" spans="1:16">
      <c r="A2230" s="53" t="s">
        <v>55</v>
      </c>
      <c r="B2230" s="53">
        <v>40058</v>
      </c>
      <c r="C2230" s="57">
        <v>21</v>
      </c>
      <c r="D2230">
        <v>2.1497410000000001</v>
      </c>
      <c r="E2230">
        <v>2.3327830000000001</v>
      </c>
      <c r="F2230">
        <v>2.3213919999999999</v>
      </c>
      <c r="G2230">
        <v>-0.1830418</v>
      </c>
      <c r="H2230">
        <v>83.623999999999995</v>
      </c>
      <c r="I2230">
        <v>-0.25297779999999997</v>
      </c>
      <c r="J2230">
        <v>-0.21165909999999999</v>
      </c>
      <c r="K2230">
        <v>-0.1830418</v>
      </c>
      <c r="L2230">
        <v>-0.1544246</v>
      </c>
      <c r="M2230">
        <v>-0.11310580000000001</v>
      </c>
      <c r="N2230">
        <v>5.4571399999999999E-2</v>
      </c>
      <c r="O2230">
        <v>121</v>
      </c>
      <c r="P2230">
        <v>1235</v>
      </c>
    </row>
    <row r="2231" spans="1:16">
      <c r="A2231" s="53" t="s">
        <v>55</v>
      </c>
      <c r="B2231" s="53">
        <v>40058</v>
      </c>
      <c r="C2231" s="57">
        <v>22</v>
      </c>
      <c r="D2231">
        <v>1.92215</v>
      </c>
      <c r="E2231">
        <v>2.073394</v>
      </c>
      <c r="F2231">
        <v>1.952644</v>
      </c>
      <c r="G2231">
        <v>-0.15124370000000001</v>
      </c>
      <c r="H2231">
        <v>80.553700000000006</v>
      </c>
      <c r="I2231">
        <v>-0.22117970000000001</v>
      </c>
      <c r="J2231">
        <v>-0.17986089999999999</v>
      </c>
      <c r="K2231">
        <v>-0.15124370000000001</v>
      </c>
      <c r="L2231">
        <v>-0.1226264</v>
      </c>
      <c r="M2231">
        <v>-8.1307699999999997E-2</v>
      </c>
      <c r="N2231">
        <v>5.4571399999999999E-2</v>
      </c>
      <c r="O2231">
        <v>121</v>
      </c>
      <c r="P2231">
        <v>1235</v>
      </c>
    </row>
    <row r="2232" spans="1:16">
      <c r="A2232" s="53" t="s">
        <v>55</v>
      </c>
      <c r="B2232" s="53">
        <v>40058</v>
      </c>
      <c r="C2232" s="57">
        <v>23</v>
      </c>
      <c r="D2232">
        <v>1.51559</v>
      </c>
      <c r="E2232">
        <v>1.5299659999999999</v>
      </c>
      <c r="F2232">
        <v>1.399203</v>
      </c>
      <c r="G2232">
        <v>-1.43759E-2</v>
      </c>
      <c r="H2232">
        <v>76.933300000000003</v>
      </c>
      <c r="I2232">
        <v>-8.3620899999999998E-2</v>
      </c>
      <c r="J2232">
        <v>-4.2710400000000003E-2</v>
      </c>
      <c r="K2232">
        <v>-1.43759E-2</v>
      </c>
      <c r="L2232">
        <v>1.39586E-2</v>
      </c>
      <c r="M2232">
        <v>5.4869099999999997E-2</v>
      </c>
      <c r="N2232">
        <v>5.40321E-2</v>
      </c>
      <c r="O2232">
        <v>120</v>
      </c>
      <c r="P2232">
        <v>1235</v>
      </c>
    </row>
    <row r="2233" spans="1:16">
      <c r="A2233" s="53" t="s">
        <v>55</v>
      </c>
      <c r="B2233" s="53">
        <v>40058</v>
      </c>
      <c r="C2233" s="57">
        <v>24</v>
      </c>
      <c r="D2233">
        <v>1.150218</v>
      </c>
      <c r="E2233">
        <v>1.1350439999999999</v>
      </c>
      <c r="F2233">
        <v>1.0550010000000001</v>
      </c>
      <c r="G2233">
        <v>1.5173799999999999E-2</v>
      </c>
      <c r="H2233">
        <v>74.071399999999997</v>
      </c>
      <c r="I2233">
        <v>-5.45876E-2</v>
      </c>
      <c r="J2233">
        <v>-1.3372E-2</v>
      </c>
      <c r="K2233">
        <v>1.5173799999999999E-2</v>
      </c>
      <c r="L2233">
        <v>4.3719599999999997E-2</v>
      </c>
      <c r="M2233">
        <v>8.4935200000000002E-2</v>
      </c>
      <c r="N2233">
        <v>5.44351E-2</v>
      </c>
      <c r="O2233">
        <v>119</v>
      </c>
      <c r="P2233">
        <v>1235</v>
      </c>
    </row>
    <row r="2234" spans="1:16">
      <c r="A2234" s="53" t="s">
        <v>55</v>
      </c>
      <c r="B2234" s="53">
        <v>40066</v>
      </c>
      <c r="C2234" s="57">
        <v>1</v>
      </c>
      <c r="D2234">
        <v>0.76181359999999998</v>
      </c>
      <c r="E2234">
        <v>0.74235689999999999</v>
      </c>
      <c r="F2234">
        <v>0.7939138</v>
      </c>
      <c r="G2234">
        <v>1.94567E-2</v>
      </c>
      <c r="H2234">
        <v>66.155699999999996</v>
      </c>
      <c r="I2234">
        <v>-5.0120100000000001E-2</v>
      </c>
      <c r="J2234">
        <v>-9.0136000000000001E-3</v>
      </c>
      <c r="K2234">
        <v>1.94567E-2</v>
      </c>
      <c r="L2234">
        <v>4.7926900000000001E-2</v>
      </c>
      <c r="M2234">
        <v>8.9033500000000002E-2</v>
      </c>
      <c r="N2234">
        <v>5.4290999999999999E-2</v>
      </c>
      <c r="O2234">
        <v>122</v>
      </c>
      <c r="P2234">
        <v>1250</v>
      </c>
    </row>
    <row r="2235" spans="1:16">
      <c r="A2235" s="53" t="s">
        <v>55</v>
      </c>
      <c r="B2235" s="53">
        <v>40066</v>
      </c>
      <c r="C2235" s="57">
        <v>2</v>
      </c>
      <c r="D2235">
        <v>0.63308240000000005</v>
      </c>
      <c r="E2235">
        <v>0.63898189999999999</v>
      </c>
      <c r="F2235">
        <v>0.65173349999999997</v>
      </c>
      <c r="G2235">
        <v>-5.8994E-3</v>
      </c>
      <c r="H2235">
        <v>64.807400000000001</v>
      </c>
      <c r="I2235">
        <v>-7.5476199999999993E-2</v>
      </c>
      <c r="J2235">
        <v>-3.4369700000000003E-2</v>
      </c>
      <c r="K2235">
        <v>-5.8994E-3</v>
      </c>
      <c r="L2235">
        <v>2.2570799999999999E-2</v>
      </c>
      <c r="M2235">
        <v>6.3677300000000006E-2</v>
      </c>
      <c r="N2235">
        <v>5.4290999999999999E-2</v>
      </c>
      <c r="O2235">
        <v>122</v>
      </c>
      <c r="P2235">
        <v>1250</v>
      </c>
    </row>
    <row r="2236" spans="1:16">
      <c r="A2236" s="53" t="s">
        <v>55</v>
      </c>
      <c r="B2236" s="53">
        <v>40066</v>
      </c>
      <c r="C2236" s="57">
        <v>3</v>
      </c>
      <c r="D2236">
        <v>0.52852429999999995</v>
      </c>
      <c r="E2236">
        <v>0.55586599999999997</v>
      </c>
      <c r="F2236">
        <v>0.59352280000000002</v>
      </c>
      <c r="G2236">
        <v>-2.73417E-2</v>
      </c>
      <c r="H2236">
        <v>62.3934</v>
      </c>
      <c r="I2236">
        <v>-9.6918500000000005E-2</v>
      </c>
      <c r="J2236">
        <v>-5.5812E-2</v>
      </c>
      <c r="K2236">
        <v>-2.73417E-2</v>
      </c>
      <c r="L2236">
        <v>1.1284999999999999E-3</v>
      </c>
      <c r="M2236">
        <v>4.2235000000000002E-2</v>
      </c>
      <c r="N2236">
        <v>5.4290999999999999E-2</v>
      </c>
      <c r="O2236">
        <v>122</v>
      </c>
      <c r="P2236">
        <v>1250</v>
      </c>
    </row>
    <row r="2237" spans="1:16">
      <c r="A2237" s="53" t="s">
        <v>55</v>
      </c>
      <c r="B2237" s="53">
        <v>40066</v>
      </c>
      <c r="C2237" s="57">
        <v>4</v>
      </c>
      <c r="D2237">
        <v>0.50520679999999996</v>
      </c>
      <c r="E2237">
        <v>0.54577010000000004</v>
      </c>
      <c r="F2237">
        <v>0.59098269999999997</v>
      </c>
      <c r="G2237">
        <v>-4.0563299999999997E-2</v>
      </c>
      <c r="H2237">
        <v>62.3279</v>
      </c>
      <c r="I2237">
        <v>-0.1101401</v>
      </c>
      <c r="J2237">
        <v>-6.9033499999999998E-2</v>
      </c>
      <c r="K2237">
        <v>-4.0563299999999997E-2</v>
      </c>
      <c r="L2237">
        <v>-1.2093E-2</v>
      </c>
      <c r="M2237">
        <v>2.9013500000000001E-2</v>
      </c>
      <c r="N2237">
        <v>5.4290999999999999E-2</v>
      </c>
      <c r="O2237">
        <v>122</v>
      </c>
      <c r="P2237">
        <v>1250</v>
      </c>
    </row>
    <row r="2238" spans="1:16">
      <c r="A2238" s="53" t="s">
        <v>55</v>
      </c>
      <c r="B2238" s="53">
        <v>40066</v>
      </c>
      <c r="C2238" s="57">
        <v>5</v>
      </c>
      <c r="D2238">
        <v>0.50648859999999996</v>
      </c>
      <c r="E2238">
        <v>0.53892739999999995</v>
      </c>
      <c r="F2238">
        <v>0.58266549999999995</v>
      </c>
      <c r="G2238">
        <v>-3.2438799999999997E-2</v>
      </c>
      <c r="H2238">
        <v>62.262300000000003</v>
      </c>
      <c r="I2238">
        <v>-0.1020156</v>
      </c>
      <c r="J2238">
        <v>-6.0909100000000001E-2</v>
      </c>
      <c r="K2238">
        <v>-3.2438799999999997E-2</v>
      </c>
      <c r="L2238">
        <v>-3.9686000000000001E-3</v>
      </c>
      <c r="M2238">
        <v>3.7137999999999997E-2</v>
      </c>
      <c r="N2238">
        <v>5.4290999999999999E-2</v>
      </c>
      <c r="O2238">
        <v>122</v>
      </c>
      <c r="P2238">
        <v>1250</v>
      </c>
    </row>
    <row r="2239" spans="1:16">
      <c r="A2239" s="53" t="s">
        <v>55</v>
      </c>
      <c r="B2239" s="53">
        <v>40066</v>
      </c>
      <c r="C2239" s="57">
        <v>6</v>
      </c>
      <c r="D2239">
        <v>0.53288880000000005</v>
      </c>
      <c r="E2239">
        <v>0.55799639999999995</v>
      </c>
      <c r="F2239">
        <v>0.57667939999999995</v>
      </c>
      <c r="G2239">
        <v>-2.5107600000000001E-2</v>
      </c>
      <c r="H2239">
        <v>61.762300000000003</v>
      </c>
      <c r="I2239">
        <v>-9.4684299999999999E-2</v>
      </c>
      <c r="J2239">
        <v>-5.3577800000000002E-2</v>
      </c>
      <c r="K2239">
        <v>-2.5107600000000001E-2</v>
      </c>
      <c r="L2239">
        <v>3.3627000000000002E-3</v>
      </c>
      <c r="M2239">
        <v>4.44692E-2</v>
      </c>
      <c r="N2239">
        <v>5.4290999999999999E-2</v>
      </c>
      <c r="O2239">
        <v>122</v>
      </c>
      <c r="P2239">
        <v>1250</v>
      </c>
    </row>
    <row r="2240" spans="1:16">
      <c r="A2240" s="53" t="s">
        <v>55</v>
      </c>
      <c r="B2240" s="53">
        <v>40066</v>
      </c>
      <c r="C2240" s="57">
        <v>7</v>
      </c>
      <c r="D2240">
        <v>0.65421799999999997</v>
      </c>
      <c r="E2240">
        <v>0.70801780000000003</v>
      </c>
      <c r="F2240">
        <v>0.70877610000000002</v>
      </c>
      <c r="G2240">
        <v>-5.3799899999999998E-2</v>
      </c>
      <c r="H2240">
        <v>61.8279</v>
      </c>
      <c r="I2240">
        <v>-0.1233766</v>
      </c>
      <c r="J2240">
        <v>-8.2270099999999999E-2</v>
      </c>
      <c r="K2240">
        <v>-5.3799899999999998E-2</v>
      </c>
      <c r="L2240">
        <v>-2.5329600000000001E-2</v>
      </c>
      <c r="M2240">
        <v>1.57769E-2</v>
      </c>
      <c r="N2240">
        <v>5.4290999999999999E-2</v>
      </c>
      <c r="O2240">
        <v>122</v>
      </c>
      <c r="P2240">
        <v>1250</v>
      </c>
    </row>
    <row r="2241" spans="1:16">
      <c r="A2241" s="53" t="s">
        <v>55</v>
      </c>
      <c r="B2241" s="53">
        <v>40066</v>
      </c>
      <c r="C2241" s="57">
        <v>8</v>
      </c>
      <c r="D2241">
        <v>0.76312089999999999</v>
      </c>
      <c r="E2241">
        <v>0.82766609999999996</v>
      </c>
      <c r="F2241">
        <v>0.84023749999999997</v>
      </c>
      <c r="G2241">
        <v>-6.4545199999999997E-2</v>
      </c>
      <c r="H2241">
        <v>64.045100000000005</v>
      </c>
      <c r="I2241">
        <v>-0.13412199999999999</v>
      </c>
      <c r="J2241">
        <v>-9.3015500000000001E-2</v>
      </c>
      <c r="K2241">
        <v>-6.4545199999999997E-2</v>
      </c>
      <c r="L2241">
        <v>-3.6075000000000003E-2</v>
      </c>
      <c r="M2241">
        <v>5.0315999999999998E-3</v>
      </c>
      <c r="N2241">
        <v>5.4290999999999999E-2</v>
      </c>
      <c r="O2241">
        <v>122</v>
      </c>
      <c r="P2241">
        <v>1250</v>
      </c>
    </row>
    <row r="2242" spans="1:16">
      <c r="A2242" s="53" t="s">
        <v>55</v>
      </c>
      <c r="B2242" s="53">
        <v>40066</v>
      </c>
      <c r="C2242" s="57">
        <v>9</v>
      </c>
      <c r="D2242">
        <v>0.87468089999999998</v>
      </c>
      <c r="E2242">
        <v>0.90284969999999998</v>
      </c>
      <c r="F2242">
        <v>0.86561630000000001</v>
      </c>
      <c r="G2242">
        <v>-2.81689E-2</v>
      </c>
      <c r="H2242">
        <v>70.151600000000002</v>
      </c>
      <c r="I2242">
        <v>-9.7745600000000002E-2</v>
      </c>
      <c r="J2242">
        <v>-5.6639099999999998E-2</v>
      </c>
      <c r="K2242">
        <v>-2.81689E-2</v>
      </c>
      <c r="L2242">
        <v>3.0140000000000001E-4</v>
      </c>
      <c r="M2242">
        <v>4.1407899999999997E-2</v>
      </c>
      <c r="N2242">
        <v>5.4290999999999999E-2</v>
      </c>
      <c r="O2242">
        <v>122</v>
      </c>
      <c r="P2242">
        <v>1250</v>
      </c>
    </row>
    <row r="2243" spans="1:16">
      <c r="A2243" s="53" t="s">
        <v>55</v>
      </c>
      <c r="B2243" s="53">
        <v>40066</v>
      </c>
      <c r="C2243" s="57">
        <v>10</v>
      </c>
      <c r="D2243">
        <v>0.94229169999999995</v>
      </c>
      <c r="E2243">
        <v>0.90740920000000003</v>
      </c>
      <c r="F2243">
        <v>0.90086790000000005</v>
      </c>
      <c r="G2243">
        <v>3.4882499999999997E-2</v>
      </c>
      <c r="H2243">
        <v>77.6066</v>
      </c>
      <c r="I2243">
        <v>-3.4694200000000001E-2</v>
      </c>
      <c r="J2243">
        <v>6.4123000000000001E-3</v>
      </c>
      <c r="K2243">
        <v>3.4882499999999997E-2</v>
      </c>
      <c r="L2243">
        <v>6.3352800000000001E-2</v>
      </c>
      <c r="M2243">
        <v>0.1044593</v>
      </c>
      <c r="N2243">
        <v>5.4290999999999999E-2</v>
      </c>
      <c r="O2243">
        <v>122</v>
      </c>
      <c r="P2243">
        <v>1250</v>
      </c>
    </row>
    <row r="2244" spans="1:16">
      <c r="A2244" s="53" t="s">
        <v>55</v>
      </c>
      <c r="B2244" s="53">
        <v>40066</v>
      </c>
      <c r="C2244" s="57">
        <v>11</v>
      </c>
      <c r="D2244">
        <v>1.0385530000000001</v>
      </c>
      <c r="E2244">
        <v>1.0864940000000001</v>
      </c>
      <c r="F2244">
        <v>1.0776429999999999</v>
      </c>
      <c r="G2244">
        <v>-4.7941699999999997E-2</v>
      </c>
      <c r="H2244">
        <v>83.389300000000006</v>
      </c>
      <c r="I2244">
        <v>-0.1175185</v>
      </c>
      <c r="J2244">
        <v>-7.6411900000000005E-2</v>
      </c>
      <c r="K2244">
        <v>-4.7941699999999997E-2</v>
      </c>
      <c r="L2244">
        <v>-1.94714E-2</v>
      </c>
      <c r="M2244">
        <v>2.1635100000000001E-2</v>
      </c>
      <c r="N2244">
        <v>5.4290999999999999E-2</v>
      </c>
      <c r="O2244">
        <v>122</v>
      </c>
      <c r="P2244">
        <v>1250</v>
      </c>
    </row>
    <row r="2245" spans="1:16">
      <c r="A2245" s="53" t="s">
        <v>55</v>
      </c>
      <c r="B2245" s="53">
        <v>40066</v>
      </c>
      <c r="C2245" s="57">
        <v>12</v>
      </c>
      <c r="D2245">
        <v>1.1194949999999999</v>
      </c>
      <c r="E2245">
        <v>1.1533659999999999</v>
      </c>
      <c r="F2245">
        <v>1.2437929999999999</v>
      </c>
      <c r="G2245">
        <v>-3.38708E-2</v>
      </c>
      <c r="H2245">
        <v>86.520499999999998</v>
      </c>
      <c r="I2245">
        <v>-0.1034476</v>
      </c>
      <c r="J2245">
        <v>-6.2341100000000003E-2</v>
      </c>
      <c r="K2245">
        <v>-3.38708E-2</v>
      </c>
      <c r="L2245">
        <v>-5.4006000000000002E-3</v>
      </c>
      <c r="M2245">
        <v>3.5706000000000002E-2</v>
      </c>
      <c r="N2245">
        <v>5.4290999999999999E-2</v>
      </c>
      <c r="O2245">
        <v>122</v>
      </c>
      <c r="P2245">
        <v>1250</v>
      </c>
    </row>
    <row r="2246" spans="1:16">
      <c r="A2246" s="53" t="s">
        <v>55</v>
      </c>
      <c r="B2246" s="53">
        <v>40066</v>
      </c>
      <c r="C2246" s="57">
        <v>13</v>
      </c>
      <c r="D2246">
        <v>1.2750649999999999</v>
      </c>
      <c r="E2246">
        <v>1.2578640000000001</v>
      </c>
      <c r="F2246">
        <v>1.2722960000000001</v>
      </c>
      <c r="G2246">
        <v>1.72012E-2</v>
      </c>
      <c r="H2246">
        <v>89.376000000000005</v>
      </c>
      <c r="I2246">
        <v>-5.2472400000000002E-2</v>
      </c>
      <c r="J2246">
        <v>-1.13087E-2</v>
      </c>
      <c r="K2246">
        <v>1.72012E-2</v>
      </c>
      <c r="L2246">
        <v>4.5711099999999998E-2</v>
      </c>
      <c r="M2246">
        <v>8.6874800000000002E-2</v>
      </c>
      <c r="N2246">
        <v>5.4366600000000001E-2</v>
      </c>
      <c r="O2246">
        <v>121</v>
      </c>
      <c r="P2246">
        <v>1250</v>
      </c>
    </row>
    <row r="2247" spans="1:16">
      <c r="A2247" s="53" t="s">
        <v>55</v>
      </c>
      <c r="B2247" s="53">
        <v>40066</v>
      </c>
      <c r="C2247" s="57">
        <v>14</v>
      </c>
      <c r="D2247">
        <v>1.4010469999999999</v>
      </c>
      <c r="E2247">
        <v>1.3487039999999999</v>
      </c>
      <c r="F2247">
        <v>1.4005050000000001</v>
      </c>
      <c r="G2247">
        <v>5.2343099999999997E-2</v>
      </c>
      <c r="H2247">
        <v>91.217200000000005</v>
      </c>
      <c r="I2247">
        <v>-1.7233600000000002E-2</v>
      </c>
      <c r="J2247">
        <v>2.3872899999999999E-2</v>
      </c>
      <c r="K2247">
        <v>5.2343099999999997E-2</v>
      </c>
      <c r="L2247">
        <v>8.0813399999999994E-2</v>
      </c>
      <c r="M2247">
        <v>0.1219199</v>
      </c>
      <c r="N2247">
        <v>5.4290999999999999E-2</v>
      </c>
      <c r="O2247">
        <v>122</v>
      </c>
      <c r="P2247">
        <v>1250</v>
      </c>
    </row>
    <row r="2248" spans="1:16">
      <c r="A2248" s="53" t="s">
        <v>55</v>
      </c>
      <c r="B2248" s="53">
        <v>40066</v>
      </c>
      <c r="C2248" s="57">
        <v>15</v>
      </c>
      <c r="D2248">
        <v>1.5650520000000001</v>
      </c>
      <c r="E2248">
        <v>1.177413</v>
      </c>
      <c r="F2248">
        <v>1.1771469999999999</v>
      </c>
      <c r="G2248">
        <v>0.38763900000000001</v>
      </c>
      <c r="H2248">
        <v>93.065600000000003</v>
      </c>
      <c r="I2248">
        <v>0.31806230000000002</v>
      </c>
      <c r="J2248">
        <v>0.35916880000000001</v>
      </c>
      <c r="K2248">
        <v>0.38763900000000001</v>
      </c>
      <c r="L2248">
        <v>0.41610930000000002</v>
      </c>
      <c r="M2248">
        <v>0.45721580000000001</v>
      </c>
      <c r="N2248">
        <v>5.4290999999999999E-2</v>
      </c>
      <c r="O2248">
        <v>122</v>
      </c>
      <c r="P2248">
        <v>1250</v>
      </c>
    </row>
    <row r="2249" spans="1:16">
      <c r="A2249" s="53" t="s">
        <v>55</v>
      </c>
      <c r="B2249" s="53">
        <v>40066</v>
      </c>
      <c r="C2249" s="57">
        <v>16</v>
      </c>
      <c r="D2249">
        <v>1.804797</v>
      </c>
      <c r="E2249">
        <v>1.3962619999999999</v>
      </c>
      <c r="F2249">
        <v>1.3924369999999999</v>
      </c>
      <c r="G2249">
        <v>0.40853450000000002</v>
      </c>
      <c r="H2249">
        <v>94.565600000000003</v>
      </c>
      <c r="I2249">
        <v>0.33895779999999998</v>
      </c>
      <c r="J2249">
        <v>0.38006430000000002</v>
      </c>
      <c r="K2249">
        <v>0.40853450000000002</v>
      </c>
      <c r="L2249">
        <v>0.43700480000000003</v>
      </c>
      <c r="M2249">
        <v>0.47811130000000002</v>
      </c>
      <c r="N2249">
        <v>5.4290999999999999E-2</v>
      </c>
      <c r="O2249">
        <v>122</v>
      </c>
      <c r="P2249">
        <v>1250</v>
      </c>
    </row>
    <row r="2250" spans="1:16">
      <c r="A2250" s="53" t="s">
        <v>55</v>
      </c>
      <c r="B2250" s="53">
        <v>40066</v>
      </c>
      <c r="C2250" s="57">
        <v>17</v>
      </c>
      <c r="D2250">
        <v>2.0324019999999998</v>
      </c>
      <c r="E2250">
        <v>1.5732010000000001</v>
      </c>
      <c r="F2250">
        <v>1.486775</v>
      </c>
      <c r="G2250">
        <v>0.45920119999999998</v>
      </c>
      <c r="H2250">
        <v>94.913899999999998</v>
      </c>
      <c r="I2250">
        <v>0.38962439999999998</v>
      </c>
      <c r="J2250">
        <v>0.43073099999999998</v>
      </c>
      <c r="K2250">
        <v>0.45920119999999998</v>
      </c>
      <c r="L2250">
        <v>0.48767149999999998</v>
      </c>
      <c r="M2250">
        <v>0.52877799999999997</v>
      </c>
      <c r="N2250">
        <v>5.4290999999999999E-2</v>
      </c>
      <c r="O2250">
        <v>122</v>
      </c>
      <c r="P2250">
        <v>1250</v>
      </c>
    </row>
    <row r="2251" spans="1:16">
      <c r="A2251" s="53" t="s">
        <v>55</v>
      </c>
      <c r="B2251" s="53">
        <v>40066</v>
      </c>
      <c r="C2251" s="57">
        <v>18</v>
      </c>
      <c r="D2251">
        <v>2.2026690000000002</v>
      </c>
      <c r="E2251">
        <v>1.6870369999999999</v>
      </c>
      <c r="F2251">
        <v>1.544737</v>
      </c>
      <c r="G2251">
        <v>0.51563250000000005</v>
      </c>
      <c r="H2251">
        <v>94.545100000000005</v>
      </c>
      <c r="I2251">
        <v>0.4460557</v>
      </c>
      <c r="J2251">
        <v>0.48716229999999999</v>
      </c>
      <c r="K2251">
        <v>0.51563250000000005</v>
      </c>
      <c r="L2251">
        <v>0.5441028</v>
      </c>
      <c r="M2251">
        <v>0.58520930000000004</v>
      </c>
      <c r="N2251">
        <v>5.4290999999999999E-2</v>
      </c>
      <c r="O2251">
        <v>122</v>
      </c>
      <c r="P2251">
        <v>1250</v>
      </c>
    </row>
    <row r="2252" spans="1:16">
      <c r="A2252" s="53" t="s">
        <v>55</v>
      </c>
      <c r="B2252" s="53">
        <v>40066</v>
      </c>
      <c r="C2252" s="57">
        <v>19</v>
      </c>
      <c r="D2252">
        <v>2.2164609999999998</v>
      </c>
      <c r="E2252">
        <v>1.8301559999999999</v>
      </c>
      <c r="F2252">
        <v>1.697319</v>
      </c>
      <c r="G2252">
        <v>0.38630490000000001</v>
      </c>
      <c r="H2252">
        <v>92.024600000000007</v>
      </c>
      <c r="I2252">
        <v>0.31672810000000001</v>
      </c>
      <c r="J2252">
        <v>0.3578346</v>
      </c>
      <c r="K2252">
        <v>0.38630490000000001</v>
      </c>
      <c r="L2252">
        <v>0.41477510000000001</v>
      </c>
      <c r="M2252">
        <v>0.4558816</v>
      </c>
      <c r="N2252">
        <v>5.4290999999999999E-2</v>
      </c>
      <c r="O2252">
        <v>122</v>
      </c>
      <c r="P2252">
        <v>1250</v>
      </c>
    </row>
    <row r="2253" spans="1:16">
      <c r="A2253" s="53" t="s">
        <v>55</v>
      </c>
      <c r="B2253" s="53">
        <v>40066</v>
      </c>
      <c r="C2253" s="57">
        <v>20</v>
      </c>
      <c r="D2253">
        <v>2.0708199999999999</v>
      </c>
      <c r="E2253">
        <v>2.1358920000000001</v>
      </c>
      <c r="F2253">
        <v>2.1031279999999999</v>
      </c>
      <c r="G2253">
        <v>-6.5072099999999994E-2</v>
      </c>
      <c r="H2253">
        <v>85.418000000000006</v>
      </c>
      <c r="I2253">
        <v>-0.13464880000000001</v>
      </c>
      <c r="J2253">
        <v>-9.3542299999999995E-2</v>
      </c>
      <c r="K2253">
        <v>-6.5072099999999994E-2</v>
      </c>
      <c r="L2253">
        <v>-3.6601799999999997E-2</v>
      </c>
      <c r="M2253">
        <v>4.5047000000000004E-3</v>
      </c>
      <c r="N2253">
        <v>5.4290999999999999E-2</v>
      </c>
      <c r="O2253">
        <v>122</v>
      </c>
      <c r="P2253">
        <v>1250</v>
      </c>
    </row>
    <row r="2254" spans="1:16">
      <c r="A2254" s="53" t="s">
        <v>55</v>
      </c>
      <c r="B2254" s="53">
        <v>40066</v>
      </c>
      <c r="C2254" s="57">
        <v>21</v>
      </c>
      <c r="D2254">
        <v>1.897796</v>
      </c>
      <c r="E2254">
        <v>2.1144790000000002</v>
      </c>
      <c r="F2254">
        <v>2.1239530000000002</v>
      </c>
      <c r="G2254">
        <v>-0.21668299999999999</v>
      </c>
      <c r="H2254">
        <v>80.200800000000001</v>
      </c>
      <c r="I2254">
        <v>-0.28625980000000001</v>
      </c>
      <c r="J2254">
        <v>-0.24515329999999999</v>
      </c>
      <c r="K2254">
        <v>-0.21668299999999999</v>
      </c>
      <c r="L2254">
        <v>-0.18821280000000001</v>
      </c>
      <c r="M2254">
        <v>-0.1471063</v>
      </c>
      <c r="N2254">
        <v>5.4290999999999999E-2</v>
      </c>
      <c r="O2254">
        <v>122</v>
      </c>
      <c r="P2254">
        <v>1250</v>
      </c>
    </row>
    <row r="2255" spans="1:16">
      <c r="A2255" s="53" t="s">
        <v>55</v>
      </c>
      <c r="B2255" s="53">
        <v>40066</v>
      </c>
      <c r="C2255" s="57">
        <v>22</v>
      </c>
      <c r="D2255">
        <v>1.647221</v>
      </c>
      <c r="E2255">
        <v>1.74349</v>
      </c>
      <c r="F2255">
        <v>1.7573049999999999</v>
      </c>
      <c r="G2255">
        <v>-9.6268900000000004E-2</v>
      </c>
      <c r="H2255">
        <v>76.418000000000006</v>
      </c>
      <c r="I2255">
        <v>-0.16584570000000001</v>
      </c>
      <c r="J2255">
        <v>-0.12473910000000001</v>
      </c>
      <c r="K2255">
        <v>-9.6268900000000004E-2</v>
      </c>
      <c r="L2255">
        <v>-6.7798600000000001E-2</v>
      </c>
      <c r="M2255">
        <v>-2.66921E-2</v>
      </c>
      <c r="N2255">
        <v>5.4290999999999999E-2</v>
      </c>
      <c r="O2255">
        <v>122</v>
      </c>
      <c r="P2255">
        <v>1250</v>
      </c>
    </row>
    <row r="2256" spans="1:16">
      <c r="A2256" s="53" t="s">
        <v>55</v>
      </c>
      <c r="B2256" s="53">
        <v>40066</v>
      </c>
      <c r="C2256" s="57">
        <v>23</v>
      </c>
      <c r="D2256">
        <v>1.396938</v>
      </c>
      <c r="E2256">
        <v>1.4487559999999999</v>
      </c>
      <c r="F2256">
        <v>1.5645260000000001</v>
      </c>
      <c r="G2256">
        <v>-5.1818400000000001E-2</v>
      </c>
      <c r="H2256">
        <v>74.852500000000006</v>
      </c>
      <c r="I2256">
        <v>-0.12139510000000001</v>
      </c>
      <c r="J2256">
        <v>-8.0288600000000002E-2</v>
      </c>
      <c r="K2256">
        <v>-5.1818400000000001E-2</v>
      </c>
      <c r="L2256">
        <v>-2.33481E-2</v>
      </c>
      <c r="M2256">
        <v>1.7758400000000001E-2</v>
      </c>
      <c r="N2256">
        <v>5.4290999999999999E-2</v>
      </c>
      <c r="O2256">
        <v>122</v>
      </c>
      <c r="P2256">
        <v>1250</v>
      </c>
    </row>
    <row r="2257" spans="1:16">
      <c r="A2257" s="53" t="s">
        <v>55</v>
      </c>
      <c r="B2257" s="53">
        <v>40066</v>
      </c>
      <c r="C2257" s="57">
        <v>24</v>
      </c>
      <c r="D2257">
        <v>1.0718589999999999</v>
      </c>
      <c r="E2257">
        <v>1.0607740000000001</v>
      </c>
      <c r="F2257">
        <v>1.1274740000000001</v>
      </c>
      <c r="G2257">
        <v>1.10852E-2</v>
      </c>
      <c r="H2257">
        <v>73.069699999999997</v>
      </c>
      <c r="I2257">
        <v>-5.8491599999999998E-2</v>
      </c>
      <c r="J2257">
        <v>-1.7385100000000001E-2</v>
      </c>
      <c r="K2257">
        <v>1.10852E-2</v>
      </c>
      <c r="L2257">
        <v>3.9555399999999998E-2</v>
      </c>
      <c r="M2257">
        <v>8.0661899999999995E-2</v>
      </c>
      <c r="N2257">
        <v>5.4290999999999999E-2</v>
      </c>
      <c r="O2257">
        <v>122</v>
      </c>
      <c r="P2257">
        <v>1250</v>
      </c>
    </row>
    <row r="2258" spans="1:16">
      <c r="A2258" s="53" t="s">
        <v>55</v>
      </c>
      <c r="B2258" s="53">
        <v>40067</v>
      </c>
      <c r="C2258" s="57">
        <v>1</v>
      </c>
      <c r="D2258">
        <v>0.84101340000000002</v>
      </c>
      <c r="E2258">
        <v>0.81515249999999995</v>
      </c>
      <c r="F2258">
        <v>0.83615229999999996</v>
      </c>
      <c r="G2258">
        <v>2.5860899999999999E-2</v>
      </c>
      <c r="H2258">
        <v>69.807400000000001</v>
      </c>
      <c r="I2258">
        <v>-4.3715900000000002E-2</v>
      </c>
      <c r="J2258">
        <v>-2.6093000000000002E-3</v>
      </c>
      <c r="K2258">
        <v>2.5860899999999999E-2</v>
      </c>
      <c r="L2258">
        <v>5.4331200000000003E-2</v>
      </c>
      <c r="M2258">
        <v>9.54377E-2</v>
      </c>
      <c r="N2258">
        <v>5.4290999999999999E-2</v>
      </c>
      <c r="O2258">
        <v>122</v>
      </c>
      <c r="P2258">
        <v>1249</v>
      </c>
    </row>
    <row r="2259" spans="1:16">
      <c r="A2259" s="53" t="s">
        <v>55</v>
      </c>
      <c r="B2259" s="53">
        <v>40067</v>
      </c>
      <c r="C2259" s="57">
        <v>2</v>
      </c>
      <c r="D2259">
        <v>0.69187069999999995</v>
      </c>
      <c r="E2259">
        <v>0.68151609999999996</v>
      </c>
      <c r="F2259">
        <v>0.70606550000000001</v>
      </c>
      <c r="G2259">
        <v>1.03547E-2</v>
      </c>
      <c r="H2259">
        <v>68.176199999999994</v>
      </c>
      <c r="I2259">
        <v>-5.92221E-2</v>
      </c>
      <c r="J2259">
        <v>-1.8115599999999999E-2</v>
      </c>
      <c r="K2259">
        <v>1.03547E-2</v>
      </c>
      <c r="L2259">
        <v>3.8824900000000002E-2</v>
      </c>
      <c r="M2259">
        <v>7.9931500000000003E-2</v>
      </c>
      <c r="N2259">
        <v>5.4290999999999999E-2</v>
      </c>
      <c r="O2259">
        <v>122</v>
      </c>
      <c r="P2259">
        <v>1249</v>
      </c>
    </row>
    <row r="2260" spans="1:16">
      <c r="A2260" s="53" t="s">
        <v>55</v>
      </c>
      <c r="B2260" s="53">
        <v>40067</v>
      </c>
      <c r="C2260" s="57">
        <v>3</v>
      </c>
      <c r="D2260">
        <v>0.62864889999999995</v>
      </c>
      <c r="E2260">
        <v>0.64704249999999996</v>
      </c>
      <c r="F2260">
        <v>0.69370149999999997</v>
      </c>
      <c r="G2260">
        <v>-1.83936E-2</v>
      </c>
      <c r="H2260">
        <v>67.176199999999994</v>
      </c>
      <c r="I2260">
        <v>-8.7970300000000001E-2</v>
      </c>
      <c r="J2260">
        <v>-4.6863799999999997E-2</v>
      </c>
      <c r="K2260">
        <v>-1.83936E-2</v>
      </c>
      <c r="L2260">
        <v>1.0076699999999999E-2</v>
      </c>
      <c r="M2260">
        <v>5.1183199999999998E-2</v>
      </c>
      <c r="N2260">
        <v>5.4290999999999999E-2</v>
      </c>
      <c r="O2260">
        <v>122</v>
      </c>
      <c r="P2260">
        <v>1249</v>
      </c>
    </row>
    <row r="2261" spans="1:16">
      <c r="A2261" s="53" t="s">
        <v>55</v>
      </c>
      <c r="B2261" s="53">
        <v>40067</v>
      </c>
      <c r="C2261" s="57">
        <v>4</v>
      </c>
      <c r="D2261">
        <v>0.55811909999999998</v>
      </c>
      <c r="E2261">
        <v>0.58730610000000005</v>
      </c>
      <c r="F2261">
        <v>0.64883349999999995</v>
      </c>
      <c r="G2261">
        <v>-2.9187000000000001E-2</v>
      </c>
      <c r="H2261">
        <v>65.610699999999994</v>
      </c>
      <c r="I2261">
        <v>-9.8763799999999999E-2</v>
      </c>
      <c r="J2261">
        <v>-5.7657300000000002E-2</v>
      </c>
      <c r="K2261">
        <v>-2.9187000000000001E-2</v>
      </c>
      <c r="L2261">
        <v>-7.1679999999999997E-4</v>
      </c>
      <c r="M2261">
        <v>4.0389700000000001E-2</v>
      </c>
      <c r="N2261">
        <v>5.4290999999999999E-2</v>
      </c>
      <c r="O2261">
        <v>122</v>
      </c>
      <c r="P2261">
        <v>1249</v>
      </c>
    </row>
    <row r="2262" spans="1:16">
      <c r="A2262" s="53" t="s">
        <v>55</v>
      </c>
      <c r="B2262" s="53">
        <v>40067</v>
      </c>
      <c r="C2262" s="57">
        <v>5</v>
      </c>
      <c r="D2262">
        <v>0.56367579999999995</v>
      </c>
      <c r="E2262">
        <v>0.57870299999999997</v>
      </c>
      <c r="F2262">
        <v>0.61405560000000003</v>
      </c>
      <c r="G2262">
        <v>-1.50273E-2</v>
      </c>
      <c r="H2262">
        <v>66.3934</v>
      </c>
      <c r="I2262">
        <v>-8.4604100000000002E-2</v>
      </c>
      <c r="J2262">
        <v>-4.3497500000000001E-2</v>
      </c>
      <c r="K2262">
        <v>-1.50273E-2</v>
      </c>
      <c r="L2262">
        <v>1.3443E-2</v>
      </c>
      <c r="M2262">
        <v>5.4549500000000001E-2</v>
      </c>
      <c r="N2262">
        <v>5.4290999999999999E-2</v>
      </c>
      <c r="O2262">
        <v>122</v>
      </c>
      <c r="P2262">
        <v>1249</v>
      </c>
    </row>
    <row r="2263" spans="1:16">
      <c r="A2263" s="53" t="s">
        <v>55</v>
      </c>
      <c r="B2263" s="53">
        <v>40067</v>
      </c>
      <c r="C2263" s="57">
        <v>6</v>
      </c>
      <c r="D2263">
        <v>0.57898879999999997</v>
      </c>
      <c r="E2263">
        <v>0.60809420000000003</v>
      </c>
      <c r="F2263">
        <v>0.62760229999999995</v>
      </c>
      <c r="G2263">
        <v>-2.91054E-2</v>
      </c>
      <c r="H2263">
        <v>66.110699999999994</v>
      </c>
      <c r="I2263">
        <v>-9.8682099999999995E-2</v>
      </c>
      <c r="J2263">
        <v>-5.7575599999999998E-2</v>
      </c>
      <c r="K2263">
        <v>-2.91054E-2</v>
      </c>
      <c r="L2263">
        <v>-6.3509999999999999E-4</v>
      </c>
      <c r="M2263">
        <v>4.0471399999999998E-2</v>
      </c>
      <c r="N2263">
        <v>5.4290999999999999E-2</v>
      </c>
      <c r="O2263">
        <v>122</v>
      </c>
      <c r="P2263">
        <v>1249</v>
      </c>
    </row>
    <row r="2264" spans="1:16">
      <c r="A2264" s="53" t="s">
        <v>55</v>
      </c>
      <c r="B2264" s="53">
        <v>40067</v>
      </c>
      <c r="C2264" s="57">
        <v>7</v>
      </c>
      <c r="D2264">
        <v>0.67860900000000002</v>
      </c>
      <c r="E2264">
        <v>0.76215100000000002</v>
      </c>
      <c r="F2264">
        <v>0.7635556</v>
      </c>
      <c r="G2264">
        <v>-8.3542000000000005E-2</v>
      </c>
      <c r="H2264">
        <v>66.045100000000005</v>
      </c>
      <c r="I2264">
        <v>-0.1531188</v>
      </c>
      <c r="J2264">
        <v>-0.1120123</v>
      </c>
      <c r="K2264">
        <v>-8.3542000000000005E-2</v>
      </c>
      <c r="L2264">
        <v>-5.5071799999999997E-2</v>
      </c>
      <c r="M2264">
        <v>-1.39653E-2</v>
      </c>
      <c r="N2264">
        <v>5.4290999999999999E-2</v>
      </c>
      <c r="O2264">
        <v>122</v>
      </c>
      <c r="P2264">
        <v>1249</v>
      </c>
    </row>
    <row r="2265" spans="1:16">
      <c r="A2265" s="53" t="s">
        <v>55</v>
      </c>
      <c r="B2265" s="53">
        <v>40067</v>
      </c>
      <c r="C2265" s="57">
        <v>8</v>
      </c>
      <c r="D2265">
        <v>0.79105029999999998</v>
      </c>
      <c r="E2265">
        <v>0.8676102</v>
      </c>
      <c r="F2265">
        <v>0.94979409999999997</v>
      </c>
      <c r="G2265">
        <v>-7.65599E-2</v>
      </c>
      <c r="H2265">
        <v>67.479500000000002</v>
      </c>
      <c r="I2265">
        <v>-0.14613670000000001</v>
      </c>
      <c r="J2265">
        <v>-0.1050301</v>
      </c>
      <c r="K2265">
        <v>-7.65599E-2</v>
      </c>
      <c r="L2265">
        <v>-4.8089699999999999E-2</v>
      </c>
      <c r="M2265">
        <v>-6.9830999999999999E-3</v>
      </c>
      <c r="N2265">
        <v>5.4290999999999999E-2</v>
      </c>
      <c r="O2265">
        <v>122</v>
      </c>
      <c r="P2265">
        <v>1249</v>
      </c>
    </row>
    <row r="2266" spans="1:16">
      <c r="A2266" s="53" t="s">
        <v>55</v>
      </c>
      <c r="B2266" s="53">
        <v>40067</v>
      </c>
      <c r="C2266" s="57">
        <v>9</v>
      </c>
      <c r="D2266">
        <v>0.92277379999999998</v>
      </c>
      <c r="E2266">
        <v>0.95597390000000004</v>
      </c>
      <c r="F2266">
        <v>1.044306</v>
      </c>
      <c r="G2266">
        <v>-3.32E-2</v>
      </c>
      <c r="H2266">
        <v>73.151600000000002</v>
      </c>
      <c r="I2266">
        <v>-0.1027768</v>
      </c>
      <c r="J2266">
        <v>-6.1670299999999997E-2</v>
      </c>
      <c r="K2266">
        <v>-3.32E-2</v>
      </c>
      <c r="L2266">
        <v>-4.7298000000000001E-3</v>
      </c>
      <c r="M2266">
        <v>3.6376699999999998E-2</v>
      </c>
      <c r="N2266">
        <v>5.4290999999999999E-2</v>
      </c>
      <c r="O2266">
        <v>122</v>
      </c>
      <c r="P2266">
        <v>1249</v>
      </c>
    </row>
    <row r="2267" spans="1:16">
      <c r="A2267" s="53" t="s">
        <v>55</v>
      </c>
      <c r="B2267" s="53">
        <v>40067</v>
      </c>
      <c r="C2267" s="57">
        <v>10</v>
      </c>
      <c r="D2267">
        <v>1.045542</v>
      </c>
      <c r="E2267">
        <v>1.020669</v>
      </c>
      <c r="F2267">
        <v>1.1458660000000001</v>
      </c>
      <c r="G2267">
        <v>2.48728E-2</v>
      </c>
      <c r="H2267">
        <v>80.389300000000006</v>
      </c>
      <c r="I2267">
        <v>-4.4704000000000001E-2</v>
      </c>
      <c r="J2267">
        <v>-3.5975E-3</v>
      </c>
      <c r="K2267">
        <v>2.48728E-2</v>
      </c>
      <c r="L2267">
        <v>5.3343000000000002E-2</v>
      </c>
      <c r="M2267">
        <v>9.4449500000000006E-2</v>
      </c>
      <c r="N2267">
        <v>5.4290999999999999E-2</v>
      </c>
      <c r="O2267">
        <v>122</v>
      </c>
      <c r="P2267">
        <v>1249</v>
      </c>
    </row>
    <row r="2268" spans="1:16">
      <c r="A2268" s="53" t="s">
        <v>55</v>
      </c>
      <c r="B2268" s="53">
        <v>40067</v>
      </c>
      <c r="C2268" s="57">
        <v>11</v>
      </c>
      <c r="D2268">
        <v>1.1894670000000001</v>
      </c>
      <c r="E2268">
        <v>1.191872</v>
      </c>
      <c r="F2268">
        <v>1.176965</v>
      </c>
      <c r="G2268">
        <v>-2.4058E-3</v>
      </c>
      <c r="H2268">
        <v>86.1066</v>
      </c>
      <c r="I2268">
        <v>-7.1982500000000005E-2</v>
      </c>
      <c r="J2268">
        <v>-3.0876000000000001E-2</v>
      </c>
      <c r="K2268">
        <v>-2.4058E-3</v>
      </c>
      <c r="L2268">
        <v>2.6064500000000001E-2</v>
      </c>
      <c r="M2268">
        <v>6.7170999999999995E-2</v>
      </c>
      <c r="N2268">
        <v>5.4290999999999999E-2</v>
      </c>
      <c r="O2268">
        <v>122</v>
      </c>
      <c r="P2268">
        <v>1249</v>
      </c>
    </row>
    <row r="2269" spans="1:16">
      <c r="A2269" s="53" t="s">
        <v>55</v>
      </c>
      <c r="B2269" s="53">
        <v>40067</v>
      </c>
      <c r="C2269" s="57">
        <v>12</v>
      </c>
      <c r="D2269">
        <v>1.325455</v>
      </c>
      <c r="E2269">
        <v>1.3552390000000001</v>
      </c>
      <c r="F2269">
        <v>1.287655</v>
      </c>
      <c r="G2269">
        <v>-2.9783400000000002E-2</v>
      </c>
      <c r="H2269">
        <v>89.520499999999998</v>
      </c>
      <c r="I2269">
        <v>-9.9360100000000007E-2</v>
      </c>
      <c r="J2269">
        <v>-5.8253600000000003E-2</v>
      </c>
      <c r="K2269">
        <v>-2.9783400000000002E-2</v>
      </c>
      <c r="L2269">
        <v>-1.3131E-3</v>
      </c>
      <c r="M2269">
        <v>3.97934E-2</v>
      </c>
      <c r="N2269">
        <v>5.4290999999999999E-2</v>
      </c>
      <c r="O2269">
        <v>122</v>
      </c>
      <c r="P2269">
        <v>1249</v>
      </c>
    </row>
    <row r="2270" spans="1:16">
      <c r="A2270" s="53" t="s">
        <v>55</v>
      </c>
      <c r="B2270" s="53">
        <v>40067</v>
      </c>
      <c r="C2270" s="57">
        <v>13</v>
      </c>
      <c r="D2270">
        <v>1.5390429999999999</v>
      </c>
      <c r="E2270">
        <v>1.612255</v>
      </c>
      <c r="F2270">
        <v>1.6540239999999999</v>
      </c>
      <c r="G2270">
        <v>-7.3211999999999999E-2</v>
      </c>
      <c r="H2270">
        <v>92.434399999999997</v>
      </c>
      <c r="I2270">
        <v>-0.14278879999999999</v>
      </c>
      <c r="J2270">
        <v>-0.1016823</v>
      </c>
      <c r="K2270">
        <v>-7.3211999999999999E-2</v>
      </c>
      <c r="L2270">
        <v>-4.4741799999999998E-2</v>
      </c>
      <c r="M2270">
        <v>-3.6353000000000002E-3</v>
      </c>
      <c r="N2270">
        <v>5.4290999999999999E-2</v>
      </c>
      <c r="O2270">
        <v>122</v>
      </c>
      <c r="P2270">
        <v>1249</v>
      </c>
    </row>
    <row r="2271" spans="1:16">
      <c r="A2271" s="53" t="s">
        <v>55</v>
      </c>
      <c r="B2271" s="53">
        <v>40067</v>
      </c>
      <c r="C2271" s="57">
        <v>14</v>
      </c>
      <c r="D2271">
        <v>1.70621</v>
      </c>
      <c r="E2271">
        <v>1.60503</v>
      </c>
      <c r="F2271">
        <v>1.592258</v>
      </c>
      <c r="G2271">
        <v>0.1011802</v>
      </c>
      <c r="H2271">
        <v>94.282799999999995</v>
      </c>
      <c r="I2271">
        <v>3.1603399999999997E-2</v>
      </c>
      <c r="J2271">
        <v>7.2709899999999994E-2</v>
      </c>
      <c r="K2271">
        <v>0.1011802</v>
      </c>
      <c r="L2271">
        <v>0.1296504</v>
      </c>
      <c r="M2271">
        <v>0.17075699999999999</v>
      </c>
      <c r="N2271">
        <v>5.4290999999999999E-2</v>
      </c>
      <c r="O2271">
        <v>122</v>
      </c>
      <c r="P2271">
        <v>1249</v>
      </c>
    </row>
    <row r="2272" spans="1:16">
      <c r="A2272" s="53" t="s">
        <v>55</v>
      </c>
      <c r="B2272" s="53">
        <v>40067</v>
      </c>
      <c r="C2272" s="57">
        <v>15</v>
      </c>
      <c r="D2272">
        <v>1.9348719999999999</v>
      </c>
      <c r="E2272">
        <v>1.5442290000000001</v>
      </c>
      <c r="F2272">
        <v>1.4225099999999999</v>
      </c>
      <c r="G2272">
        <v>0.39064300000000002</v>
      </c>
      <c r="H2272">
        <v>96.565600000000003</v>
      </c>
      <c r="I2272">
        <v>0.32106620000000002</v>
      </c>
      <c r="J2272">
        <v>0.36217280000000002</v>
      </c>
      <c r="K2272">
        <v>0.39064300000000002</v>
      </c>
      <c r="L2272">
        <v>0.41911320000000002</v>
      </c>
      <c r="M2272">
        <v>0.46021980000000001</v>
      </c>
      <c r="N2272">
        <v>5.4290999999999999E-2</v>
      </c>
      <c r="O2272">
        <v>122</v>
      </c>
      <c r="P2272">
        <v>1249</v>
      </c>
    </row>
    <row r="2273" spans="1:16">
      <c r="A2273" s="53" t="s">
        <v>55</v>
      </c>
      <c r="B2273" s="53">
        <v>40067</v>
      </c>
      <c r="C2273" s="57">
        <v>16</v>
      </c>
      <c r="D2273">
        <v>2.2201919999999999</v>
      </c>
      <c r="E2273">
        <v>1.6271249999999999</v>
      </c>
      <c r="F2273">
        <v>1.5844480000000001</v>
      </c>
      <c r="G2273">
        <v>0.59306680000000001</v>
      </c>
      <c r="H2273">
        <v>98.131100000000004</v>
      </c>
      <c r="I2273">
        <v>0.52349009999999996</v>
      </c>
      <c r="J2273">
        <v>0.56459649999999995</v>
      </c>
      <c r="K2273">
        <v>0.59306680000000001</v>
      </c>
      <c r="L2273">
        <v>0.62153709999999995</v>
      </c>
      <c r="M2273">
        <v>0.6626436</v>
      </c>
      <c r="N2273">
        <v>5.4290999999999999E-2</v>
      </c>
      <c r="O2273">
        <v>122</v>
      </c>
      <c r="P2273">
        <v>1249</v>
      </c>
    </row>
    <row r="2274" spans="1:16">
      <c r="A2274" s="53" t="s">
        <v>55</v>
      </c>
      <c r="B2274" s="53">
        <v>40067</v>
      </c>
      <c r="C2274" s="57">
        <v>17</v>
      </c>
      <c r="D2274">
        <v>2.4572229999999999</v>
      </c>
      <c r="E2274">
        <v>1.810468</v>
      </c>
      <c r="F2274">
        <v>1.717724</v>
      </c>
      <c r="G2274">
        <v>0.64675499999999997</v>
      </c>
      <c r="H2274">
        <v>98.479500000000002</v>
      </c>
      <c r="I2274">
        <v>0.57717819999999997</v>
      </c>
      <c r="J2274">
        <v>0.61828470000000002</v>
      </c>
      <c r="K2274">
        <v>0.64675499999999997</v>
      </c>
      <c r="L2274">
        <v>0.67522530000000003</v>
      </c>
      <c r="M2274">
        <v>0.71633170000000002</v>
      </c>
      <c r="N2274">
        <v>5.4290999999999999E-2</v>
      </c>
      <c r="O2274">
        <v>122</v>
      </c>
      <c r="P2274">
        <v>1249</v>
      </c>
    </row>
    <row r="2275" spans="1:16">
      <c r="A2275" s="53" t="s">
        <v>55</v>
      </c>
      <c r="B2275" s="53">
        <v>40067</v>
      </c>
      <c r="C2275" s="57">
        <v>18</v>
      </c>
      <c r="D2275">
        <v>2.5888589999999998</v>
      </c>
      <c r="E2275">
        <v>2.0070329999999998</v>
      </c>
      <c r="F2275">
        <v>1.837631</v>
      </c>
      <c r="G2275">
        <v>0.5818255</v>
      </c>
      <c r="H2275">
        <v>97.196700000000007</v>
      </c>
      <c r="I2275">
        <v>0.51224879999999995</v>
      </c>
      <c r="J2275">
        <v>0.55335520000000005</v>
      </c>
      <c r="K2275">
        <v>0.5818255</v>
      </c>
      <c r="L2275">
        <v>0.61029580000000005</v>
      </c>
      <c r="M2275">
        <v>0.65140220000000004</v>
      </c>
      <c r="N2275">
        <v>5.4290999999999999E-2</v>
      </c>
      <c r="O2275">
        <v>122</v>
      </c>
      <c r="P2275">
        <v>1249</v>
      </c>
    </row>
    <row r="2276" spans="1:16">
      <c r="A2276" s="53" t="s">
        <v>55</v>
      </c>
      <c r="B2276" s="53">
        <v>40067</v>
      </c>
      <c r="C2276" s="57">
        <v>19</v>
      </c>
      <c r="D2276">
        <v>2.523752</v>
      </c>
      <c r="E2276">
        <v>2.0084979999999999</v>
      </c>
      <c r="F2276">
        <v>1.755193</v>
      </c>
      <c r="G2276">
        <v>0.51525350000000003</v>
      </c>
      <c r="H2276">
        <v>93.676199999999994</v>
      </c>
      <c r="I2276">
        <v>0.44567679999999998</v>
      </c>
      <c r="J2276">
        <v>0.48678329999999997</v>
      </c>
      <c r="K2276">
        <v>0.51525350000000003</v>
      </c>
      <c r="L2276">
        <v>0.54372379999999998</v>
      </c>
      <c r="M2276">
        <v>0.58483030000000003</v>
      </c>
      <c r="N2276">
        <v>5.4290999999999999E-2</v>
      </c>
      <c r="O2276">
        <v>122</v>
      </c>
      <c r="P2276">
        <v>1249</v>
      </c>
    </row>
    <row r="2277" spans="1:16">
      <c r="A2277" s="53" t="s">
        <v>55</v>
      </c>
      <c r="B2277" s="53">
        <v>40067</v>
      </c>
      <c r="C2277" s="57">
        <v>20</v>
      </c>
      <c r="D2277">
        <v>2.4339080000000002</v>
      </c>
      <c r="E2277">
        <v>2.3648220000000002</v>
      </c>
      <c r="F2277">
        <v>2.0799729999999998</v>
      </c>
      <c r="G2277">
        <v>6.9085400000000005E-2</v>
      </c>
      <c r="H2277">
        <v>88.938500000000005</v>
      </c>
      <c r="I2277">
        <v>-4.9140000000000002E-4</v>
      </c>
      <c r="J2277">
        <v>4.0615100000000001E-2</v>
      </c>
      <c r="K2277">
        <v>6.9085400000000005E-2</v>
      </c>
      <c r="L2277">
        <v>9.7555600000000006E-2</v>
      </c>
      <c r="M2277">
        <v>0.13866210000000001</v>
      </c>
      <c r="N2277">
        <v>5.4290999999999999E-2</v>
      </c>
      <c r="O2277">
        <v>122</v>
      </c>
      <c r="P2277">
        <v>1249</v>
      </c>
    </row>
    <row r="2278" spans="1:16">
      <c r="A2278" s="53" t="s">
        <v>55</v>
      </c>
      <c r="B2278" s="53">
        <v>40067</v>
      </c>
      <c r="C2278" s="57">
        <v>21</v>
      </c>
      <c r="D2278">
        <v>2.2248920000000001</v>
      </c>
      <c r="E2278">
        <v>2.364608</v>
      </c>
      <c r="F2278">
        <v>2.1482990000000002</v>
      </c>
      <c r="G2278">
        <v>-0.1397159</v>
      </c>
      <c r="H2278">
        <v>83.872900000000001</v>
      </c>
      <c r="I2278">
        <v>-0.2092927</v>
      </c>
      <c r="J2278">
        <v>-0.16818620000000001</v>
      </c>
      <c r="K2278">
        <v>-0.1397159</v>
      </c>
      <c r="L2278">
        <v>-0.1112457</v>
      </c>
      <c r="M2278">
        <v>-7.0139099999999996E-2</v>
      </c>
      <c r="N2278">
        <v>5.4290999999999999E-2</v>
      </c>
      <c r="O2278">
        <v>122</v>
      </c>
      <c r="P2278">
        <v>1249</v>
      </c>
    </row>
    <row r="2279" spans="1:16">
      <c r="A2279" s="53" t="s">
        <v>55</v>
      </c>
      <c r="B2279" s="53">
        <v>40067</v>
      </c>
      <c r="C2279" s="57">
        <v>22</v>
      </c>
      <c r="D2279">
        <v>2.0214850000000002</v>
      </c>
      <c r="E2279">
        <v>2.0864410000000002</v>
      </c>
      <c r="F2279">
        <v>2.0437620000000001</v>
      </c>
      <c r="G2279">
        <v>-6.4956200000000006E-2</v>
      </c>
      <c r="H2279">
        <v>81.307400000000001</v>
      </c>
      <c r="I2279">
        <v>-0.13453300000000001</v>
      </c>
      <c r="J2279">
        <v>-9.3426400000000007E-2</v>
      </c>
      <c r="K2279">
        <v>-6.4956200000000006E-2</v>
      </c>
      <c r="L2279">
        <v>-3.6485900000000002E-2</v>
      </c>
      <c r="M2279">
        <v>4.6205999999999999E-3</v>
      </c>
      <c r="N2279">
        <v>5.4290999999999999E-2</v>
      </c>
      <c r="O2279">
        <v>122</v>
      </c>
      <c r="P2279">
        <v>1249</v>
      </c>
    </row>
    <row r="2280" spans="1:16">
      <c r="A2280" s="53" t="s">
        <v>55</v>
      </c>
      <c r="B2280" s="53">
        <v>40067</v>
      </c>
      <c r="C2280" s="57">
        <v>23</v>
      </c>
      <c r="D2280">
        <v>1.6387510000000001</v>
      </c>
      <c r="E2280">
        <v>1.703252</v>
      </c>
      <c r="F2280">
        <v>1.802254</v>
      </c>
      <c r="G2280">
        <v>-6.4501600000000006E-2</v>
      </c>
      <c r="H2280">
        <v>79.459000000000003</v>
      </c>
      <c r="I2280">
        <v>-0.13407839999999999</v>
      </c>
      <c r="J2280">
        <v>-9.2971899999999996E-2</v>
      </c>
      <c r="K2280">
        <v>-6.4501600000000006E-2</v>
      </c>
      <c r="L2280">
        <v>-3.6031399999999998E-2</v>
      </c>
      <c r="M2280">
        <v>5.0750999999999999E-3</v>
      </c>
      <c r="N2280">
        <v>5.4290999999999999E-2</v>
      </c>
      <c r="O2280">
        <v>122</v>
      </c>
      <c r="P2280">
        <v>1249</v>
      </c>
    </row>
    <row r="2281" spans="1:16">
      <c r="A2281" s="53" t="s">
        <v>55</v>
      </c>
      <c r="B2281" s="53">
        <v>40067</v>
      </c>
      <c r="C2281" s="57">
        <v>24</v>
      </c>
      <c r="D2281">
        <v>1.291725</v>
      </c>
      <c r="E2281">
        <v>1.3247370000000001</v>
      </c>
      <c r="F2281">
        <v>1.374684</v>
      </c>
      <c r="G2281">
        <v>-3.3011400000000003E-2</v>
      </c>
      <c r="H2281">
        <v>77.610699999999994</v>
      </c>
      <c r="I2281">
        <v>-0.1025882</v>
      </c>
      <c r="J2281">
        <v>-6.14817E-2</v>
      </c>
      <c r="K2281">
        <v>-3.3011400000000003E-2</v>
      </c>
      <c r="L2281">
        <v>-4.5411999999999996E-3</v>
      </c>
      <c r="M2281">
        <v>3.6565300000000002E-2</v>
      </c>
      <c r="N2281">
        <v>5.4290999999999999E-2</v>
      </c>
      <c r="O2281">
        <v>122</v>
      </c>
      <c r="P2281">
        <v>1249</v>
      </c>
    </row>
    <row r="2282" spans="1:16">
      <c r="A2282" s="53" t="s">
        <v>55</v>
      </c>
      <c r="B2282" s="54" t="s">
        <v>50</v>
      </c>
      <c r="C2282" s="57">
        <v>1</v>
      </c>
      <c r="D2282">
        <v>0.91549709999999995</v>
      </c>
      <c r="E2282">
        <v>0.90816479999999999</v>
      </c>
      <c r="F2282">
        <v>0.93129430000000002</v>
      </c>
      <c r="G2282">
        <v>7.3322999999999999E-3</v>
      </c>
      <c r="H2282">
        <v>68.922899999999998</v>
      </c>
      <c r="I2282">
        <v>-1.62898E-2</v>
      </c>
      <c r="J2282">
        <v>-2.3337000000000002E-3</v>
      </c>
      <c r="K2282">
        <v>7.3322999999999999E-3</v>
      </c>
      <c r="L2282">
        <v>1.6998200000000002E-2</v>
      </c>
      <c r="M2282">
        <v>3.0954300000000001E-2</v>
      </c>
      <c r="N2282">
        <v>1.8432400000000002E-2</v>
      </c>
      <c r="O2282">
        <v>1090</v>
      </c>
      <c r="P2282">
        <v>736.66669999999999</v>
      </c>
    </row>
    <row r="2283" spans="1:16">
      <c r="A2283" s="53" t="s">
        <v>55</v>
      </c>
      <c r="B2283" s="54" t="s">
        <v>50</v>
      </c>
      <c r="C2283" s="57">
        <v>2</v>
      </c>
      <c r="D2283">
        <v>0.76161060000000003</v>
      </c>
      <c r="E2283">
        <v>0.78028489999999995</v>
      </c>
      <c r="F2283">
        <v>0.79674679999999998</v>
      </c>
      <c r="G2283">
        <v>-1.8674300000000001E-2</v>
      </c>
      <c r="H2283">
        <v>67.551000000000002</v>
      </c>
      <c r="I2283">
        <v>-4.2316699999999999E-2</v>
      </c>
      <c r="J2283">
        <v>-2.8348600000000002E-2</v>
      </c>
      <c r="K2283">
        <v>-1.8674300000000001E-2</v>
      </c>
      <c r="L2283">
        <v>-8.9999999999999993E-3</v>
      </c>
      <c r="M2283">
        <v>4.9680999999999996E-3</v>
      </c>
      <c r="N2283">
        <v>1.8448200000000001E-2</v>
      </c>
      <c r="O2283">
        <v>1089</v>
      </c>
      <c r="P2283">
        <v>736.66669999999999</v>
      </c>
    </row>
    <row r="2284" spans="1:16">
      <c r="A2284" s="53" t="s">
        <v>55</v>
      </c>
      <c r="B2284" s="54" t="s">
        <v>50</v>
      </c>
      <c r="C2284" s="57">
        <v>3</v>
      </c>
      <c r="D2284">
        <v>0.67724689999999999</v>
      </c>
      <c r="E2284">
        <v>0.69443889999999997</v>
      </c>
      <c r="F2284">
        <v>0.7064433</v>
      </c>
      <c r="G2284">
        <v>-1.7192099999999998E-2</v>
      </c>
      <c r="H2284">
        <v>66.350800000000007</v>
      </c>
      <c r="I2284">
        <v>-4.08344E-2</v>
      </c>
      <c r="J2284">
        <v>-2.6866299999999999E-2</v>
      </c>
      <c r="K2284">
        <v>-1.7192099999999998E-2</v>
      </c>
      <c r="L2284">
        <v>-7.5177999999999998E-3</v>
      </c>
      <c r="M2284">
        <v>6.4503E-3</v>
      </c>
      <c r="N2284">
        <v>1.8448200000000001E-2</v>
      </c>
      <c r="O2284">
        <v>1089</v>
      </c>
      <c r="P2284">
        <v>736.66669999999999</v>
      </c>
    </row>
    <row r="2285" spans="1:16">
      <c r="A2285" s="53" t="s">
        <v>55</v>
      </c>
      <c r="B2285" s="54" t="s">
        <v>50</v>
      </c>
      <c r="C2285" s="57">
        <v>4</v>
      </c>
      <c r="D2285">
        <v>0.63162419999999997</v>
      </c>
      <c r="E2285">
        <v>0.66773830000000001</v>
      </c>
      <c r="F2285">
        <v>0.67689860000000002</v>
      </c>
      <c r="G2285">
        <v>-3.6114100000000003E-2</v>
      </c>
      <c r="H2285">
        <v>65.448099999999997</v>
      </c>
      <c r="I2285">
        <v>-5.9756499999999997E-2</v>
      </c>
      <c r="J2285">
        <v>-4.57884E-2</v>
      </c>
      <c r="K2285">
        <v>-3.6114100000000003E-2</v>
      </c>
      <c r="L2285">
        <v>-2.6439799999999999E-2</v>
      </c>
      <c r="M2285">
        <v>-1.24717E-2</v>
      </c>
      <c r="N2285">
        <v>1.8448200000000001E-2</v>
      </c>
      <c r="O2285">
        <v>1089</v>
      </c>
      <c r="P2285">
        <v>736.66669999999999</v>
      </c>
    </row>
    <row r="2286" spans="1:16">
      <c r="A2286" s="53" t="s">
        <v>55</v>
      </c>
      <c r="B2286" s="54" t="s">
        <v>50</v>
      </c>
      <c r="C2286" s="57">
        <v>5</v>
      </c>
      <c r="D2286">
        <v>0.61737109999999995</v>
      </c>
      <c r="E2286">
        <v>0.64039069999999998</v>
      </c>
      <c r="F2286">
        <v>0.64608929999999998</v>
      </c>
      <c r="G2286">
        <v>-2.3019600000000001E-2</v>
      </c>
      <c r="H2286">
        <v>64.742900000000006</v>
      </c>
      <c r="I2286">
        <v>-4.6662000000000002E-2</v>
      </c>
      <c r="J2286">
        <v>-3.2693899999999998E-2</v>
      </c>
      <c r="K2286">
        <v>-2.3019600000000001E-2</v>
      </c>
      <c r="L2286">
        <v>-1.3345299999999999E-2</v>
      </c>
      <c r="M2286">
        <v>6.2279999999999996E-4</v>
      </c>
      <c r="N2286">
        <v>1.8448200000000001E-2</v>
      </c>
      <c r="O2286">
        <v>1089</v>
      </c>
      <c r="P2286">
        <v>736.66669999999999</v>
      </c>
    </row>
    <row r="2287" spans="1:16">
      <c r="A2287" s="53" t="s">
        <v>55</v>
      </c>
      <c r="B2287" s="54" t="s">
        <v>50</v>
      </c>
      <c r="C2287" s="57">
        <v>6</v>
      </c>
      <c r="D2287">
        <v>0.62668880000000005</v>
      </c>
      <c r="E2287">
        <v>0.65499660000000004</v>
      </c>
      <c r="F2287">
        <v>0.6607172</v>
      </c>
      <c r="G2287">
        <v>-2.8307800000000001E-2</v>
      </c>
      <c r="H2287">
        <v>63.82</v>
      </c>
      <c r="I2287">
        <v>-5.1950200000000002E-2</v>
      </c>
      <c r="J2287">
        <v>-3.7982099999999998E-2</v>
      </c>
      <c r="K2287">
        <v>-2.8307800000000001E-2</v>
      </c>
      <c r="L2287" s="55">
        <v>-1.8633500000000001E-2</v>
      </c>
      <c r="M2287">
        <v>-4.6654000000000001E-3</v>
      </c>
      <c r="N2287">
        <v>1.8448200000000001E-2</v>
      </c>
      <c r="O2287">
        <v>1089</v>
      </c>
      <c r="P2287">
        <v>736.66669999999999</v>
      </c>
    </row>
    <row r="2288" spans="1:16">
      <c r="A2288" s="53" t="s">
        <v>55</v>
      </c>
      <c r="B2288" s="54" t="s">
        <v>50</v>
      </c>
      <c r="C2288" s="57">
        <v>7</v>
      </c>
      <c r="D2288">
        <v>0.73577230000000005</v>
      </c>
      <c r="E2288">
        <v>0.79971360000000002</v>
      </c>
      <c r="F2288">
        <v>0.80496449999999997</v>
      </c>
      <c r="G2288">
        <v>-6.3941300000000006E-2</v>
      </c>
      <c r="H2288">
        <v>63.332000000000001</v>
      </c>
      <c r="I2288">
        <v>-8.75837E-2</v>
      </c>
      <c r="J2288">
        <v>-7.3615600000000003E-2</v>
      </c>
      <c r="K2288">
        <v>-6.3941300000000006E-2</v>
      </c>
      <c r="L2288">
        <v>-5.4267000000000003E-2</v>
      </c>
      <c r="M2288">
        <v>-4.0298899999999999E-2</v>
      </c>
      <c r="N2288">
        <v>1.8448200000000001E-2</v>
      </c>
      <c r="O2288">
        <v>1089</v>
      </c>
      <c r="P2288">
        <v>736.66669999999999</v>
      </c>
    </row>
    <row r="2289" spans="1:16">
      <c r="A2289" s="53" t="s">
        <v>55</v>
      </c>
      <c r="B2289" s="54" t="s">
        <v>50</v>
      </c>
      <c r="C2289" s="57">
        <v>8</v>
      </c>
      <c r="D2289">
        <v>0.8723204</v>
      </c>
      <c r="E2289">
        <v>0.92595099999999997</v>
      </c>
      <c r="F2289">
        <v>0.92621560000000003</v>
      </c>
      <c r="G2289">
        <v>-5.36306E-2</v>
      </c>
      <c r="H2289">
        <v>65.703299999999999</v>
      </c>
      <c r="I2289">
        <v>-7.7282799999999999E-2</v>
      </c>
      <c r="J2289">
        <v>-6.3308900000000001E-2</v>
      </c>
      <c r="K2289">
        <v>-5.36306E-2</v>
      </c>
      <c r="L2289">
        <v>-4.39523E-2</v>
      </c>
      <c r="M2289">
        <v>-2.9978399999999999E-2</v>
      </c>
      <c r="N2289">
        <v>1.8455900000000001E-2</v>
      </c>
      <c r="O2289">
        <v>1087</v>
      </c>
      <c r="P2289">
        <v>736.66669999999999</v>
      </c>
    </row>
    <row r="2290" spans="1:16">
      <c r="A2290" s="53" t="s">
        <v>55</v>
      </c>
      <c r="B2290" s="54" t="s">
        <v>50</v>
      </c>
      <c r="C2290" s="57">
        <v>9</v>
      </c>
      <c r="D2290">
        <v>1.0037430000000001</v>
      </c>
      <c r="E2290">
        <v>1.0454140000000001</v>
      </c>
      <c r="F2290">
        <v>1.0380370000000001</v>
      </c>
      <c r="G2290">
        <v>-4.1671300000000001E-2</v>
      </c>
      <c r="H2290">
        <v>71.619900000000001</v>
      </c>
      <c r="I2290">
        <v>-6.5312700000000001E-2</v>
      </c>
      <c r="J2290">
        <v>-5.1345200000000001E-2</v>
      </c>
      <c r="K2290">
        <v>-4.1671300000000001E-2</v>
      </c>
      <c r="L2290">
        <v>-3.1997400000000002E-2</v>
      </c>
      <c r="M2290">
        <v>-1.8029799999999999E-2</v>
      </c>
      <c r="N2290">
        <v>1.8447499999999999E-2</v>
      </c>
      <c r="O2290">
        <v>1088</v>
      </c>
      <c r="P2290">
        <v>736.66669999999999</v>
      </c>
    </row>
    <row r="2291" spans="1:16">
      <c r="A2291" s="53" t="s">
        <v>55</v>
      </c>
      <c r="B2291" s="54" t="s">
        <v>50</v>
      </c>
      <c r="C2291" s="57">
        <v>10</v>
      </c>
      <c r="D2291">
        <v>1.1069420000000001</v>
      </c>
      <c r="E2291">
        <v>1.1174269999999999</v>
      </c>
      <c r="F2291">
        <v>1.114776</v>
      </c>
      <c r="G2291">
        <v>-1.0485400000000001E-2</v>
      </c>
      <c r="H2291">
        <v>77.878500000000003</v>
      </c>
      <c r="I2291">
        <v>-3.4168400000000002E-2</v>
      </c>
      <c r="J2291">
        <v>-2.0176300000000001E-2</v>
      </c>
      <c r="K2291">
        <v>-1.0485400000000001E-2</v>
      </c>
      <c r="L2291">
        <v>-7.9449999999999996E-4</v>
      </c>
      <c r="M2291">
        <v>1.31976E-2</v>
      </c>
      <c r="N2291">
        <v>1.848E-2</v>
      </c>
      <c r="O2291">
        <v>1086</v>
      </c>
      <c r="P2291">
        <v>736.66669999999999</v>
      </c>
    </row>
    <row r="2292" spans="1:16">
      <c r="A2292" s="53" t="s">
        <v>55</v>
      </c>
      <c r="B2292" s="54" t="s">
        <v>50</v>
      </c>
      <c r="C2292" s="57">
        <v>11</v>
      </c>
      <c r="D2292">
        <v>1.2258020000000001</v>
      </c>
      <c r="E2292">
        <v>1.2601869999999999</v>
      </c>
      <c r="F2292">
        <v>1.2620340000000001</v>
      </c>
      <c r="G2292">
        <v>-3.4385800000000001E-2</v>
      </c>
      <c r="H2292">
        <v>83.311599999999999</v>
      </c>
      <c r="I2292">
        <v>-5.8048500000000003E-2</v>
      </c>
      <c r="J2292">
        <v>-4.4068400000000001E-2</v>
      </c>
      <c r="K2292">
        <v>-3.4385800000000001E-2</v>
      </c>
      <c r="L2292">
        <v>-2.4703200000000002E-2</v>
      </c>
      <c r="M2292">
        <v>-1.0723099999999999E-2</v>
      </c>
      <c r="N2292">
        <v>1.8464100000000001E-2</v>
      </c>
      <c r="O2292">
        <v>1088</v>
      </c>
      <c r="P2292">
        <v>736.66669999999999</v>
      </c>
    </row>
    <row r="2293" spans="1:16">
      <c r="A2293" s="53" t="s">
        <v>55</v>
      </c>
      <c r="B2293" s="54" t="s">
        <v>50</v>
      </c>
      <c r="C2293" s="57">
        <v>12</v>
      </c>
      <c r="D2293">
        <v>1.3369580000000001</v>
      </c>
      <c r="E2293">
        <v>1.352109</v>
      </c>
      <c r="F2293">
        <v>1.346012</v>
      </c>
      <c r="G2293">
        <v>-1.5150500000000001E-2</v>
      </c>
      <c r="H2293">
        <v>86.760099999999994</v>
      </c>
      <c r="I2293">
        <v>-3.8813300000000002E-2</v>
      </c>
      <c r="J2293">
        <v>-2.48331E-2</v>
      </c>
      <c r="K2293">
        <v>-1.5150500000000001E-2</v>
      </c>
      <c r="L2293">
        <v>-5.4679999999999998E-3</v>
      </c>
      <c r="M2293">
        <v>8.5121999999999993E-3</v>
      </c>
      <c r="N2293">
        <v>1.8464100000000001E-2</v>
      </c>
      <c r="O2293">
        <v>1088</v>
      </c>
      <c r="P2293">
        <v>736.66669999999999</v>
      </c>
    </row>
    <row r="2294" spans="1:16">
      <c r="A2294" s="53" t="s">
        <v>55</v>
      </c>
      <c r="B2294" s="54" t="s">
        <v>50</v>
      </c>
      <c r="C2294" s="57">
        <v>13</v>
      </c>
      <c r="D2294">
        <v>1.5078549999999999</v>
      </c>
      <c r="E2294">
        <v>1.5118799999999999</v>
      </c>
      <c r="F2294">
        <v>1.4935039999999999</v>
      </c>
      <c r="G2294">
        <v>-4.0248999999999997E-3</v>
      </c>
      <c r="H2294">
        <v>89.602999999999994</v>
      </c>
      <c r="I2294">
        <v>-2.7691899999999998E-2</v>
      </c>
      <c r="J2294">
        <v>-1.37092E-2</v>
      </c>
      <c r="K2294">
        <v>-4.0248999999999997E-3</v>
      </c>
      <c r="L2294">
        <v>5.6594999999999996E-3</v>
      </c>
      <c r="M2294">
        <v>1.9642099999999999E-2</v>
      </c>
      <c r="N2294">
        <v>1.8467500000000001E-2</v>
      </c>
      <c r="O2294">
        <v>1087</v>
      </c>
      <c r="P2294">
        <v>736.66669999999999</v>
      </c>
    </row>
    <row r="2295" spans="1:16">
      <c r="A2295" s="53" t="s">
        <v>55</v>
      </c>
      <c r="B2295" s="54" t="s">
        <v>50</v>
      </c>
      <c r="C2295" s="57">
        <v>14</v>
      </c>
      <c r="D2295">
        <v>1.634415</v>
      </c>
      <c r="E2295">
        <v>1.5678190000000001</v>
      </c>
      <c r="F2295">
        <v>1.5617460000000001</v>
      </c>
      <c r="G2295">
        <v>6.65959E-2</v>
      </c>
      <c r="H2295">
        <v>92.085899999999995</v>
      </c>
      <c r="I2295">
        <v>4.2933199999999998E-2</v>
      </c>
      <c r="J2295">
        <v>5.69133E-2</v>
      </c>
      <c r="K2295">
        <v>6.65959E-2</v>
      </c>
      <c r="L2295">
        <v>7.6278499999999999E-2</v>
      </c>
      <c r="M2295">
        <v>9.0258599999999994E-2</v>
      </c>
      <c r="N2295">
        <v>1.8464100000000001E-2</v>
      </c>
      <c r="O2295">
        <v>1088</v>
      </c>
      <c r="P2295">
        <v>736.66669999999999</v>
      </c>
    </row>
    <row r="2296" spans="1:16">
      <c r="A2296" s="53" t="s">
        <v>55</v>
      </c>
      <c r="B2296" s="54" t="s">
        <v>50</v>
      </c>
      <c r="C2296" s="57">
        <v>15</v>
      </c>
      <c r="D2296">
        <v>1.840114</v>
      </c>
      <c r="E2296">
        <v>1.387337</v>
      </c>
      <c r="F2296">
        <v>1.356009</v>
      </c>
      <c r="G2296">
        <v>0.45277659999999997</v>
      </c>
      <c r="H2296">
        <v>94.446700000000007</v>
      </c>
      <c r="I2296">
        <v>0.42911379999999999</v>
      </c>
      <c r="J2296">
        <v>0.44309399999999999</v>
      </c>
      <c r="K2296">
        <v>0.45277659999999997</v>
      </c>
      <c r="L2296">
        <v>0.46245910000000001</v>
      </c>
      <c r="M2296">
        <v>0.47643930000000001</v>
      </c>
      <c r="N2296">
        <v>1.8464100000000001E-2</v>
      </c>
      <c r="O2296">
        <v>1088</v>
      </c>
      <c r="P2296">
        <v>736.66669999999999</v>
      </c>
    </row>
    <row r="2297" spans="1:16">
      <c r="A2297" s="53" t="s">
        <v>55</v>
      </c>
      <c r="B2297" s="54" t="s">
        <v>50</v>
      </c>
      <c r="C2297" s="57">
        <v>16</v>
      </c>
      <c r="D2297">
        <v>2.103993</v>
      </c>
      <c r="E2297">
        <v>1.541774</v>
      </c>
      <c r="F2297">
        <v>1.5308379999999999</v>
      </c>
      <c r="G2297">
        <v>0.56221929999999998</v>
      </c>
      <c r="H2297">
        <v>96.088200000000001</v>
      </c>
      <c r="I2297">
        <v>0.53855649999999999</v>
      </c>
      <c r="J2297">
        <v>0.55253669999999999</v>
      </c>
      <c r="K2297">
        <v>0.56221929999999998</v>
      </c>
      <c r="L2297">
        <v>0.57190189999999996</v>
      </c>
      <c r="M2297">
        <v>0.58588200000000001</v>
      </c>
      <c r="N2297">
        <v>1.8464100000000001E-2</v>
      </c>
      <c r="O2297">
        <v>1088</v>
      </c>
      <c r="P2297">
        <v>736.66669999999999</v>
      </c>
    </row>
    <row r="2298" spans="1:16">
      <c r="A2298" s="53" t="s">
        <v>55</v>
      </c>
      <c r="B2298" s="54" t="s">
        <v>50</v>
      </c>
      <c r="C2298" s="57">
        <v>17</v>
      </c>
      <c r="D2298">
        <v>2.3489010000000001</v>
      </c>
      <c r="E2298">
        <v>1.740502</v>
      </c>
      <c r="F2298">
        <v>1.7263930000000001</v>
      </c>
      <c r="G2298">
        <v>0.60839949999999998</v>
      </c>
      <c r="H2298">
        <v>96.465500000000006</v>
      </c>
      <c r="I2298">
        <v>0.58473679999999995</v>
      </c>
      <c r="J2298">
        <v>0.5987169</v>
      </c>
      <c r="K2298">
        <v>0.60839949999999998</v>
      </c>
      <c r="L2298">
        <v>0.61808209999999997</v>
      </c>
      <c r="M2298">
        <v>0.63206229999999997</v>
      </c>
      <c r="N2298">
        <v>1.8464100000000001E-2</v>
      </c>
      <c r="O2298">
        <v>1088</v>
      </c>
      <c r="P2298">
        <v>736.66669999999999</v>
      </c>
    </row>
    <row r="2299" spans="1:16">
      <c r="A2299" s="53" t="s">
        <v>55</v>
      </c>
      <c r="B2299" s="54" t="s">
        <v>50</v>
      </c>
      <c r="C2299" s="57">
        <v>18</v>
      </c>
      <c r="D2299">
        <v>2.5121359999999999</v>
      </c>
      <c r="E2299">
        <v>1.8991830000000001</v>
      </c>
      <c r="F2299">
        <v>1.8963490000000001</v>
      </c>
      <c r="G2299">
        <v>0.61295259999999996</v>
      </c>
      <c r="H2299">
        <v>95.942099999999996</v>
      </c>
      <c r="I2299">
        <v>0.58928979999999997</v>
      </c>
      <c r="J2299">
        <v>0.60326999999999997</v>
      </c>
      <c r="K2299">
        <v>0.61295259999999996</v>
      </c>
      <c r="L2299">
        <v>0.62263520000000006</v>
      </c>
      <c r="M2299">
        <v>0.6366153</v>
      </c>
      <c r="N2299">
        <v>1.8464100000000001E-2</v>
      </c>
      <c r="O2299">
        <v>1088</v>
      </c>
      <c r="P2299">
        <v>736.66669999999999</v>
      </c>
    </row>
    <row r="2300" spans="1:16">
      <c r="A2300" s="53" t="s">
        <v>55</v>
      </c>
      <c r="B2300" s="54" t="s">
        <v>50</v>
      </c>
      <c r="C2300" s="57">
        <v>19</v>
      </c>
      <c r="D2300">
        <v>2.5180229999999999</v>
      </c>
      <c r="E2300">
        <v>1.972583</v>
      </c>
      <c r="F2300">
        <v>1.9645429999999999</v>
      </c>
      <c r="G2300">
        <v>0.54543960000000002</v>
      </c>
      <c r="H2300">
        <v>93.428799999999995</v>
      </c>
      <c r="I2300">
        <v>0.52177689999999999</v>
      </c>
      <c r="J2300">
        <v>0.53575700000000004</v>
      </c>
      <c r="K2300">
        <v>0.54543960000000002</v>
      </c>
      <c r="L2300">
        <v>0.55512220000000001</v>
      </c>
      <c r="M2300">
        <v>0.56910229999999995</v>
      </c>
      <c r="N2300">
        <v>1.8464100000000001E-2</v>
      </c>
      <c r="O2300">
        <v>1088</v>
      </c>
      <c r="P2300">
        <v>736.66669999999999</v>
      </c>
    </row>
    <row r="2301" spans="1:16">
      <c r="A2301" s="53" t="s">
        <v>55</v>
      </c>
      <c r="B2301" s="54" t="s">
        <v>50</v>
      </c>
      <c r="C2301" s="57">
        <v>20</v>
      </c>
      <c r="D2301">
        <v>2.3662740000000002</v>
      </c>
      <c r="E2301">
        <v>2.432245</v>
      </c>
      <c r="F2301">
        <v>2.4357820000000001</v>
      </c>
      <c r="G2301">
        <v>-6.5970699999999993E-2</v>
      </c>
      <c r="H2301">
        <v>87.749499999999998</v>
      </c>
      <c r="I2301">
        <v>-8.9633400000000002E-2</v>
      </c>
      <c r="J2301">
        <v>-7.5653300000000007E-2</v>
      </c>
      <c r="K2301">
        <v>-6.5970699999999993E-2</v>
      </c>
      <c r="L2301">
        <v>-5.6288100000000001E-2</v>
      </c>
      <c r="M2301">
        <v>-4.2307900000000002E-2</v>
      </c>
      <c r="N2301">
        <v>1.8464100000000001E-2</v>
      </c>
      <c r="O2301">
        <v>1088</v>
      </c>
      <c r="P2301">
        <v>736.66669999999999</v>
      </c>
    </row>
    <row r="2302" spans="1:16">
      <c r="A2302" s="53" t="s">
        <v>55</v>
      </c>
      <c r="B2302" s="54" t="s">
        <v>50</v>
      </c>
      <c r="C2302" s="57">
        <v>21</v>
      </c>
      <c r="D2302">
        <v>2.1665999999999999</v>
      </c>
      <c r="E2302">
        <v>2.3851429999999998</v>
      </c>
      <c r="F2302">
        <v>2.3856109999999999</v>
      </c>
      <c r="G2302">
        <v>-0.2185433</v>
      </c>
      <c r="H2302">
        <v>81.936999999999998</v>
      </c>
      <c r="I2302">
        <v>-0.242206</v>
      </c>
      <c r="J2302">
        <v>-0.22822590000000001</v>
      </c>
      <c r="K2302">
        <v>-0.2185433</v>
      </c>
      <c r="L2302">
        <v>-0.20886070000000001</v>
      </c>
      <c r="M2302">
        <v>-0.19488059999999999</v>
      </c>
      <c r="N2302">
        <v>1.8464100000000001E-2</v>
      </c>
      <c r="O2302">
        <v>1088</v>
      </c>
      <c r="P2302">
        <v>736.66669999999999</v>
      </c>
    </row>
    <row r="2303" spans="1:16">
      <c r="A2303" s="53" t="s">
        <v>55</v>
      </c>
      <c r="B2303" s="54" t="s">
        <v>50</v>
      </c>
      <c r="C2303" s="57">
        <v>22</v>
      </c>
      <c r="D2303">
        <v>1.9135359999999999</v>
      </c>
      <c r="E2303">
        <v>2.080079</v>
      </c>
      <c r="F2303">
        <v>2.0826259999999999</v>
      </c>
      <c r="G2303">
        <v>-0.1665431</v>
      </c>
      <c r="H2303">
        <v>77.890600000000006</v>
      </c>
      <c r="I2303">
        <v>-0.19020580000000001</v>
      </c>
      <c r="J2303">
        <v>-0.17622570000000001</v>
      </c>
      <c r="K2303">
        <v>-0.1665431</v>
      </c>
      <c r="L2303">
        <v>-0.15686050000000001</v>
      </c>
      <c r="M2303">
        <v>-0.14288039999999999</v>
      </c>
      <c r="N2303">
        <v>1.8464100000000001E-2</v>
      </c>
      <c r="O2303">
        <v>1088</v>
      </c>
      <c r="P2303">
        <v>736.66669999999999</v>
      </c>
    </row>
    <row r="2304" spans="1:16">
      <c r="A2304" s="53" t="s">
        <v>55</v>
      </c>
      <c r="B2304" s="54" t="s">
        <v>50</v>
      </c>
      <c r="C2304" s="57">
        <v>23</v>
      </c>
      <c r="D2304">
        <v>1.5458510000000001</v>
      </c>
      <c r="E2304">
        <v>1.6465099999999999</v>
      </c>
      <c r="F2304">
        <v>1.6645460000000001</v>
      </c>
      <c r="G2304">
        <v>-0.100659</v>
      </c>
      <c r="H2304">
        <v>75.0869</v>
      </c>
      <c r="I2304">
        <v>-0.1242977</v>
      </c>
      <c r="J2304">
        <v>-0.11033179999999999</v>
      </c>
      <c r="K2304">
        <v>-0.100659</v>
      </c>
      <c r="L2304">
        <v>-9.0986300000000006E-2</v>
      </c>
      <c r="M2304">
        <v>-7.7020400000000003E-2</v>
      </c>
      <c r="N2304">
        <v>1.8445300000000001E-2</v>
      </c>
      <c r="O2304">
        <v>1087</v>
      </c>
      <c r="P2304">
        <v>736.66669999999999</v>
      </c>
    </row>
    <row r="2305" spans="1:16">
      <c r="A2305" s="53" t="s">
        <v>55</v>
      </c>
      <c r="B2305" s="54" t="s">
        <v>50</v>
      </c>
      <c r="C2305" s="57">
        <v>24</v>
      </c>
      <c r="D2305">
        <v>1.2032309999999999</v>
      </c>
      <c r="E2305">
        <v>1.252049</v>
      </c>
      <c r="F2305">
        <v>1.284629</v>
      </c>
      <c r="G2305">
        <v>-4.8817600000000003E-2</v>
      </c>
      <c r="H2305">
        <v>72.912999999999997</v>
      </c>
      <c r="I2305">
        <v>-7.2475700000000004E-2</v>
      </c>
      <c r="J2305">
        <v>-5.8498300000000003E-2</v>
      </c>
      <c r="K2305">
        <v>-4.8817600000000003E-2</v>
      </c>
      <c r="L2305">
        <v>-3.9136900000000002E-2</v>
      </c>
      <c r="M2305">
        <v>-2.5159500000000001E-2</v>
      </c>
      <c r="N2305">
        <v>1.8460500000000001E-2</v>
      </c>
      <c r="O2305">
        <v>1086</v>
      </c>
      <c r="P2305">
        <v>736.66669999999999</v>
      </c>
    </row>
    <row r="2306" spans="1:16">
      <c r="A2306" s="53" t="s">
        <v>56</v>
      </c>
      <c r="B2306" s="53">
        <v>39993</v>
      </c>
      <c r="C2306" s="57">
        <v>1</v>
      </c>
      <c r="D2306">
        <v>1.165578</v>
      </c>
      <c r="E2306">
        <v>1.097108</v>
      </c>
      <c r="F2306">
        <v>1.3134950000000001</v>
      </c>
      <c r="G2306">
        <v>6.8470500000000004E-2</v>
      </c>
      <c r="H2306">
        <v>83.5</v>
      </c>
      <c r="I2306">
        <v>-1.9639799999999999E-2</v>
      </c>
      <c r="J2306">
        <v>3.2416500000000001E-2</v>
      </c>
      <c r="K2306">
        <v>6.8470500000000004E-2</v>
      </c>
      <c r="L2306">
        <v>0.10452450000000001</v>
      </c>
      <c r="M2306">
        <v>0.15658069999999999</v>
      </c>
      <c r="N2306">
        <v>6.8752800000000003E-2</v>
      </c>
      <c r="O2306">
        <v>69</v>
      </c>
      <c r="P2306">
        <v>684</v>
      </c>
    </row>
    <row r="2307" spans="1:16">
      <c r="A2307" s="53" t="s">
        <v>56</v>
      </c>
      <c r="B2307" s="53">
        <v>39993</v>
      </c>
      <c r="C2307" s="57">
        <v>2</v>
      </c>
      <c r="D2307">
        <v>0.94723400000000002</v>
      </c>
      <c r="E2307">
        <v>0.92827890000000002</v>
      </c>
      <c r="F2307">
        <v>1.130965</v>
      </c>
      <c r="G2307">
        <v>1.8955099999999999E-2</v>
      </c>
      <c r="H2307">
        <v>82</v>
      </c>
      <c r="I2307">
        <v>-6.91552E-2</v>
      </c>
      <c r="J2307">
        <v>-1.70989E-2</v>
      </c>
      <c r="K2307">
        <v>1.8955099999999999E-2</v>
      </c>
      <c r="L2307">
        <v>5.5009099999999998E-2</v>
      </c>
      <c r="M2307">
        <v>0.1070653</v>
      </c>
      <c r="N2307">
        <v>6.8752800000000003E-2</v>
      </c>
      <c r="O2307">
        <v>69</v>
      </c>
      <c r="P2307">
        <v>684</v>
      </c>
    </row>
    <row r="2308" spans="1:16">
      <c r="A2308" s="53" t="s">
        <v>56</v>
      </c>
      <c r="B2308" s="53">
        <v>39993</v>
      </c>
      <c r="C2308" s="57">
        <v>3</v>
      </c>
      <c r="D2308">
        <v>0.80926739999999997</v>
      </c>
      <c r="E2308">
        <v>0.83327220000000002</v>
      </c>
      <c r="F2308">
        <v>0.99115880000000001</v>
      </c>
      <c r="G2308">
        <v>-2.40048E-2</v>
      </c>
      <c r="H2308">
        <v>79</v>
      </c>
      <c r="I2308">
        <v>-0.1122985</v>
      </c>
      <c r="J2308">
        <v>-6.0133899999999997E-2</v>
      </c>
      <c r="K2308">
        <v>-2.40048E-2</v>
      </c>
      <c r="L2308">
        <v>1.21242E-2</v>
      </c>
      <c r="M2308">
        <v>6.4288799999999993E-2</v>
      </c>
      <c r="N2308">
        <v>6.8895899999999996E-2</v>
      </c>
      <c r="O2308">
        <v>68</v>
      </c>
      <c r="P2308">
        <v>684</v>
      </c>
    </row>
    <row r="2309" spans="1:16">
      <c r="A2309" s="53" t="s">
        <v>56</v>
      </c>
      <c r="B2309" s="53">
        <v>39993</v>
      </c>
      <c r="C2309" s="57">
        <v>4</v>
      </c>
      <c r="D2309">
        <v>0.71837119999999999</v>
      </c>
      <c r="E2309">
        <v>0.72147589999999995</v>
      </c>
      <c r="F2309">
        <v>0.89392439999999995</v>
      </c>
      <c r="G2309">
        <v>-3.1047000000000002E-3</v>
      </c>
      <c r="H2309">
        <v>77.5</v>
      </c>
      <c r="I2309">
        <v>-9.2395400000000003E-2</v>
      </c>
      <c r="J2309">
        <v>-3.9641700000000002E-2</v>
      </c>
      <c r="K2309">
        <v>-3.1047000000000002E-3</v>
      </c>
      <c r="L2309">
        <v>3.3432299999999998E-2</v>
      </c>
      <c r="M2309">
        <v>8.6185999999999999E-2</v>
      </c>
      <c r="N2309">
        <v>6.9673899999999997E-2</v>
      </c>
      <c r="O2309">
        <v>68</v>
      </c>
      <c r="P2309">
        <v>684</v>
      </c>
    </row>
    <row r="2310" spans="1:16">
      <c r="A2310" s="53" t="s">
        <v>56</v>
      </c>
      <c r="B2310" s="53">
        <v>39993</v>
      </c>
      <c r="C2310" s="57">
        <v>5</v>
      </c>
      <c r="D2310">
        <v>0.67205170000000003</v>
      </c>
      <c r="E2310">
        <v>0.68729510000000005</v>
      </c>
      <c r="F2310">
        <v>0.81774480000000005</v>
      </c>
      <c r="G2310">
        <v>-1.5243400000000001E-2</v>
      </c>
      <c r="H2310">
        <v>76</v>
      </c>
      <c r="I2310">
        <v>-0.10335370000000001</v>
      </c>
      <c r="J2310">
        <v>-5.12974E-2</v>
      </c>
      <c r="K2310">
        <v>-1.5243400000000001E-2</v>
      </c>
      <c r="L2310">
        <v>2.0810599999999999E-2</v>
      </c>
      <c r="M2310">
        <v>7.2866799999999995E-2</v>
      </c>
      <c r="N2310">
        <v>6.8752800000000003E-2</v>
      </c>
      <c r="O2310">
        <v>69</v>
      </c>
      <c r="P2310">
        <v>684</v>
      </c>
    </row>
    <row r="2311" spans="1:16">
      <c r="A2311" s="53" t="s">
        <v>56</v>
      </c>
      <c r="B2311" s="53">
        <v>39993</v>
      </c>
      <c r="C2311" s="57">
        <v>6</v>
      </c>
      <c r="D2311">
        <v>0.67946910000000005</v>
      </c>
      <c r="E2311">
        <v>0.68461090000000002</v>
      </c>
      <c r="F2311">
        <v>0.79763980000000001</v>
      </c>
      <c r="G2311">
        <v>-5.1418000000000002E-3</v>
      </c>
      <c r="H2311">
        <v>74.5</v>
      </c>
      <c r="I2311">
        <v>-9.3972399999999998E-2</v>
      </c>
      <c r="J2311">
        <v>-4.1490600000000002E-2</v>
      </c>
      <c r="K2311">
        <v>-5.1418000000000002E-3</v>
      </c>
      <c r="L2311">
        <v>3.1206999999999999E-2</v>
      </c>
      <c r="M2311">
        <v>8.3688799999999994E-2</v>
      </c>
      <c r="N2311">
        <v>6.9314899999999999E-2</v>
      </c>
      <c r="O2311">
        <v>68</v>
      </c>
      <c r="P2311">
        <v>684</v>
      </c>
    </row>
    <row r="2312" spans="1:16">
      <c r="A2312" s="53" t="s">
        <v>56</v>
      </c>
      <c r="B2312" s="53">
        <v>39993</v>
      </c>
      <c r="C2312" s="57">
        <v>7</v>
      </c>
      <c r="D2312">
        <v>0.75179470000000004</v>
      </c>
      <c r="E2312">
        <v>0.84877570000000002</v>
      </c>
      <c r="F2312">
        <v>0.99623419999999996</v>
      </c>
      <c r="G2312">
        <v>-9.6980999999999998E-2</v>
      </c>
      <c r="H2312">
        <v>74.5</v>
      </c>
      <c r="I2312">
        <v>-0.18509120000000001</v>
      </c>
      <c r="J2312">
        <v>-0.13303499999999999</v>
      </c>
      <c r="K2312">
        <v>-9.6980999999999998E-2</v>
      </c>
      <c r="L2312">
        <v>-6.0927000000000002E-2</v>
      </c>
      <c r="M2312">
        <v>-8.8707000000000005E-3</v>
      </c>
      <c r="N2312">
        <v>6.8752800000000003E-2</v>
      </c>
      <c r="O2312">
        <v>69</v>
      </c>
      <c r="P2312">
        <v>684</v>
      </c>
    </row>
    <row r="2313" spans="1:16">
      <c r="A2313" s="53" t="s">
        <v>56</v>
      </c>
      <c r="B2313" s="53">
        <v>39993</v>
      </c>
      <c r="C2313" s="57">
        <v>8</v>
      </c>
      <c r="D2313">
        <v>0.79529919999999998</v>
      </c>
      <c r="E2313">
        <v>0.89811359999999996</v>
      </c>
      <c r="F2313">
        <v>1.035803</v>
      </c>
      <c r="G2313">
        <v>-0.1028144</v>
      </c>
      <c r="H2313">
        <v>76.5</v>
      </c>
      <c r="I2313">
        <v>-0.191108</v>
      </c>
      <c r="J2313">
        <v>-0.13894339999999999</v>
      </c>
      <c r="K2313">
        <v>-0.1028144</v>
      </c>
      <c r="L2313">
        <v>-6.6685300000000003E-2</v>
      </c>
      <c r="M2313">
        <v>-1.4520699999999999E-2</v>
      </c>
      <c r="N2313">
        <v>6.8895899999999996E-2</v>
      </c>
      <c r="O2313">
        <v>68</v>
      </c>
      <c r="P2313">
        <v>684</v>
      </c>
    </row>
    <row r="2314" spans="1:16">
      <c r="A2314" s="53" t="s">
        <v>56</v>
      </c>
      <c r="B2314" s="53">
        <v>39993</v>
      </c>
      <c r="C2314" s="57">
        <v>9</v>
      </c>
      <c r="D2314">
        <v>0.92287399999999997</v>
      </c>
      <c r="E2314">
        <v>0.95706550000000001</v>
      </c>
      <c r="F2314">
        <v>1.14232</v>
      </c>
      <c r="G2314">
        <v>-3.41915E-2</v>
      </c>
      <c r="H2314">
        <v>80</v>
      </c>
      <c r="I2314">
        <v>-0.1243953</v>
      </c>
      <c r="J2314">
        <v>-7.1102200000000004E-2</v>
      </c>
      <c r="K2314">
        <v>-3.41915E-2</v>
      </c>
      <c r="L2314">
        <v>2.7192000000000002E-3</v>
      </c>
      <c r="M2314">
        <v>5.6012300000000001E-2</v>
      </c>
      <c r="N2314">
        <v>7.0386400000000002E-2</v>
      </c>
      <c r="O2314">
        <v>66</v>
      </c>
      <c r="P2314">
        <v>684</v>
      </c>
    </row>
    <row r="2315" spans="1:16">
      <c r="A2315" s="53" t="s">
        <v>56</v>
      </c>
      <c r="B2315" s="53">
        <v>39993</v>
      </c>
      <c r="C2315" s="57">
        <v>10</v>
      </c>
      <c r="D2315">
        <v>1.028302</v>
      </c>
      <c r="E2315">
        <v>1.006159</v>
      </c>
      <c r="F2315">
        <v>1.1685319999999999</v>
      </c>
      <c r="G2315">
        <v>2.2142800000000001E-2</v>
      </c>
      <c r="H2315">
        <v>84</v>
      </c>
      <c r="I2315">
        <v>-6.8494600000000003E-2</v>
      </c>
      <c r="J2315">
        <v>-1.49453E-2</v>
      </c>
      <c r="K2315">
        <v>2.2142800000000001E-2</v>
      </c>
      <c r="L2315">
        <v>5.9230900000000003E-2</v>
      </c>
      <c r="M2315">
        <v>0.1127802</v>
      </c>
      <c r="N2315">
        <v>7.0724700000000001E-2</v>
      </c>
      <c r="O2315">
        <v>66</v>
      </c>
      <c r="P2315">
        <v>684</v>
      </c>
    </row>
    <row r="2316" spans="1:16">
      <c r="A2316" s="53" t="s">
        <v>56</v>
      </c>
      <c r="B2316" s="53">
        <v>39993</v>
      </c>
      <c r="C2316" s="57">
        <v>11</v>
      </c>
      <c r="D2316">
        <v>1.2473019999999999</v>
      </c>
      <c r="E2316">
        <v>1.1584680000000001</v>
      </c>
      <c r="F2316">
        <v>1.278027</v>
      </c>
      <c r="G2316">
        <v>8.8833700000000002E-2</v>
      </c>
      <c r="H2316">
        <v>89</v>
      </c>
      <c r="I2316">
        <v>-1.4854E-3</v>
      </c>
      <c r="J2316">
        <v>5.1875900000000003E-2</v>
      </c>
      <c r="K2316">
        <v>8.8833700000000002E-2</v>
      </c>
      <c r="L2316">
        <v>0.1257915</v>
      </c>
      <c r="M2316">
        <v>0.1791528</v>
      </c>
      <c r="N2316">
        <v>7.0476300000000006E-2</v>
      </c>
      <c r="O2316">
        <v>67</v>
      </c>
      <c r="P2316">
        <v>684</v>
      </c>
    </row>
    <row r="2317" spans="1:16">
      <c r="A2317" s="53" t="s">
        <v>56</v>
      </c>
      <c r="B2317" s="53">
        <v>39993</v>
      </c>
      <c r="C2317" s="57">
        <v>12</v>
      </c>
      <c r="D2317">
        <v>1.463139</v>
      </c>
      <c r="E2317">
        <v>1.3398429999999999</v>
      </c>
      <c r="F2317">
        <v>1.428434</v>
      </c>
      <c r="G2317">
        <v>0.1232964</v>
      </c>
      <c r="H2317">
        <v>92.5</v>
      </c>
      <c r="I2317">
        <v>3.4120999999999999E-2</v>
      </c>
      <c r="J2317">
        <v>8.6806499999999995E-2</v>
      </c>
      <c r="K2317">
        <v>0.1232964</v>
      </c>
      <c r="L2317">
        <v>0.15978619999999999</v>
      </c>
      <c r="M2317">
        <v>0.21247179999999999</v>
      </c>
      <c r="N2317">
        <v>6.9583900000000004E-2</v>
      </c>
      <c r="O2317">
        <v>68</v>
      </c>
      <c r="P2317">
        <v>684</v>
      </c>
    </row>
    <row r="2318" spans="1:16">
      <c r="A2318" s="53" t="s">
        <v>56</v>
      </c>
      <c r="B2318" s="53">
        <v>39993</v>
      </c>
      <c r="C2318" s="57">
        <v>13</v>
      </c>
      <c r="D2318">
        <v>1.675791</v>
      </c>
      <c r="E2318">
        <v>1.5540659999999999</v>
      </c>
      <c r="F2318">
        <v>1.5992409999999999</v>
      </c>
      <c r="G2318">
        <v>0.12172529999999999</v>
      </c>
      <c r="H2318">
        <v>95.5</v>
      </c>
      <c r="I2318">
        <v>3.2252099999999999E-2</v>
      </c>
      <c r="J2318">
        <v>8.5113599999999998E-2</v>
      </c>
      <c r="K2318">
        <v>0.12172529999999999</v>
      </c>
      <c r="L2318">
        <v>0.15833710000000001</v>
      </c>
      <c r="M2318">
        <v>0.21119859999999999</v>
      </c>
      <c r="N2318">
        <v>6.9816400000000001E-2</v>
      </c>
      <c r="O2318">
        <v>67</v>
      </c>
      <c r="P2318">
        <v>684</v>
      </c>
    </row>
    <row r="2319" spans="1:16">
      <c r="A2319" s="53" t="s">
        <v>56</v>
      </c>
      <c r="B2319" s="53">
        <v>39993</v>
      </c>
      <c r="C2319" s="57">
        <v>14</v>
      </c>
      <c r="D2319">
        <v>1.873572</v>
      </c>
      <c r="E2319">
        <v>1.5929219999999999</v>
      </c>
      <c r="F2319">
        <v>1.7041360000000001</v>
      </c>
      <c r="G2319">
        <v>0.28064990000000001</v>
      </c>
      <c r="H2319">
        <v>98</v>
      </c>
      <c r="I2319">
        <v>0.19306139999999999</v>
      </c>
      <c r="J2319">
        <v>0.24480940000000001</v>
      </c>
      <c r="K2319">
        <v>0.28064990000000001</v>
      </c>
      <c r="L2319">
        <v>0.31649040000000001</v>
      </c>
      <c r="M2319">
        <v>0.36823840000000002</v>
      </c>
      <c r="N2319">
        <v>6.8345699999999995E-2</v>
      </c>
      <c r="O2319">
        <v>69</v>
      </c>
      <c r="P2319">
        <v>684</v>
      </c>
    </row>
    <row r="2320" spans="1:16">
      <c r="A2320" s="53" t="s">
        <v>56</v>
      </c>
      <c r="B2320" s="53">
        <v>39993</v>
      </c>
      <c r="C2320" s="57">
        <v>15</v>
      </c>
      <c r="D2320">
        <v>2.0635219999999999</v>
      </c>
      <c r="E2320">
        <v>1.5128170000000001</v>
      </c>
      <c r="F2320">
        <v>1.7023779999999999</v>
      </c>
      <c r="G2320">
        <v>0.55070450000000004</v>
      </c>
      <c r="H2320">
        <v>98.5</v>
      </c>
      <c r="I2320">
        <v>0.46366649999999998</v>
      </c>
      <c r="J2320">
        <v>0.51508920000000002</v>
      </c>
      <c r="K2320">
        <v>0.55070450000000004</v>
      </c>
      <c r="L2320">
        <v>0.5863197</v>
      </c>
      <c r="M2320">
        <v>0.63774249999999999</v>
      </c>
      <c r="N2320">
        <v>6.7916099999999993E-2</v>
      </c>
      <c r="O2320">
        <v>70</v>
      </c>
      <c r="P2320">
        <v>684</v>
      </c>
    </row>
    <row r="2321" spans="1:16">
      <c r="A2321" s="53" t="s">
        <v>56</v>
      </c>
      <c r="B2321" s="53">
        <v>39993</v>
      </c>
      <c r="C2321" s="57">
        <v>16</v>
      </c>
      <c r="D2321">
        <v>2.3694639999999998</v>
      </c>
      <c r="E2321">
        <v>1.907964</v>
      </c>
      <c r="F2321">
        <v>2.018024</v>
      </c>
      <c r="G2321">
        <v>0.46150039999999998</v>
      </c>
      <c r="H2321">
        <v>100.5</v>
      </c>
      <c r="I2321">
        <v>0.37446239999999997</v>
      </c>
      <c r="J2321">
        <v>0.42588520000000002</v>
      </c>
      <c r="K2321">
        <v>0.46150039999999998</v>
      </c>
      <c r="L2321">
        <v>0.49711559999999999</v>
      </c>
      <c r="M2321">
        <v>0.54853839999999998</v>
      </c>
      <c r="N2321">
        <v>6.7916099999999993E-2</v>
      </c>
      <c r="O2321">
        <v>70</v>
      </c>
      <c r="P2321">
        <v>684</v>
      </c>
    </row>
    <row r="2322" spans="1:16">
      <c r="A2322" s="53" t="s">
        <v>56</v>
      </c>
      <c r="B2322" s="53">
        <v>39993</v>
      </c>
      <c r="C2322" s="57">
        <v>17</v>
      </c>
      <c r="D2322">
        <v>2.5599189999999998</v>
      </c>
      <c r="E2322">
        <v>2.154099</v>
      </c>
      <c r="F2322">
        <v>2.1671719999999999</v>
      </c>
      <c r="G2322">
        <v>0.40581990000000001</v>
      </c>
      <c r="H2322">
        <v>100.5</v>
      </c>
      <c r="I2322">
        <v>0.31778699999999999</v>
      </c>
      <c r="J2322">
        <v>0.3697976</v>
      </c>
      <c r="K2322">
        <v>0.40581990000000001</v>
      </c>
      <c r="L2322">
        <v>0.44184220000000002</v>
      </c>
      <c r="M2322">
        <v>0.49385279999999998</v>
      </c>
      <c r="N2322">
        <v>6.8692400000000001E-2</v>
      </c>
      <c r="O2322">
        <v>69</v>
      </c>
      <c r="P2322">
        <v>684</v>
      </c>
    </row>
    <row r="2323" spans="1:16">
      <c r="A2323" s="53" t="s">
        <v>56</v>
      </c>
      <c r="B2323" s="53">
        <v>39993</v>
      </c>
      <c r="C2323" s="57">
        <v>18</v>
      </c>
      <c r="D2323">
        <v>2.5797599999999998</v>
      </c>
      <c r="E2323">
        <v>2.1779480000000002</v>
      </c>
      <c r="F2323">
        <v>2.1987950000000001</v>
      </c>
      <c r="G2323">
        <v>0.40181159999999999</v>
      </c>
      <c r="H2323">
        <v>98</v>
      </c>
      <c r="I2323">
        <v>0.313</v>
      </c>
      <c r="J2323">
        <v>0.36547059999999998</v>
      </c>
      <c r="K2323">
        <v>0.40181159999999999</v>
      </c>
      <c r="L2323">
        <v>0.4381526</v>
      </c>
      <c r="M2323">
        <v>0.49062319999999998</v>
      </c>
      <c r="N2323">
        <v>6.93E-2</v>
      </c>
      <c r="O2323">
        <v>67</v>
      </c>
      <c r="P2323">
        <v>684</v>
      </c>
    </row>
    <row r="2324" spans="1:16">
      <c r="A2324" s="53" t="s">
        <v>56</v>
      </c>
      <c r="B2324" s="53">
        <v>39993</v>
      </c>
      <c r="C2324" s="57">
        <v>19</v>
      </c>
      <c r="D2324">
        <v>2.5037590000000001</v>
      </c>
      <c r="E2324">
        <v>2.1701380000000001</v>
      </c>
      <c r="F2324">
        <v>2.1186199999999999</v>
      </c>
      <c r="G2324">
        <v>0.33362150000000002</v>
      </c>
      <c r="H2324">
        <v>95.5</v>
      </c>
      <c r="I2324">
        <v>0.24499380000000001</v>
      </c>
      <c r="J2324">
        <v>0.2973557</v>
      </c>
      <c r="K2324">
        <v>0.33362150000000002</v>
      </c>
      <c r="L2324">
        <v>0.36988729999999997</v>
      </c>
      <c r="M2324">
        <v>0.42224929999999999</v>
      </c>
      <c r="N2324">
        <v>6.9156599999999999E-2</v>
      </c>
      <c r="O2324">
        <v>68</v>
      </c>
      <c r="P2324">
        <v>684</v>
      </c>
    </row>
    <row r="2325" spans="1:16">
      <c r="A2325" s="53" t="s">
        <v>56</v>
      </c>
      <c r="B2325" s="53">
        <v>39993</v>
      </c>
      <c r="C2325" s="57">
        <v>20</v>
      </c>
      <c r="D2325">
        <v>2.2642449999999998</v>
      </c>
      <c r="E2325">
        <v>2.2415949999999998</v>
      </c>
      <c r="F2325">
        <v>2.451689</v>
      </c>
      <c r="G2325">
        <v>2.2650699999999999E-2</v>
      </c>
      <c r="H2325">
        <v>90.5</v>
      </c>
      <c r="I2325">
        <v>-6.7102899999999993E-2</v>
      </c>
      <c r="J2325">
        <v>-1.40757E-2</v>
      </c>
      <c r="K2325">
        <v>2.2650699999999999E-2</v>
      </c>
      <c r="L2325">
        <v>5.9377199999999998E-2</v>
      </c>
      <c r="M2325">
        <v>0.1124043</v>
      </c>
      <c r="N2325">
        <v>7.0035100000000003E-2</v>
      </c>
      <c r="O2325">
        <v>67</v>
      </c>
      <c r="P2325">
        <v>684</v>
      </c>
    </row>
    <row r="2326" spans="1:16">
      <c r="A2326" s="53" t="s">
        <v>56</v>
      </c>
      <c r="B2326" s="53">
        <v>39993</v>
      </c>
      <c r="C2326" s="57">
        <v>21</v>
      </c>
      <c r="D2326">
        <v>2.1018129999999999</v>
      </c>
      <c r="E2326">
        <v>2.1548620000000001</v>
      </c>
      <c r="F2326">
        <v>2.393529</v>
      </c>
      <c r="G2326">
        <v>-5.3049100000000002E-2</v>
      </c>
      <c r="H2326">
        <v>86</v>
      </c>
      <c r="I2326">
        <v>-0.142184</v>
      </c>
      <c r="J2326">
        <v>-8.9522400000000002E-2</v>
      </c>
      <c r="K2326">
        <v>-5.3049100000000002E-2</v>
      </c>
      <c r="L2326">
        <v>-1.6575800000000002E-2</v>
      </c>
      <c r="M2326">
        <v>3.6085800000000001E-2</v>
      </c>
      <c r="N2326">
        <v>6.95524E-2</v>
      </c>
      <c r="O2326">
        <v>68</v>
      </c>
      <c r="P2326">
        <v>684</v>
      </c>
    </row>
    <row r="2327" spans="1:16">
      <c r="A2327" s="53" t="s">
        <v>56</v>
      </c>
      <c r="B2327" s="53">
        <v>39993</v>
      </c>
      <c r="C2327" s="57">
        <v>22</v>
      </c>
      <c r="D2327">
        <v>1.892366</v>
      </c>
      <c r="E2327">
        <v>1.902047</v>
      </c>
      <c r="F2327">
        <v>2.1916000000000002</v>
      </c>
      <c r="G2327">
        <v>-9.6816000000000003E-3</v>
      </c>
      <c r="H2327">
        <v>83</v>
      </c>
      <c r="I2327">
        <v>-9.9352099999999999E-2</v>
      </c>
      <c r="J2327">
        <v>-4.6373999999999999E-2</v>
      </c>
      <c r="K2327">
        <v>-9.6816000000000003E-3</v>
      </c>
      <c r="L2327">
        <v>2.7010900000000001E-2</v>
      </c>
      <c r="M2327">
        <v>7.9988900000000002E-2</v>
      </c>
      <c r="N2327">
        <v>6.9970299999999999E-2</v>
      </c>
      <c r="O2327">
        <v>67</v>
      </c>
      <c r="P2327">
        <v>684</v>
      </c>
    </row>
    <row r="2328" spans="1:16">
      <c r="A2328" s="53" t="s">
        <v>56</v>
      </c>
      <c r="B2328" s="53">
        <v>39993</v>
      </c>
      <c r="C2328" s="57">
        <v>23</v>
      </c>
      <c r="D2328">
        <v>1.5391159999999999</v>
      </c>
      <c r="E2328">
        <v>1.5834140000000001</v>
      </c>
      <c r="F2328">
        <v>2.0288010000000001</v>
      </c>
      <c r="G2328">
        <v>-4.4297799999999998E-2</v>
      </c>
      <c r="H2328">
        <v>80.5</v>
      </c>
      <c r="I2328">
        <v>-0.13343269999999999</v>
      </c>
      <c r="J2328">
        <v>-8.0771099999999998E-2</v>
      </c>
      <c r="K2328">
        <v>-4.4297799999999998E-2</v>
      </c>
      <c r="L2328">
        <v>-7.8244999999999999E-3</v>
      </c>
      <c r="M2328">
        <v>4.4837099999999998E-2</v>
      </c>
      <c r="N2328">
        <v>6.95524E-2</v>
      </c>
      <c r="O2328">
        <v>68</v>
      </c>
      <c r="P2328">
        <v>684</v>
      </c>
    </row>
    <row r="2329" spans="1:16">
      <c r="A2329" s="53" t="s">
        <v>56</v>
      </c>
      <c r="B2329" s="53">
        <v>39993</v>
      </c>
      <c r="C2329" s="57">
        <v>24</v>
      </c>
      <c r="D2329">
        <v>1.183292</v>
      </c>
      <c r="E2329">
        <v>1.18604</v>
      </c>
      <c r="F2329">
        <v>1.491411</v>
      </c>
      <c r="G2329">
        <v>-2.7487000000000002E-3</v>
      </c>
      <c r="H2329">
        <v>78.5</v>
      </c>
      <c r="I2329">
        <v>-9.1883699999999999E-2</v>
      </c>
      <c r="J2329">
        <v>-3.9222E-2</v>
      </c>
      <c r="K2329">
        <v>-2.7487000000000002E-3</v>
      </c>
      <c r="L2329">
        <v>3.37246E-2</v>
      </c>
      <c r="M2329">
        <v>8.6386199999999996E-2</v>
      </c>
      <c r="N2329">
        <v>6.95524E-2</v>
      </c>
      <c r="O2329">
        <v>68</v>
      </c>
      <c r="P2329">
        <v>684</v>
      </c>
    </row>
    <row r="2330" spans="1:16">
      <c r="A2330" s="53" t="s">
        <v>56</v>
      </c>
      <c r="B2330" s="53">
        <v>39994</v>
      </c>
      <c r="C2330" s="57">
        <v>1</v>
      </c>
      <c r="D2330">
        <v>0.77553459999999996</v>
      </c>
      <c r="E2330">
        <v>0.78344510000000001</v>
      </c>
      <c r="F2330">
        <v>1.239727</v>
      </c>
      <c r="G2330">
        <v>-7.9103999999999997E-3</v>
      </c>
      <c r="H2330">
        <v>74</v>
      </c>
      <c r="I2330">
        <v>-9.6218499999999998E-2</v>
      </c>
      <c r="J2330">
        <v>-4.4045399999999998E-2</v>
      </c>
      <c r="K2330">
        <v>-7.9103999999999997E-3</v>
      </c>
      <c r="L2330">
        <v>2.82245E-2</v>
      </c>
      <c r="M2330">
        <v>8.03976E-2</v>
      </c>
      <c r="N2330">
        <v>6.8907099999999999E-2</v>
      </c>
      <c r="O2330">
        <v>69</v>
      </c>
      <c r="P2330">
        <v>693</v>
      </c>
    </row>
    <row r="2331" spans="1:16">
      <c r="A2331" s="53" t="s">
        <v>56</v>
      </c>
      <c r="B2331" s="53">
        <v>39994</v>
      </c>
      <c r="C2331" s="57">
        <v>2</v>
      </c>
      <c r="D2331">
        <v>0.62432589999999999</v>
      </c>
      <c r="E2331">
        <v>0.58600660000000004</v>
      </c>
      <c r="F2331">
        <v>0.84505810000000003</v>
      </c>
      <c r="G2331">
        <v>3.8319300000000001E-2</v>
      </c>
      <c r="H2331">
        <v>70.5</v>
      </c>
      <c r="I2331">
        <v>-5.0713300000000003E-2</v>
      </c>
      <c r="J2331">
        <v>1.8879000000000001E-3</v>
      </c>
      <c r="K2331">
        <v>3.8319300000000001E-2</v>
      </c>
      <c r="L2331">
        <v>7.4750800000000006E-2</v>
      </c>
      <c r="M2331">
        <v>0.12735199999999999</v>
      </c>
      <c r="N2331">
        <v>6.9472500000000006E-2</v>
      </c>
      <c r="O2331">
        <v>68</v>
      </c>
      <c r="P2331">
        <v>693</v>
      </c>
    </row>
    <row r="2332" spans="1:16">
      <c r="A2332" s="53" t="s">
        <v>56</v>
      </c>
      <c r="B2332" s="53">
        <v>39994</v>
      </c>
      <c r="C2332" s="57">
        <v>3</v>
      </c>
      <c r="D2332">
        <v>0.56037910000000002</v>
      </c>
      <c r="E2332">
        <v>0.56200419999999995</v>
      </c>
      <c r="F2332">
        <v>0.84179059999999994</v>
      </c>
      <c r="G2332">
        <v>-1.6251E-3</v>
      </c>
      <c r="H2332">
        <v>66.5</v>
      </c>
      <c r="I2332">
        <v>-9.10556E-2</v>
      </c>
      <c r="J2332">
        <v>-3.8219299999999998E-2</v>
      </c>
      <c r="K2332">
        <v>-1.6251E-3</v>
      </c>
      <c r="L2332">
        <v>3.4969100000000003E-2</v>
      </c>
      <c r="M2332">
        <v>8.7805300000000003E-2</v>
      </c>
      <c r="N2332">
        <v>6.9782999999999998E-2</v>
      </c>
      <c r="O2332">
        <v>68</v>
      </c>
      <c r="P2332">
        <v>693</v>
      </c>
    </row>
    <row r="2333" spans="1:16">
      <c r="A2333" s="53" t="s">
        <v>56</v>
      </c>
      <c r="B2333" s="53">
        <v>39994</v>
      </c>
      <c r="C2333" s="57">
        <v>4</v>
      </c>
      <c r="D2333">
        <v>0.50873020000000002</v>
      </c>
      <c r="E2333">
        <v>0.53751450000000001</v>
      </c>
      <c r="F2333">
        <v>0.73058210000000001</v>
      </c>
      <c r="G2333">
        <v>-2.8784299999999999E-2</v>
      </c>
      <c r="H2333">
        <v>64.5</v>
      </c>
      <c r="I2333">
        <v>-0.1170924</v>
      </c>
      <c r="J2333">
        <v>-6.4919299999999999E-2</v>
      </c>
      <c r="K2333">
        <v>-2.8784299999999999E-2</v>
      </c>
      <c r="L2333">
        <v>7.3505999999999997E-3</v>
      </c>
      <c r="M2333">
        <v>5.9523699999999999E-2</v>
      </c>
      <c r="N2333">
        <v>6.8907099999999999E-2</v>
      </c>
      <c r="O2333">
        <v>69</v>
      </c>
      <c r="P2333">
        <v>693</v>
      </c>
    </row>
    <row r="2334" spans="1:16">
      <c r="A2334" s="53" t="s">
        <v>56</v>
      </c>
      <c r="B2334" s="53">
        <v>39994</v>
      </c>
      <c r="C2334" s="57">
        <v>5</v>
      </c>
      <c r="D2334">
        <v>0.49977100000000002</v>
      </c>
      <c r="E2334">
        <v>0.52231360000000004</v>
      </c>
      <c r="F2334">
        <v>0.69493070000000001</v>
      </c>
      <c r="G2334">
        <v>-2.2542599999999999E-2</v>
      </c>
      <c r="H2334">
        <v>62.5</v>
      </c>
      <c r="I2334">
        <v>-0.1122784</v>
      </c>
      <c r="J2334">
        <v>-5.9261800000000003E-2</v>
      </c>
      <c r="K2334">
        <v>-2.2542599999999999E-2</v>
      </c>
      <c r="L2334">
        <v>1.41765E-2</v>
      </c>
      <c r="M2334">
        <v>6.7193199999999995E-2</v>
      </c>
      <c r="N2334">
        <v>7.0021200000000006E-2</v>
      </c>
      <c r="O2334">
        <v>67</v>
      </c>
      <c r="P2334">
        <v>693</v>
      </c>
    </row>
    <row r="2335" spans="1:16">
      <c r="A2335" s="53" t="s">
        <v>56</v>
      </c>
      <c r="B2335" s="53">
        <v>39994</v>
      </c>
      <c r="C2335" s="57">
        <v>6</v>
      </c>
      <c r="D2335">
        <v>0.5430796</v>
      </c>
      <c r="E2335">
        <v>0.55047080000000004</v>
      </c>
      <c r="F2335">
        <v>0.66285620000000001</v>
      </c>
      <c r="G2335">
        <v>-7.3911999999999997E-3</v>
      </c>
      <c r="H2335">
        <v>62</v>
      </c>
      <c r="I2335">
        <v>-9.6452300000000005E-2</v>
      </c>
      <c r="J2335">
        <v>-4.38343E-2</v>
      </c>
      <c r="K2335">
        <v>-7.3911999999999997E-3</v>
      </c>
      <c r="L2335">
        <v>2.9051799999999999E-2</v>
      </c>
      <c r="M2335">
        <v>8.1669800000000001E-2</v>
      </c>
      <c r="N2335">
        <v>6.9494700000000006E-2</v>
      </c>
      <c r="O2335">
        <v>67</v>
      </c>
      <c r="P2335">
        <v>693</v>
      </c>
    </row>
    <row r="2336" spans="1:16">
      <c r="A2336" s="53" t="s">
        <v>56</v>
      </c>
      <c r="B2336" s="53">
        <v>39994</v>
      </c>
      <c r="C2336" s="57">
        <v>7</v>
      </c>
      <c r="D2336">
        <v>0.63035969999999997</v>
      </c>
      <c r="E2336">
        <v>0.63667269999999998</v>
      </c>
      <c r="F2336">
        <v>0.71723429999999999</v>
      </c>
      <c r="G2336">
        <v>-6.313E-3</v>
      </c>
      <c r="H2336">
        <v>61</v>
      </c>
      <c r="I2336">
        <v>-9.7065700000000005E-2</v>
      </c>
      <c r="J2336">
        <v>-4.3448300000000002E-2</v>
      </c>
      <c r="K2336">
        <v>-6.313E-3</v>
      </c>
      <c r="L2336">
        <v>3.0822200000000001E-2</v>
      </c>
      <c r="M2336">
        <v>8.4439600000000004E-2</v>
      </c>
      <c r="N2336">
        <v>7.0814699999999994E-2</v>
      </c>
      <c r="O2336">
        <v>66</v>
      </c>
      <c r="P2336">
        <v>693</v>
      </c>
    </row>
    <row r="2337" spans="1:16">
      <c r="A2337" s="53" t="s">
        <v>56</v>
      </c>
      <c r="B2337" s="53">
        <v>39994</v>
      </c>
      <c r="C2337" s="57">
        <v>8</v>
      </c>
      <c r="D2337">
        <v>0.66684180000000004</v>
      </c>
      <c r="E2337">
        <v>0.68232519999999997</v>
      </c>
      <c r="F2337">
        <v>0.68400519999999998</v>
      </c>
      <c r="G2337">
        <v>-1.54834E-2</v>
      </c>
      <c r="H2337">
        <v>63</v>
      </c>
      <c r="I2337">
        <v>-0.1039803</v>
      </c>
      <c r="J2337">
        <v>-5.1695600000000001E-2</v>
      </c>
      <c r="K2337">
        <v>-1.54834E-2</v>
      </c>
      <c r="L2337">
        <v>2.0728799999999999E-2</v>
      </c>
      <c r="M2337">
        <v>7.3013499999999995E-2</v>
      </c>
      <c r="N2337">
        <v>6.9054500000000005E-2</v>
      </c>
      <c r="O2337">
        <v>68</v>
      </c>
      <c r="P2337">
        <v>693</v>
      </c>
    </row>
    <row r="2338" spans="1:16">
      <c r="A2338" s="53" t="s">
        <v>56</v>
      </c>
      <c r="B2338" s="53">
        <v>39994</v>
      </c>
      <c r="C2338" s="57">
        <v>9</v>
      </c>
      <c r="D2338">
        <v>0.71873770000000003</v>
      </c>
      <c r="E2338">
        <v>0.74954719999999997</v>
      </c>
      <c r="F2338">
        <v>0.85853080000000004</v>
      </c>
      <c r="G2338">
        <v>-3.0809599999999999E-2</v>
      </c>
      <c r="H2338">
        <v>67</v>
      </c>
      <c r="I2338">
        <v>-0.11988550000000001</v>
      </c>
      <c r="J2338">
        <v>-6.7258700000000005E-2</v>
      </c>
      <c r="K2338">
        <v>-3.0809599999999999E-2</v>
      </c>
      <c r="L2338">
        <v>5.6395999999999998E-3</v>
      </c>
      <c r="M2338">
        <v>5.8266400000000003E-2</v>
      </c>
      <c r="N2338">
        <v>6.9506299999999993E-2</v>
      </c>
      <c r="O2338">
        <v>67</v>
      </c>
      <c r="P2338">
        <v>693</v>
      </c>
    </row>
    <row r="2339" spans="1:16">
      <c r="A2339" s="53" t="s">
        <v>56</v>
      </c>
      <c r="B2339" s="53">
        <v>39994</v>
      </c>
      <c r="C2339" s="57">
        <v>10</v>
      </c>
      <c r="D2339">
        <v>0.77936740000000004</v>
      </c>
      <c r="E2339">
        <v>0.81526569999999998</v>
      </c>
      <c r="F2339">
        <v>0.90997910000000004</v>
      </c>
      <c r="G2339">
        <v>-3.5898300000000001E-2</v>
      </c>
      <c r="H2339">
        <v>70</v>
      </c>
      <c r="I2339">
        <v>-0.12420630000000001</v>
      </c>
      <c r="J2339">
        <v>-7.2033200000000006E-2</v>
      </c>
      <c r="K2339">
        <v>-3.5898300000000001E-2</v>
      </c>
      <c r="L2339">
        <v>2.3670000000000001E-4</v>
      </c>
      <c r="M2339">
        <v>5.2409799999999999E-2</v>
      </c>
      <c r="N2339">
        <v>6.8907099999999999E-2</v>
      </c>
      <c r="O2339">
        <v>69</v>
      </c>
      <c r="P2339">
        <v>693</v>
      </c>
    </row>
    <row r="2340" spans="1:16">
      <c r="A2340" s="53" t="s">
        <v>56</v>
      </c>
      <c r="B2340" s="53">
        <v>39994</v>
      </c>
      <c r="C2340" s="57">
        <v>11</v>
      </c>
      <c r="D2340">
        <v>0.82345690000000005</v>
      </c>
      <c r="E2340">
        <v>0.80160540000000002</v>
      </c>
      <c r="F2340">
        <v>0.90226019999999996</v>
      </c>
      <c r="G2340">
        <v>2.1851499999999999E-2</v>
      </c>
      <c r="H2340">
        <v>74</v>
      </c>
      <c r="I2340">
        <v>-6.6456500000000002E-2</v>
      </c>
      <c r="J2340">
        <v>-1.42834E-2</v>
      </c>
      <c r="K2340">
        <v>2.1851499999999999E-2</v>
      </c>
      <c r="L2340">
        <v>5.7986500000000003E-2</v>
      </c>
      <c r="M2340">
        <v>0.1101596</v>
      </c>
      <c r="N2340">
        <v>6.8907099999999999E-2</v>
      </c>
      <c r="O2340">
        <v>69</v>
      </c>
      <c r="P2340">
        <v>693</v>
      </c>
    </row>
    <row r="2341" spans="1:16">
      <c r="A2341" s="53" t="s">
        <v>56</v>
      </c>
      <c r="B2341" s="53">
        <v>39994</v>
      </c>
      <c r="C2341" s="57">
        <v>12</v>
      </c>
      <c r="D2341">
        <v>0.85515260000000004</v>
      </c>
      <c r="E2341">
        <v>0.80492330000000001</v>
      </c>
      <c r="F2341">
        <v>0.91815360000000001</v>
      </c>
      <c r="G2341">
        <v>5.0229299999999998E-2</v>
      </c>
      <c r="H2341">
        <v>79</v>
      </c>
      <c r="I2341">
        <v>-3.9597800000000002E-2</v>
      </c>
      <c r="J2341">
        <v>1.34728E-2</v>
      </c>
      <c r="K2341">
        <v>5.0229299999999998E-2</v>
      </c>
      <c r="L2341">
        <v>8.6985800000000002E-2</v>
      </c>
      <c r="M2341">
        <v>0.1400564</v>
      </c>
      <c r="N2341">
        <v>7.0092500000000002E-2</v>
      </c>
      <c r="O2341">
        <v>67</v>
      </c>
      <c r="P2341">
        <v>693</v>
      </c>
    </row>
    <row r="2342" spans="1:16">
      <c r="A2342" s="53" t="s">
        <v>56</v>
      </c>
      <c r="B2342" s="53">
        <v>39994</v>
      </c>
      <c r="C2342" s="57">
        <v>13</v>
      </c>
      <c r="D2342">
        <v>0.94133639999999996</v>
      </c>
      <c r="E2342">
        <v>0.89440350000000002</v>
      </c>
      <c r="F2342">
        <v>1.091289</v>
      </c>
      <c r="G2342">
        <v>4.69329E-2</v>
      </c>
      <c r="H2342">
        <v>84.5</v>
      </c>
      <c r="I2342">
        <v>-4.25595E-2</v>
      </c>
      <c r="J2342">
        <v>1.0313299999999999E-2</v>
      </c>
      <c r="K2342">
        <v>4.69329E-2</v>
      </c>
      <c r="L2342">
        <v>8.3552399999999999E-2</v>
      </c>
      <c r="M2342">
        <v>0.1364252</v>
      </c>
      <c r="N2342">
        <v>6.9831299999999999E-2</v>
      </c>
      <c r="O2342">
        <v>67</v>
      </c>
      <c r="P2342">
        <v>693</v>
      </c>
    </row>
    <row r="2343" spans="1:16">
      <c r="A2343" s="53" t="s">
        <v>56</v>
      </c>
      <c r="B2343" s="53">
        <v>39994</v>
      </c>
      <c r="C2343" s="57">
        <v>14</v>
      </c>
      <c r="D2343">
        <v>1.0398350000000001</v>
      </c>
      <c r="E2343">
        <v>0.96227359999999995</v>
      </c>
      <c r="F2343">
        <v>1.1327069999999999</v>
      </c>
      <c r="G2343">
        <v>7.7561599999999994E-2</v>
      </c>
      <c r="H2343">
        <v>87.5</v>
      </c>
      <c r="I2343">
        <v>-1.26427E-2</v>
      </c>
      <c r="J2343">
        <v>4.0650800000000001E-2</v>
      </c>
      <c r="K2343">
        <v>7.7561599999999994E-2</v>
      </c>
      <c r="L2343">
        <v>0.1144725</v>
      </c>
      <c r="M2343">
        <v>0.1677659</v>
      </c>
      <c r="N2343">
        <v>7.0386799999999999E-2</v>
      </c>
      <c r="O2343">
        <v>67</v>
      </c>
      <c r="P2343">
        <v>693</v>
      </c>
    </row>
    <row r="2344" spans="1:16">
      <c r="A2344" s="53" t="s">
        <v>56</v>
      </c>
      <c r="B2344" s="53">
        <v>39994</v>
      </c>
      <c r="C2344" s="57">
        <v>15</v>
      </c>
      <c r="D2344">
        <v>1.189899</v>
      </c>
      <c r="E2344">
        <v>1.045715</v>
      </c>
      <c r="F2344">
        <v>1.2983389999999999</v>
      </c>
      <c r="G2344">
        <v>0.1441846</v>
      </c>
      <c r="H2344">
        <v>91.5</v>
      </c>
      <c r="I2344">
        <v>5.4496599999999999E-2</v>
      </c>
      <c r="J2344">
        <v>0.107485</v>
      </c>
      <c r="K2344">
        <v>0.1441846</v>
      </c>
      <c r="L2344">
        <v>0.18088419999999999</v>
      </c>
      <c r="M2344">
        <v>0.23387260000000001</v>
      </c>
      <c r="N2344">
        <v>6.9983900000000002E-2</v>
      </c>
      <c r="O2344">
        <v>67</v>
      </c>
      <c r="P2344">
        <v>693</v>
      </c>
    </row>
    <row r="2345" spans="1:16">
      <c r="A2345" s="53" t="s">
        <v>56</v>
      </c>
      <c r="B2345" s="53">
        <v>39994</v>
      </c>
      <c r="C2345" s="57">
        <v>16</v>
      </c>
      <c r="D2345">
        <v>1.350975</v>
      </c>
      <c r="E2345">
        <v>1.1789750000000001</v>
      </c>
      <c r="F2345">
        <v>1.3681369999999999</v>
      </c>
      <c r="G2345">
        <v>0.1719995</v>
      </c>
      <c r="H2345">
        <v>92.5</v>
      </c>
      <c r="I2345">
        <v>8.1902199999999994E-2</v>
      </c>
      <c r="J2345">
        <v>0.13513240000000001</v>
      </c>
      <c r="K2345">
        <v>0.1719995</v>
      </c>
      <c r="L2345">
        <v>0.20886650000000001</v>
      </c>
      <c r="M2345">
        <v>0.26209670000000002</v>
      </c>
      <c r="N2345">
        <v>7.0303299999999999E-2</v>
      </c>
      <c r="O2345">
        <v>65</v>
      </c>
      <c r="P2345">
        <v>693</v>
      </c>
    </row>
    <row r="2346" spans="1:16">
      <c r="A2346" s="53" t="s">
        <v>56</v>
      </c>
      <c r="B2346" s="53">
        <v>39994</v>
      </c>
      <c r="C2346" s="57">
        <v>17</v>
      </c>
      <c r="D2346">
        <v>1.568538</v>
      </c>
      <c r="E2346">
        <v>1.3845209999999999</v>
      </c>
      <c r="F2346">
        <v>1.723716</v>
      </c>
      <c r="G2346">
        <v>0.18401729999999999</v>
      </c>
      <c r="H2346">
        <v>94</v>
      </c>
      <c r="I2346">
        <v>9.5746800000000007E-2</v>
      </c>
      <c r="J2346">
        <v>0.14789769999999999</v>
      </c>
      <c r="K2346">
        <v>0.18401729999999999</v>
      </c>
      <c r="L2346">
        <v>0.2201369</v>
      </c>
      <c r="M2346">
        <v>0.27228780000000002</v>
      </c>
      <c r="N2346">
        <v>6.8877900000000006E-2</v>
      </c>
      <c r="O2346">
        <v>69</v>
      </c>
      <c r="P2346">
        <v>693</v>
      </c>
    </row>
    <row r="2347" spans="1:16">
      <c r="A2347" s="53" t="s">
        <v>56</v>
      </c>
      <c r="B2347" s="53">
        <v>39994</v>
      </c>
      <c r="C2347" s="57">
        <v>18</v>
      </c>
      <c r="D2347">
        <v>1.7379990000000001</v>
      </c>
      <c r="E2347">
        <v>1.493895</v>
      </c>
      <c r="F2347">
        <v>1.6631009999999999</v>
      </c>
      <c r="G2347">
        <v>0.2441043</v>
      </c>
      <c r="H2347">
        <v>94</v>
      </c>
      <c r="I2347">
        <v>0.15610479999999999</v>
      </c>
      <c r="J2347">
        <v>0.20809559999999999</v>
      </c>
      <c r="K2347">
        <v>0.2441043</v>
      </c>
      <c r="L2347">
        <v>0.2801129</v>
      </c>
      <c r="M2347">
        <v>0.3321037</v>
      </c>
      <c r="N2347">
        <v>6.86663E-2</v>
      </c>
      <c r="O2347">
        <v>69</v>
      </c>
      <c r="P2347">
        <v>693</v>
      </c>
    </row>
    <row r="2348" spans="1:16">
      <c r="A2348" s="53" t="s">
        <v>56</v>
      </c>
      <c r="B2348" s="53">
        <v>39994</v>
      </c>
      <c r="C2348" s="57">
        <v>19</v>
      </c>
      <c r="D2348">
        <v>1.6858</v>
      </c>
      <c r="E2348">
        <v>1.576884</v>
      </c>
      <c r="F2348">
        <v>1.8243750000000001</v>
      </c>
      <c r="G2348">
        <v>0.10891530000000001</v>
      </c>
      <c r="H2348">
        <v>89.5</v>
      </c>
      <c r="I2348">
        <v>2.1682799999999999E-2</v>
      </c>
      <c r="J2348">
        <v>7.3220499999999994E-2</v>
      </c>
      <c r="K2348">
        <v>0.10891530000000001</v>
      </c>
      <c r="L2348">
        <v>0.14461019999999999</v>
      </c>
      <c r="M2348">
        <v>0.19614789999999999</v>
      </c>
      <c r="N2348">
        <v>6.8067900000000001E-2</v>
      </c>
      <c r="O2348">
        <v>70</v>
      </c>
      <c r="P2348">
        <v>693</v>
      </c>
    </row>
    <row r="2349" spans="1:16">
      <c r="A2349" s="53" t="s">
        <v>56</v>
      </c>
      <c r="B2349" s="53">
        <v>39994</v>
      </c>
      <c r="C2349" s="57">
        <v>20</v>
      </c>
      <c r="D2349">
        <v>1.5878080000000001</v>
      </c>
      <c r="E2349">
        <v>1.718072</v>
      </c>
      <c r="F2349">
        <v>2.0319449999999999</v>
      </c>
      <c r="G2349">
        <v>-0.1302634</v>
      </c>
      <c r="H2349">
        <v>85</v>
      </c>
      <c r="I2349">
        <v>-0.2186843</v>
      </c>
      <c r="J2349">
        <v>-0.1664446</v>
      </c>
      <c r="K2349">
        <v>-0.1302634</v>
      </c>
      <c r="L2349">
        <v>-9.4082299999999994E-2</v>
      </c>
      <c r="M2349">
        <v>-4.1842600000000001E-2</v>
      </c>
      <c r="N2349">
        <v>6.8995200000000007E-2</v>
      </c>
      <c r="O2349">
        <v>69</v>
      </c>
      <c r="P2349">
        <v>693</v>
      </c>
    </row>
    <row r="2350" spans="1:16">
      <c r="A2350" s="53" t="s">
        <v>56</v>
      </c>
      <c r="B2350" s="53">
        <v>39994</v>
      </c>
      <c r="C2350" s="57">
        <v>21</v>
      </c>
      <c r="D2350">
        <v>1.432704</v>
      </c>
      <c r="E2350">
        <v>1.616458</v>
      </c>
      <c r="F2350">
        <v>1.819777</v>
      </c>
      <c r="G2350">
        <v>-0.18375459999999999</v>
      </c>
      <c r="H2350">
        <v>80</v>
      </c>
      <c r="I2350">
        <v>-0.27206259999999999</v>
      </c>
      <c r="J2350">
        <v>-0.21988949999999999</v>
      </c>
      <c r="K2350">
        <v>-0.18375459999999999</v>
      </c>
      <c r="L2350">
        <v>-0.14761959999999999</v>
      </c>
      <c r="M2350">
        <v>-9.5446500000000004E-2</v>
      </c>
      <c r="N2350">
        <v>6.8907099999999999E-2</v>
      </c>
      <c r="O2350">
        <v>69</v>
      </c>
      <c r="P2350">
        <v>693</v>
      </c>
    </row>
    <row r="2351" spans="1:16">
      <c r="A2351" s="53" t="s">
        <v>56</v>
      </c>
      <c r="B2351" s="53">
        <v>39994</v>
      </c>
      <c r="C2351" s="57">
        <v>22</v>
      </c>
      <c r="D2351">
        <v>1.3882779999999999</v>
      </c>
      <c r="E2351">
        <v>1.434199</v>
      </c>
      <c r="F2351">
        <v>1.454021</v>
      </c>
      <c r="G2351">
        <v>-4.5921400000000001E-2</v>
      </c>
      <c r="H2351">
        <v>77.5</v>
      </c>
      <c r="I2351">
        <v>-0.13446079999999999</v>
      </c>
      <c r="J2351">
        <v>-8.2151000000000002E-2</v>
      </c>
      <c r="K2351">
        <v>-4.5921400000000001E-2</v>
      </c>
      <c r="L2351">
        <v>-9.6918000000000004E-3</v>
      </c>
      <c r="M2351">
        <v>4.26179E-2</v>
      </c>
      <c r="N2351">
        <v>6.9087599999999999E-2</v>
      </c>
      <c r="O2351">
        <v>68</v>
      </c>
      <c r="P2351">
        <v>693</v>
      </c>
    </row>
    <row r="2352" spans="1:16">
      <c r="A2352" s="53" t="s">
        <v>56</v>
      </c>
      <c r="B2352" s="53">
        <v>39994</v>
      </c>
      <c r="C2352" s="57">
        <v>23</v>
      </c>
      <c r="D2352">
        <v>1.11496</v>
      </c>
      <c r="E2352">
        <v>1.1740710000000001</v>
      </c>
      <c r="F2352">
        <v>1.138968</v>
      </c>
      <c r="G2352">
        <v>-5.9110299999999998E-2</v>
      </c>
      <c r="H2352">
        <v>74</v>
      </c>
      <c r="I2352">
        <v>-0.14847679999999999</v>
      </c>
      <c r="J2352">
        <v>-9.5678399999999997E-2</v>
      </c>
      <c r="K2352">
        <v>-5.9110299999999998E-2</v>
      </c>
      <c r="L2352">
        <v>-2.2542199999999998E-2</v>
      </c>
      <c r="M2352">
        <v>3.02563E-2</v>
      </c>
      <c r="N2352">
        <v>6.9733100000000006E-2</v>
      </c>
      <c r="O2352">
        <v>68</v>
      </c>
      <c r="P2352">
        <v>693</v>
      </c>
    </row>
    <row r="2353" spans="1:16">
      <c r="A2353" s="53" t="s">
        <v>56</v>
      </c>
      <c r="B2353" s="53">
        <v>39994</v>
      </c>
      <c r="C2353" s="57">
        <v>24</v>
      </c>
      <c r="D2353">
        <v>0.84244509999999995</v>
      </c>
      <c r="E2353">
        <v>0.84323029999999999</v>
      </c>
      <c r="F2353">
        <v>0.85808269999999998</v>
      </c>
      <c r="G2353">
        <v>-7.852E-4</v>
      </c>
      <c r="H2353">
        <v>71</v>
      </c>
      <c r="I2353">
        <v>-8.90933E-2</v>
      </c>
      <c r="J2353">
        <v>-3.69202E-2</v>
      </c>
      <c r="K2353">
        <v>-7.852E-4</v>
      </c>
      <c r="L2353">
        <v>3.5349699999999998E-2</v>
      </c>
      <c r="M2353">
        <v>8.7522799999999998E-2</v>
      </c>
      <c r="N2353">
        <v>6.8907099999999999E-2</v>
      </c>
      <c r="O2353">
        <v>69</v>
      </c>
      <c r="P2353">
        <v>693</v>
      </c>
    </row>
    <row r="2354" spans="1:16">
      <c r="A2354" s="53" t="s">
        <v>56</v>
      </c>
      <c r="B2354" s="53">
        <v>40007</v>
      </c>
      <c r="C2354" s="57">
        <v>1</v>
      </c>
      <c r="D2354">
        <v>0.84942260000000003</v>
      </c>
      <c r="E2354">
        <v>0.86746849999999998</v>
      </c>
      <c r="F2354">
        <v>0.82390870000000005</v>
      </c>
      <c r="G2354">
        <v>-1.8046E-2</v>
      </c>
      <c r="H2354">
        <v>70</v>
      </c>
      <c r="I2354">
        <v>-9.9351099999999998E-2</v>
      </c>
      <c r="J2354">
        <v>-5.1315399999999997E-2</v>
      </c>
      <c r="K2354">
        <v>-1.8046E-2</v>
      </c>
      <c r="L2354">
        <v>1.52234E-2</v>
      </c>
      <c r="M2354">
        <v>6.3259200000000002E-2</v>
      </c>
      <c r="N2354">
        <v>6.3442700000000005E-2</v>
      </c>
      <c r="O2354">
        <v>79</v>
      </c>
      <c r="P2354">
        <v>743</v>
      </c>
    </row>
    <row r="2355" spans="1:16">
      <c r="A2355" s="53" t="s">
        <v>56</v>
      </c>
      <c r="B2355" s="53">
        <v>40007</v>
      </c>
      <c r="C2355" s="57">
        <v>2</v>
      </c>
      <c r="D2355">
        <v>0.72078100000000001</v>
      </c>
      <c r="E2355">
        <v>0.68368240000000002</v>
      </c>
      <c r="F2355">
        <v>0.61499090000000001</v>
      </c>
      <c r="G2355">
        <v>3.7098600000000002E-2</v>
      </c>
      <c r="H2355">
        <v>67.5</v>
      </c>
      <c r="I2355">
        <v>-4.4627E-2</v>
      </c>
      <c r="J2355">
        <v>3.6570999999999999E-3</v>
      </c>
      <c r="K2355">
        <v>3.7098600000000002E-2</v>
      </c>
      <c r="L2355">
        <v>7.0540000000000005E-2</v>
      </c>
      <c r="M2355">
        <v>0.1188242</v>
      </c>
      <c r="N2355">
        <v>6.3770800000000002E-2</v>
      </c>
      <c r="O2355">
        <v>78</v>
      </c>
      <c r="P2355">
        <v>743</v>
      </c>
    </row>
    <row r="2356" spans="1:16">
      <c r="A2356" s="53" t="s">
        <v>56</v>
      </c>
      <c r="B2356" s="53">
        <v>40007</v>
      </c>
      <c r="C2356" s="57">
        <v>3</v>
      </c>
      <c r="D2356">
        <v>0.65403579999999994</v>
      </c>
      <c r="E2356">
        <v>0.66471000000000002</v>
      </c>
      <c r="F2356">
        <v>0.57678090000000004</v>
      </c>
      <c r="G2356">
        <v>-1.06742E-2</v>
      </c>
      <c r="H2356">
        <v>65.5</v>
      </c>
      <c r="I2356">
        <v>-9.19793E-2</v>
      </c>
      <c r="J2356">
        <v>-4.3943599999999999E-2</v>
      </c>
      <c r="K2356">
        <v>-1.06742E-2</v>
      </c>
      <c r="L2356">
        <v>2.2595199999999999E-2</v>
      </c>
      <c r="M2356">
        <v>7.0630999999999999E-2</v>
      </c>
      <c r="N2356">
        <v>6.3442700000000005E-2</v>
      </c>
      <c r="O2356">
        <v>79</v>
      </c>
      <c r="P2356">
        <v>743</v>
      </c>
    </row>
    <row r="2357" spans="1:16">
      <c r="A2357" s="53" t="s">
        <v>56</v>
      </c>
      <c r="B2357" s="53">
        <v>40007</v>
      </c>
      <c r="C2357" s="57">
        <v>4</v>
      </c>
      <c r="D2357">
        <v>0.64700599999999997</v>
      </c>
      <c r="E2357">
        <v>0.66510519999999995</v>
      </c>
      <c r="F2357">
        <v>0.62398580000000003</v>
      </c>
      <c r="G2357">
        <v>-1.80991E-2</v>
      </c>
      <c r="H2357">
        <v>65.5</v>
      </c>
      <c r="I2357">
        <v>-0.10016700000000001</v>
      </c>
      <c r="J2357">
        <v>-5.16806E-2</v>
      </c>
      <c r="K2357">
        <v>-1.80991E-2</v>
      </c>
      <c r="L2357">
        <v>1.54824E-2</v>
      </c>
      <c r="M2357">
        <v>6.3968800000000006E-2</v>
      </c>
      <c r="N2357">
        <v>6.4037899999999995E-2</v>
      </c>
      <c r="O2357">
        <v>78</v>
      </c>
      <c r="P2357">
        <v>743</v>
      </c>
    </row>
    <row r="2358" spans="1:16">
      <c r="A2358" s="53" t="s">
        <v>56</v>
      </c>
      <c r="B2358" s="53">
        <v>40007</v>
      </c>
      <c r="C2358" s="57">
        <v>5</v>
      </c>
      <c r="D2358">
        <v>0.62209590000000003</v>
      </c>
      <c r="E2358">
        <v>0.64569620000000005</v>
      </c>
      <c r="F2358">
        <v>0.61288569999999998</v>
      </c>
      <c r="G2358">
        <v>-2.3600300000000001E-2</v>
      </c>
      <c r="H2358">
        <v>65</v>
      </c>
      <c r="I2358">
        <v>-0.1060067</v>
      </c>
      <c r="J2358">
        <v>-5.7320299999999998E-2</v>
      </c>
      <c r="K2358">
        <v>-2.3600300000000001E-2</v>
      </c>
      <c r="L2358">
        <v>1.0119700000000001E-2</v>
      </c>
      <c r="M2358">
        <v>5.8805999999999997E-2</v>
      </c>
      <c r="N2358">
        <v>6.4301999999999998E-2</v>
      </c>
      <c r="O2358">
        <v>77</v>
      </c>
      <c r="P2358">
        <v>743</v>
      </c>
    </row>
    <row r="2359" spans="1:16">
      <c r="A2359" s="53" t="s">
        <v>56</v>
      </c>
      <c r="B2359" s="53">
        <v>40007</v>
      </c>
      <c r="C2359" s="57">
        <v>6</v>
      </c>
      <c r="D2359">
        <v>0.66691480000000003</v>
      </c>
      <c r="E2359">
        <v>0.66915860000000005</v>
      </c>
      <c r="F2359">
        <v>0.61391289999999998</v>
      </c>
      <c r="G2359">
        <v>-2.2439000000000001E-3</v>
      </c>
      <c r="H2359">
        <v>63.5</v>
      </c>
      <c r="I2359">
        <v>-8.5141300000000003E-2</v>
      </c>
      <c r="J2359">
        <v>-3.6164799999999997E-2</v>
      </c>
      <c r="K2359">
        <v>-2.2439000000000001E-3</v>
      </c>
      <c r="L2359">
        <v>3.16771E-2</v>
      </c>
      <c r="M2359">
        <v>8.0653600000000006E-2</v>
      </c>
      <c r="N2359">
        <v>6.4685199999999998E-2</v>
      </c>
      <c r="O2359">
        <v>77</v>
      </c>
      <c r="P2359">
        <v>743</v>
      </c>
    </row>
    <row r="2360" spans="1:16">
      <c r="A2360" s="53" t="s">
        <v>56</v>
      </c>
      <c r="B2360" s="53">
        <v>40007</v>
      </c>
      <c r="C2360" s="57">
        <v>7</v>
      </c>
      <c r="D2360">
        <v>0.79344079999999995</v>
      </c>
      <c r="E2360">
        <v>0.80024649999999997</v>
      </c>
      <c r="F2360">
        <v>0.67477620000000005</v>
      </c>
      <c r="G2360">
        <v>-6.8057999999999999E-3</v>
      </c>
      <c r="H2360">
        <v>63</v>
      </c>
      <c r="I2360">
        <v>-9.0630100000000005E-2</v>
      </c>
      <c r="J2360">
        <v>-4.1105999999999997E-2</v>
      </c>
      <c r="K2360">
        <v>-6.8057999999999999E-3</v>
      </c>
      <c r="L2360">
        <v>2.7494399999999999E-2</v>
      </c>
      <c r="M2360">
        <v>7.7018500000000004E-2</v>
      </c>
      <c r="N2360">
        <v>6.5408400000000005E-2</v>
      </c>
      <c r="O2360">
        <v>76</v>
      </c>
      <c r="P2360">
        <v>743</v>
      </c>
    </row>
    <row r="2361" spans="1:16">
      <c r="A2361" s="53" t="s">
        <v>56</v>
      </c>
      <c r="B2361" s="53">
        <v>40007</v>
      </c>
      <c r="C2361" s="57">
        <v>8</v>
      </c>
      <c r="D2361">
        <v>0.83366530000000005</v>
      </c>
      <c r="E2361">
        <v>0.83952870000000002</v>
      </c>
      <c r="F2361">
        <v>0.76638539999999999</v>
      </c>
      <c r="G2361">
        <v>-5.8634000000000004E-3</v>
      </c>
      <c r="H2361">
        <v>63.5</v>
      </c>
      <c r="I2361">
        <v>-8.9209300000000005E-2</v>
      </c>
      <c r="J2361">
        <v>-3.9967900000000001E-2</v>
      </c>
      <c r="K2361">
        <v>-5.8634000000000004E-3</v>
      </c>
      <c r="L2361">
        <v>2.8240999999999999E-2</v>
      </c>
      <c r="M2361">
        <v>7.7482499999999996E-2</v>
      </c>
      <c r="N2361">
        <v>6.5035099999999998E-2</v>
      </c>
      <c r="O2361">
        <v>76</v>
      </c>
      <c r="P2361">
        <v>743</v>
      </c>
    </row>
    <row r="2362" spans="1:16">
      <c r="A2362" s="53" t="s">
        <v>56</v>
      </c>
      <c r="B2362" s="53">
        <v>40007</v>
      </c>
      <c r="C2362" s="57">
        <v>9</v>
      </c>
      <c r="D2362">
        <v>0.8703729</v>
      </c>
      <c r="E2362">
        <v>0.88469679999999995</v>
      </c>
      <c r="F2362">
        <v>0.78055909999999995</v>
      </c>
      <c r="G2362">
        <v>-1.4323900000000001E-2</v>
      </c>
      <c r="H2362">
        <v>67</v>
      </c>
      <c r="I2362">
        <v>-9.8000100000000007E-2</v>
      </c>
      <c r="J2362">
        <v>-4.8563500000000002E-2</v>
      </c>
      <c r="K2362">
        <v>-1.4323900000000001E-2</v>
      </c>
      <c r="L2362">
        <v>1.9915700000000001E-2</v>
      </c>
      <c r="M2362">
        <v>6.9352300000000006E-2</v>
      </c>
      <c r="N2362">
        <v>6.5292900000000001E-2</v>
      </c>
      <c r="O2362">
        <v>76</v>
      </c>
      <c r="P2362">
        <v>743</v>
      </c>
    </row>
    <row r="2363" spans="1:16">
      <c r="A2363" s="53" t="s">
        <v>56</v>
      </c>
      <c r="B2363" s="53">
        <v>40007</v>
      </c>
      <c r="C2363" s="57">
        <v>10</v>
      </c>
      <c r="D2363">
        <v>0.89629479999999995</v>
      </c>
      <c r="E2363">
        <v>0.89121010000000001</v>
      </c>
      <c r="F2363">
        <v>0.78578300000000001</v>
      </c>
      <c r="G2363">
        <v>5.0847000000000002E-3</v>
      </c>
      <c r="H2363">
        <v>71.5</v>
      </c>
      <c r="I2363">
        <v>-7.6589099999999993E-2</v>
      </c>
      <c r="J2363">
        <v>-2.8335599999999999E-2</v>
      </c>
      <c r="K2363">
        <v>5.0847000000000002E-3</v>
      </c>
      <c r="L2363">
        <v>3.8504999999999998E-2</v>
      </c>
      <c r="M2363">
        <v>8.6758500000000002E-2</v>
      </c>
      <c r="N2363">
        <v>6.3730400000000006E-2</v>
      </c>
      <c r="O2363">
        <v>77</v>
      </c>
      <c r="P2363">
        <v>743</v>
      </c>
    </row>
    <row r="2364" spans="1:16">
      <c r="A2364" s="53" t="s">
        <v>56</v>
      </c>
      <c r="B2364" s="53">
        <v>40007</v>
      </c>
      <c r="C2364" s="57">
        <v>11</v>
      </c>
      <c r="D2364">
        <v>0.94901720000000001</v>
      </c>
      <c r="E2364">
        <v>0.91500099999999995</v>
      </c>
      <c r="F2364">
        <v>0.87458829999999999</v>
      </c>
      <c r="G2364">
        <v>3.4016200000000003E-2</v>
      </c>
      <c r="H2364">
        <v>76</v>
      </c>
      <c r="I2364">
        <v>-4.7898400000000001E-2</v>
      </c>
      <c r="J2364">
        <v>4.9739999999999995E-4</v>
      </c>
      <c r="K2364">
        <v>3.4016200000000003E-2</v>
      </c>
      <c r="L2364">
        <v>6.7534999999999998E-2</v>
      </c>
      <c r="M2364">
        <v>0.1159308</v>
      </c>
      <c r="N2364">
        <v>6.3918299999999997E-2</v>
      </c>
      <c r="O2364">
        <v>78</v>
      </c>
      <c r="P2364">
        <v>743</v>
      </c>
    </row>
    <row r="2365" spans="1:16">
      <c r="A2365" s="53" t="s">
        <v>56</v>
      </c>
      <c r="B2365" s="53">
        <v>40007</v>
      </c>
      <c r="C2365" s="57">
        <v>12</v>
      </c>
      <c r="D2365">
        <v>1.0303340000000001</v>
      </c>
      <c r="E2365">
        <v>0.98028519999999997</v>
      </c>
      <c r="F2365">
        <v>0.80834479999999997</v>
      </c>
      <c r="G2365">
        <v>5.0049000000000003E-2</v>
      </c>
      <c r="H2365">
        <v>80.5</v>
      </c>
      <c r="I2365">
        <v>-3.1865600000000001E-2</v>
      </c>
      <c r="J2365">
        <v>1.6530199999999998E-2</v>
      </c>
      <c r="K2365">
        <v>5.0049000000000003E-2</v>
      </c>
      <c r="L2365">
        <v>8.3567799999999998E-2</v>
      </c>
      <c r="M2365">
        <v>0.13196359999999999</v>
      </c>
      <c r="N2365">
        <v>6.3918299999999997E-2</v>
      </c>
      <c r="O2365">
        <v>78</v>
      </c>
      <c r="P2365">
        <v>743</v>
      </c>
    </row>
    <row r="2366" spans="1:16">
      <c r="A2366" s="53" t="s">
        <v>56</v>
      </c>
      <c r="B2366" s="53">
        <v>40007</v>
      </c>
      <c r="C2366" s="57">
        <v>13</v>
      </c>
      <c r="D2366">
        <v>1.1453519999999999</v>
      </c>
      <c r="E2366">
        <v>1.087448</v>
      </c>
      <c r="F2366">
        <v>0.83221809999999996</v>
      </c>
      <c r="G2366">
        <v>5.7903900000000001E-2</v>
      </c>
      <c r="H2366">
        <v>85</v>
      </c>
      <c r="I2366">
        <v>-2.4642799999999999E-2</v>
      </c>
      <c r="J2366">
        <v>2.4126499999999999E-2</v>
      </c>
      <c r="K2366">
        <v>5.7903900000000001E-2</v>
      </c>
      <c r="L2366">
        <v>9.1681299999999993E-2</v>
      </c>
      <c r="M2366">
        <v>0.14045050000000001</v>
      </c>
      <c r="N2366">
        <v>6.4411499999999997E-2</v>
      </c>
      <c r="O2366">
        <v>77</v>
      </c>
      <c r="P2366">
        <v>743</v>
      </c>
    </row>
    <row r="2367" spans="1:16">
      <c r="A2367" s="53" t="s">
        <v>56</v>
      </c>
      <c r="B2367" s="53">
        <v>40007</v>
      </c>
      <c r="C2367" s="57">
        <v>14</v>
      </c>
      <c r="D2367">
        <v>1.265666</v>
      </c>
      <c r="E2367">
        <v>1.198922</v>
      </c>
      <c r="F2367">
        <v>1.1866239999999999</v>
      </c>
      <c r="G2367">
        <v>6.6743399999999994E-2</v>
      </c>
      <c r="H2367">
        <v>88.5</v>
      </c>
      <c r="I2367">
        <v>-1.5579300000000001E-2</v>
      </c>
      <c r="J2367">
        <v>3.3057599999999999E-2</v>
      </c>
      <c r="K2367">
        <v>6.6743399999999994E-2</v>
      </c>
      <c r="L2367">
        <v>0.10042909999999999</v>
      </c>
      <c r="M2367">
        <v>0.149066</v>
      </c>
      <c r="N2367">
        <v>6.4236699999999994E-2</v>
      </c>
      <c r="O2367">
        <v>77</v>
      </c>
      <c r="P2367">
        <v>743</v>
      </c>
    </row>
    <row r="2368" spans="1:16">
      <c r="A2368" s="53" t="s">
        <v>56</v>
      </c>
      <c r="B2368" s="53">
        <v>40007</v>
      </c>
      <c r="C2368" s="57">
        <v>15</v>
      </c>
      <c r="D2368">
        <v>1.4143269999999999</v>
      </c>
      <c r="E2368">
        <v>1.2851170000000001</v>
      </c>
      <c r="F2368">
        <v>1.373105</v>
      </c>
      <c r="G2368">
        <v>0.12920999999999999</v>
      </c>
      <c r="H2368">
        <v>91</v>
      </c>
      <c r="I2368">
        <v>4.8010499999999998E-2</v>
      </c>
      <c r="J2368">
        <v>9.5983799999999994E-2</v>
      </c>
      <c r="K2368">
        <v>0.12920999999999999</v>
      </c>
      <c r="L2368">
        <v>0.1624362</v>
      </c>
      <c r="M2368">
        <v>0.2104095</v>
      </c>
      <c r="N2368">
        <v>6.3360299999999994E-2</v>
      </c>
      <c r="O2368">
        <v>77</v>
      </c>
      <c r="P2368">
        <v>743</v>
      </c>
    </row>
    <row r="2369" spans="1:16">
      <c r="A2369" s="53" t="s">
        <v>56</v>
      </c>
      <c r="B2369" s="53">
        <v>40007</v>
      </c>
      <c r="C2369" s="57">
        <v>16</v>
      </c>
      <c r="D2369">
        <v>1.662809</v>
      </c>
      <c r="E2369">
        <v>1.445093</v>
      </c>
      <c r="F2369">
        <v>1.3511120000000001</v>
      </c>
      <c r="G2369">
        <v>0.21771550000000001</v>
      </c>
      <c r="H2369">
        <v>93.5</v>
      </c>
      <c r="I2369">
        <v>0.13547400000000001</v>
      </c>
      <c r="J2369">
        <v>0.184063</v>
      </c>
      <c r="K2369">
        <v>0.21771550000000001</v>
      </c>
      <c r="L2369">
        <v>0.25136799999999998</v>
      </c>
      <c r="M2369">
        <v>0.29995690000000003</v>
      </c>
      <c r="N2369">
        <v>6.4173300000000003E-2</v>
      </c>
      <c r="O2369">
        <v>77</v>
      </c>
      <c r="P2369">
        <v>743</v>
      </c>
    </row>
    <row r="2370" spans="1:16">
      <c r="A2370" s="53" t="s">
        <v>56</v>
      </c>
      <c r="B2370" s="53">
        <v>40007</v>
      </c>
      <c r="C2370" s="57">
        <v>17</v>
      </c>
      <c r="D2370">
        <v>1.824338</v>
      </c>
      <c r="E2370">
        <v>1.62317</v>
      </c>
      <c r="F2370">
        <v>1.5535680000000001</v>
      </c>
      <c r="G2370">
        <v>0.20116870000000001</v>
      </c>
      <c r="H2370">
        <v>94</v>
      </c>
      <c r="I2370">
        <v>0.1192541</v>
      </c>
      <c r="J2370">
        <v>0.16764989999999999</v>
      </c>
      <c r="K2370">
        <v>0.20116870000000001</v>
      </c>
      <c r="L2370">
        <v>0.23468739999999999</v>
      </c>
      <c r="M2370">
        <v>0.28308329999999998</v>
      </c>
      <c r="N2370">
        <v>6.3918299999999997E-2</v>
      </c>
      <c r="O2370">
        <v>78</v>
      </c>
      <c r="P2370">
        <v>743</v>
      </c>
    </row>
    <row r="2371" spans="1:16">
      <c r="A2371" s="53" t="s">
        <v>56</v>
      </c>
      <c r="B2371" s="53">
        <v>40007</v>
      </c>
      <c r="C2371" s="57">
        <v>18</v>
      </c>
      <c r="D2371">
        <v>1.955417</v>
      </c>
      <c r="E2371">
        <v>1.708005</v>
      </c>
      <c r="F2371">
        <v>1.533487</v>
      </c>
      <c r="G2371">
        <v>0.24741160000000001</v>
      </c>
      <c r="H2371">
        <v>94</v>
      </c>
      <c r="I2371">
        <v>0.1653316</v>
      </c>
      <c r="J2371">
        <v>0.21382509999999999</v>
      </c>
      <c r="K2371">
        <v>0.24741160000000001</v>
      </c>
      <c r="L2371">
        <v>0.28099809999999997</v>
      </c>
      <c r="M2371">
        <v>0.3294916</v>
      </c>
      <c r="N2371">
        <v>6.4047400000000004E-2</v>
      </c>
      <c r="O2371">
        <v>77</v>
      </c>
      <c r="P2371">
        <v>743</v>
      </c>
    </row>
    <row r="2372" spans="1:16">
      <c r="A2372" s="53" t="s">
        <v>56</v>
      </c>
      <c r="B2372" s="53">
        <v>40007</v>
      </c>
      <c r="C2372" s="57">
        <v>19</v>
      </c>
      <c r="D2372">
        <v>2.0411600000000001</v>
      </c>
      <c r="E2372">
        <v>1.803239</v>
      </c>
      <c r="F2372">
        <v>1.687789</v>
      </c>
      <c r="G2372">
        <v>0.2379211</v>
      </c>
      <c r="H2372">
        <v>93</v>
      </c>
      <c r="I2372">
        <v>0.15600649999999999</v>
      </c>
      <c r="J2372">
        <v>0.20440230000000001</v>
      </c>
      <c r="K2372">
        <v>0.2379211</v>
      </c>
      <c r="L2372">
        <v>0.27143990000000001</v>
      </c>
      <c r="M2372">
        <v>0.3198357</v>
      </c>
      <c r="N2372">
        <v>6.3918299999999997E-2</v>
      </c>
      <c r="O2372">
        <v>78</v>
      </c>
      <c r="P2372">
        <v>743</v>
      </c>
    </row>
    <row r="2373" spans="1:16">
      <c r="A2373" s="53" t="s">
        <v>56</v>
      </c>
      <c r="B2373" s="53">
        <v>40007</v>
      </c>
      <c r="C2373" s="57">
        <v>20</v>
      </c>
      <c r="D2373">
        <v>2.0644689999999999</v>
      </c>
      <c r="E2373">
        <v>1.9726399999999999</v>
      </c>
      <c r="F2373">
        <v>1.6305890000000001</v>
      </c>
      <c r="G2373">
        <v>9.1828699999999999E-2</v>
      </c>
      <c r="H2373">
        <v>91.5</v>
      </c>
      <c r="I2373">
        <v>9.9141000000000003E-3</v>
      </c>
      <c r="J2373">
        <v>5.8309899999999998E-2</v>
      </c>
      <c r="K2373">
        <v>9.1828699999999999E-2</v>
      </c>
      <c r="L2373">
        <v>0.1253475</v>
      </c>
      <c r="M2373">
        <v>0.17374329999999999</v>
      </c>
      <c r="N2373">
        <v>6.3918299999999997E-2</v>
      </c>
      <c r="O2373">
        <v>78</v>
      </c>
      <c r="P2373">
        <v>743</v>
      </c>
    </row>
    <row r="2374" spans="1:16">
      <c r="A2374" s="53" t="s">
        <v>56</v>
      </c>
      <c r="B2374" s="53">
        <v>40007</v>
      </c>
      <c r="C2374" s="57">
        <v>21</v>
      </c>
      <c r="D2374">
        <v>1.93258</v>
      </c>
      <c r="E2374">
        <v>1.9294070000000001</v>
      </c>
      <c r="F2374">
        <v>1.5479579999999999</v>
      </c>
      <c r="G2374">
        <v>3.1733999999999998E-3</v>
      </c>
      <c r="H2374">
        <v>87.5</v>
      </c>
      <c r="I2374">
        <v>-8.0203099999999999E-2</v>
      </c>
      <c r="J2374">
        <v>-3.0943600000000002E-2</v>
      </c>
      <c r="K2374">
        <v>3.1733999999999998E-3</v>
      </c>
      <c r="L2374">
        <v>3.7290299999999998E-2</v>
      </c>
      <c r="M2374">
        <v>8.6549799999999996E-2</v>
      </c>
      <c r="N2374">
        <v>6.5059000000000006E-2</v>
      </c>
      <c r="O2374">
        <v>76</v>
      </c>
      <c r="P2374">
        <v>743</v>
      </c>
    </row>
    <row r="2375" spans="1:16">
      <c r="A2375" s="53" t="s">
        <v>56</v>
      </c>
      <c r="B2375" s="53">
        <v>40007</v>
      </c>
      <c r="C2375" s="57">
        <v>22</v>
      </c>
      <c r="D2375">
        <v>1.799264</v>
      </c>
      <c r="E2375">
        <v>1.797282</v>
      </c>
      <c r="F2375">
        <v>1.5936859999999999</v>
      </c>
      <c r="G2375">
        <v>1.9824999999999999E-3</v>
      </c>
      <c r="H2375">
        <v>83</v>
      </c>
      <c r="I2375">
        <v>-8.2347000000000004E-2</v>
      </c>
      <c r="J2375">
        <v>-3.2524499999999998E-2</v>
      </c>
      <c r="K2375">
        <v>1.9824999999999999E-3</v>
      </c>
      <c r="L2375">
        <v>3.6489399999999998E-2</v>
      </c>
      <c r="M2375">
        <v>8.6311899999999997E-2</v>
      </c>
      <c r="N2375">
        <v>6.5802600000000003E-2</v>
      </c>
      <c r="O2375">
        <v>75</v>
      </c>
      <c r="P2375">
        <v>743</v>
      </c>
    </row>
    <row r="2376" spans="1:16">
      <c r="A2376" s="53" t="s">
        <v>56</v>
      </c>
      <c r="B2376" s="53">
        <v>40007</v>
      </c>
      <c r="C2376" s="57">
        <v>23</v>
      </c>
      <c r="D2376">
        <v>1.497514</v>
      </c>
      <c r="E2376">
        <v>1.5196719999999999</v>
      </c>
      <c r="F2376">
        <v>1.3021229999999999</v>
      </c>
      <c r="G2376">
        <v>-2.2157799999999998E-2</v>
      </c>
      <c r="H2376">
        <v>81</v>
      </c>
      <c r="I2376">
        <v>-0.10568470000000001</v>
      </c>
      <c r="J2376">
        <v>-5.6336299999999999E-2</v>
      </c>
      <c r="K2376">
        <v>-2.2157799999999998E-2</v>
      </c>
      <c r="L2376">
        <v>1.20208E-2</v>
      </c>
      <c r="M2376">
        <v>6.1369100000000003E-2</v>
      </c>
      <c r="N2376">
        <v>6.5176399999999995E-2</v>
      </c>
      <c r="O2376">
        <v>76</v>
      </c>
      <c r="P2376">
        <v>743</v>
      </c>
    </row>
    <row r="2377" spans="1:16">
      <c r="A2377" s="53" t="s">
        <v>56</v>
      </c>
      <c r="B2377" s="53">
        <v>40007</v>
      </c>
      <c r="C2377" s="57">
        <v>24</v>
      </c>
      <c r="D2377">
        <v>1.1916869999999999</v>
      </c>
      <c r="E2377">
        <v>1.183692</v>
      </c>
      <c r="F2377">
        <v>1.158512</v>
      </c>
      <c r="G2377">
        <v>7.9947000000000004E-3</v>
      </c>
      <c r="H2377">
        <v>79.5</v>
      </c>
      <c r="I2377">
        <v>-7.5038900000000006E-2</v>
      </c>
      <c r="J2377">
        <v>-2.5982000000000002E-2</v>
      </c>
      <c r="K2377">
        <v>7.9947000000000004E-3</v>
      </c>
      <c r="L2377">
        <v>4.1971300000000003E-2</v>
      </c>
      <c r="M2377">
        <v>9.1028200000000004E-2</v>
      </c>
      <c r="N2377">
        <v>6.4791399999999999E-2</v>
      </c>
      <c r="O2377">
        <v>76</v>
      </c>
      <c r="P2377">
        <v>743</v>
      </c>
    </row>
    <row r="2378" spans="1:16">
      <c r="A2378" s="53" t="s">
        <v>56</v>
      </c>
      <c r="B2378" s="53">
        <v>40008</v>
      </c>
      <c r="C2378" s="57">
        <v>1</v>
      </c>
      <c r="D2378">
        <v>1.033765</v>
      </c>
      <c r="E2378">
        <v>1.0342750000000001</v>
      </c>
      <c r="F2378">
        <v>0.78264420000000001</v>
      </c>
      <c r="G2378">
        <v>-5.0969999999999998E-4</v>
      </c>
      <c r="H2378">
        <v>76</v>
      </c>
      <c r="I2378">
        <v>-8.1814899999999996E-2</v>
      </c>
      <c r="J2378">
        <v>-3.3779099999999999E-2</v>
      </c>
      <c r="K2378">
        <v>-5.0969999999999998E-4</v>
      </c>
      <c r="L2378">
        <v>3.2759700000000003E-2</v>
      </c>
      <c r="M2378">
        <v>8.0795400000000003E-2</v>
      </c>
      <c r="N2378">
        <v>6.3442700000000005E-2</v>
      </c>
      <c r="O2378">
        <v>79</v>
      </c>
      <c r="P2378">
        <v>750</v>
      </c>
    </row>
    <row r="2379" spans="1:16">
      <c r="A2379" s="53" t="s">
        <v>56</v>
      </c>
      <c r="B2379" s="53">
        <v>40008</v>
      </c>
      <c r="C2379" s="57">
        <v>2</v>
      </c>
      <c r="D2379">
        <v>0.89720290000000003</v>
      </c>
      <c r="E2379">
        <v>0.8816271</v>
      </c>
      <c r="F2379">
        <v>0.67883709999999997</v>
      </c>
      <c r="G2379">
        <v>1.5575800000000001E-2</v>
      </c>
      <c r="H2379">
        <v>75</v>
      </c>
      <c r="I2379">
        <v>-6.6353499999999996E-2</v>
      </c>
      <c r="J2379">
        <v>-1.7949E-2</v>
      </c>
      <c r="K2379">
        <v>1.5575800000000001E-2</v>
      </c>
      <c r="L2379">
        <v>4.9100600000000001E-2</v>
      </c>
      <c r="M2379">
        <v>9.75052E-2</v>
      </c>
      <c r="N2379">
        <v>6.3929799999999995E-2</v>
      </c>
      <c r="O2379">
        <v>78</v>
      </c>
      <c r="P2379">
        <v>750</v>
      </c>
    </row>
    <row r="2380" spans="1:16">
      <c r="A2380" s="53" t="s">
        <v>56</v>
      </c>
      <c r="B2380" s="53">
        <v>40008</v>
      </c>
      <c r="C2380" s="57">
        <v>3</v>
      </c>
      <c r="D2380">
        <v>0.87479799999999996</v>
      </c>
      <c r="E2380">
        <v>0.86250959999999999</v>
      </c>
      <c r="F2380">
        <v>0.69466779999999995</v>
      </c>
      <c r="G2380">
        <v>1.22884E-2</v>
      </c>
      <c r="H2380">
        <v>75.5</v>
      </c>
      <c r="I2380">
        <v>-6.9636799999999999E-2</v>
      </c>
      <c r="J2380">
        <v>-2.1234699999999999E-2</v>
      </c>
      <c r="K2380">
        <v>1.22884E-2</v>
      </c>
      <c r="L2380">
        <v>4.5811499999999998E-2</v>
      </c>
      <c r="M2380">
        <v>9.4213599999999995E-2</v>
      </c>
      <c r="N2380">
        <v>6.39266E-2</v>
      </c>
      <c r="O2380">
        <v>78</v>
      </c>
      <c r="P2380">
        <v>750</v>
      </c>
    </row>
    <row r="2381" spans="1:16">
      <c r="A2381" s="53" t="s">
        <v>56</v>
      </c>
      <c r="B2381" s="53">
        <v>40008</v>
      </c>
      <c r="C2381" s="57">
        <v>4</v>
      </c>
      <c r="D2381">
        <v>0.80430500000000005</v>
      </c>
      <c r="E2381">
        <v>0.80380459999999998</v>
      </c>
      <c r="F2381">
        <v>0.62374419999999997</v>
      </c>
      <c r="G2381">
        <v>5.0029999999999996E-4</v>
      </c>
      <c r="H2381">
        <v>76</v>
      </c>
      <c r="I2381">
        <v>-8.0804799999999996E-2</v>
      </c>
      <c r="J2381">
        <v>-3.2769100000000002E-2</v>
      </c>
      <c r="K2381">
        <v>5.0029999999999996E-4</v>
      </c>
      <c r="L2381">
        <v>3.37697E-2</v>
      </c>
      <c r="M2381">
        <v>8.1805500000000003E-2</v>
      </c>
      <c r="N2381">
        <v>6.3442700000000005E-2</v>
      </c>
      <c r="O2381">
        <v>79</v>
      </c>
      <c r="P2381">
        <v>750</v>
      </c>
    </row>
    <row r="2382" spans="1:16">
      <c r="A2382" s="53" t="s">
        <v>56</v>
      </c>
      <c r="B2382" s="53">
        <v>40008</v>
      </c>
      <c r="C2382" s="57">
        <v>5</v>
      </c>
      <c r="D2382">
        <v>0.7685535</v>
      </c>
      <c r="E2382">
        <v>0.7666946</v>
      </c>
      <c r="F2382">
        <v>0.55871459999999995</v>
      </c>
      <c r="G2382">
        <v>1.8588999999999999E-3</v>
      </c>
      <c r="H2382">
        <v>75.5</v>
      </c>
      <c r="I2382">
        <v>-8.1774600000000003E-2</v>
      </c>
      <c r="J2382">
        <v>-3.2363200000000002E-2</v>
      </c>
      <c r="K2382">
        <v>1.8588999999999999E-3</v>
      </c>
      <c r="L2382">
        <v>3.6081000000000002E-2</v>
      </c>
      <c r="M2382">
        <v>8.5492299999999993E-2</v>
      </c>
      <c r="N2382">
        <v>6.5259499999999998E-2</v>
      </c>
      <c r="O2382">
        <v>75</v>
      </c>
      <c r="P2382">
        <v>750</v>
      </c>
    </row>
    <row r="2383" spans="1:16">
      <c r="A2383" s="53" t="s">
        <v>56</v>
      </c>
      <c r="B2383" s="53">
        <v>40008</v>
      </c>
      <c r="C2383" s="57">
        <v>6</v>
      </c>
      <c r="D2383">
        <v>0.7725881</v>
      </c>
      <c r="E2383">
        <v>0.77061760000000001</v>
      </c>
      <c r="F2383">
        <v>0.58256319999999995</v>
      </c>
      <c r="G2383">
        <v>1.9705E-3</v>
      </c>
      <c r="H2383">
        <v>73.5</v>
      </c>
      <c r="I2383">
        <v>-7.9334699999999994E-2</v>
      </c>
      <c r="J2383">
        <v>-3.1298899999999998E-2</v>
      </c>
      <c r="K2383">
        <v>1.9705E-3</v>
      </c>
      <c r="L2383">
        <v>3.5239899999999998E-2</v>
      </c>
      <c r="M2383">
        <v>8.3275600000000005E-2</v>
      </c>
      <c r="N2383">
        <v>6.3442700000000005E-2</v>
      </c>
      <c r="O2383">
        <v>79</v>
      </c>
      <c r="P2383">
        <v>750</v>
      </c>
    </row>
    <row r="2384" spans="1:16">
      <c r="A2384" s="53" t="s">
        <v>56</v>
      </c>
      <c r="B2384" s="53">
        <v>40008</v>
      </c>
      <c r="C2384" s="57">
        <v>7</v>
      </c>
      <c r="D2384">
        <v>0.87198969999999998</v>
      </c>
      <c r="E2384">
        <v>0.92564329999999995</v>
      </c>
      <c r="F2384">
        <v>0.69500499999999998</v>
      </c>
      <c r="G2384">
        <v>-5.3653600000000003E-2</v>
      </c>
      <c r="H2384">
        <v>71.5</v>
      </c>
      <c r="I2384">
        <v>-0.135183</v>
      </c>
      <c r="J2384">
        <v>-8.7014800000000003E-2</v>
      </c>
      <c r="K2384">
        <v>-5.3653600000000003E-2</v>
      </c>
      <c r="L2384">
        <v>-2.0292399999999999E-2</v>
      </c>
      <c r="M2384">
        <v>2.7875799999999999E-2</v>
      </c>
      <c r="N2384">
        <v>6.3617800000000002E-2</v>
      </c>
      <c r="O2384">
        <v>78</v>
      </c>
      <c r="P2384">
        <v>750</v>
      </c>
    </row>
    <row r="2385" spans="1:16">
      <c r="A2385" s="53" t="s">
        <v>56</v>
      </c>
      <c r="B2385" s="53">
        <v>40008</v>
      </c>
      <c r="C2385" s="57">
        <v>8</v>
      </c>
      <c r="D2385">
        <v>0.91003679999999998</v>
      </c>
      <c r="E2385">
        <v>0.96132609999999996</v>
      </c>
      <c r="F2385">
        <v>0.77359219999999995</v>
      </c>
      <c r="G2385">
        <v>-5.1289300000000003E-2</v>
      </c>
      <c r="H2385">
        <v>72</v>
      </c>
      <c r="I2385">
        <v>-0.13355729999999999</v>
      </c>
      <c r="J2385">
        <v>-8.4952700000000006E-2</v>
      </c>
      <c r="K2385">
        <v>-5.1289300000000003E-2</v>
      </c>
      <c r="L2385">
        <v>-1.76259E-2</v>
      </c>
      <c r="M2385">
        <v>3.0978700000000001E-2</v>
      </c>
      <c r="N2385">
        <v>6.4194100000000004E-2</v>
      </c>
      <c r="O2385">
        <v>78</v>
      </c>
      <c r="P2385">
        <v>750</v>
      </c>
    </row>
    <row r="2386" spans="1:16">
      <c r="A2386" s="53" t="s">
        <v>56</v>
      </c>
      <c r="B2386" s="53">
        <v>40008</v>
      </c>
      <c r="C2386" s="57">
        <v>9</v>
      </c>
      <c r="D2386">
        <v>0.97110819999999998</v>
      </c>
      <c r="E2386">
        <v>0.9731708</v>
      </c>
      <c r="F2386">
        <v>0.85104469999999999</v>
      </c>
      <c r="G2386">
        <v>-2.0625999999999999E-3</v>
      </c>
      <c r="H2386">
        <v>75</v>
      </c>
      <c r="I2386">
        <v>-8.4243999999999999E-2</v>
      </c>
      <c r="J2386">
        <v>-3.5690600000000003E-2</v>
      </c>
      <c r="K2386">
        <v>-2.0625999999999999E-3</v>
      </c>
      <c r="L2386">
        <v>3.1565299999999998E-2</v>
      </c>
      <c r="M2386">
        <v>8.0118700000000001E-2</v>
      </c>
      <c r="N2386">
        <v>6.4126500000000003E-2</v>
      </c>
      <c r="O2386">
        <v>78</v>
      </c>
      <c r="P2386">
        <v>750</v>
      </c>
    </row>
    <row r="2387" spans="1:16">
      <c r="A2387" s="53" t="s">
        <v>56</v>
      </c>
      <c r="B2387" s="53">
        <v>40008</v>
      </c>
      <c r="C2387" s="57">
        <v>10</v>
      </c>
      <c r="D2387">
        <v>1.0322720000000001</v>
      </c>
      <c r="E2387">
        <v>0.99549350000000003</v>
      </c>
      <c r="F2387">
        <v>0.82930490000000001</v>
      </c>
      <c r="G2387">
        <v>3.6778900000000003E-2</v>
      </c>
      <c r="H2387">
        <v>80</v>
      </c>
      <c r="I2387">
        <v>-4.4526299999999998E-2</v>
      </c>
      <c r="J2387">
        <v>3.5095E-3</v>
      </c>
      <c r="K2387">
        <v>3.6778900000000003E-2</v>
      </c>
      <c r="L2387">
        <v>7.0048299999999994E-2</v>
      </c>
      <c r="M2387">
        <v>0.11808399999999999</v>
      </c>
      <c r="N2387">
        <v>6.3442700000000005E-2</v>
      </c>
      <c r="O2387">
        <v>79</v>
      </c>
      <c r="P2387">
        <v>750</v>
      </c>
    </row>
    <row r="2388" spans="1:16">
      <c r="A2388" s="53" t="s">
        <v>56</v>
      </c>
      <c r="B2388" s="53">
        <v>40008</v>
      </c>
      <c r="C2388" s="57">
        <v>11</v>
      </c>
      <c r="D2388">
        <v>1.1794849999999999</v>
      </c>
      <c r="E2388">
        <v>1.0888009999999999</v>
      </c>
      <c r="F2388">
        <v>0.95919469999999996</v>
      </c>
      <c r="G2388">
        <v>9.0684500000000001E-2</v>
      </c>
      <c r="H2388">
        <v>84</v>
      </c>
      <c r="I2388">
        <v>8.5606999999999992E-3</v>
      </c>
      <c r="J2388">
        <v>5.7080100000000002E-2</v>
      </c>
      <c r="K2388">
        <v>9.0684500000000001E-2</v>
      </c>
      <c r="L2388">
        <v>0.124289</v>
      </c>
      <c r="M2388">
        <v>0.1728084</v>
      </c>
      <c r="N2388">
        <v>6.4081600000000002E-2</v>
      </c>
      <c r="O2388">
        <v>78</v>
      </c>
      <c r="P2388">
        <v>750</v>
      </c>
    </row>
    <row r="2389" spans="1:16">
      <c r="A2389" s="53" t="s">
        <v>56</v>
      </c>
      <c r="B2389" s="53">
        <v>40008</v>
      </c>
      <c r="C2389" s="57">
        <v>12</v>
      </c>
      <c r="D2389">
        <v>1.3569439999999999</v>
      </c>
      <c r="E2389">
        <v>1.2563120000000001</v>
      </c>
      <c r="F2389">
        <v>1.114697</v>
      </c>
      <c r="G2389">
        <v>0.1006321</v>
      </c>
      <c r="H2389">
        <v>87.5</v>
      </c>
      <c r="I2389">
        <v>1.8564199999999999E-2</v>
      </c>
      <c r="J2389">
        <v>6.7050600000000002E-2</v>
      </c>
      <c r="K2389">
        <v>0.1006321</v>
      </c>
      <c r="L2389">
        <v>0.13421359999999999</v>
      </c>
      <c r="M2389">
        <v>0.1827</v>
      </c>
      <c r="N2389">
        <v>6.4037899999999995E-2</v>
      </c>
      <c r="O2389">
        <v>78</v>
      </c>
      <c r="P2389">
        <v>750</v>
      </c>
    </row>
    <row r="2390" spans="1:16">
      <c r="A2390" s="53" t="s">
        <v>56</v>
      </c>
      <c r="B2390" s="53">
        <v>40008</v>
      </c>
      <c r="C2390" s="57">
        <v>13</v>
      </c>
      <c r="D2390">
        <v>1.5227550000000001</v>
      </c>
      <c r="E2390">
        <v>1.406183</v>
      </c>
      <c r="F2390">
        <v>1.3354630000000001</v>
      </c>
      <c r="G2390">
        <v>0.11657190000000001</v>
      </c>
      <c r="H2390">
        <v>90.5</v>
      </c>
      <c r="I2390">
        <v>3.4414699999999999E-2</v>
      </c>
      <c r="J2390">
        <v>8.2953799999999994E-2</v>
      </c>
      <c r="K2390">
        <v>0.11657190000000001</v>
      </c>
      <c r="L2390">
        <v>0.15018999999999999</v>
      </c>
      <c r="M2390">
        <v>0.19872919999999999</v>
      </c>
      <c r="N2390">
        <v>6.4107600000000001E-2</v>
      </c>
      <c r="O2390">
        <v>78</v>
      </c>
      <c r="P2390">
        <v>750</v>
      </c>
    </row>
    <row r="2391" spans="1:16">
      <c r="A2391" s="53" t="s">
        <v>56</v>
      </c>
      <c r="B2391" s="53">
        <v>40008</v>
      </c>
      <c r="C2391" s="57">
        <v>14</v>
      </c>
      <c r="D2391">
        <v>1.7599149999999999</v>
      </c>
      <c r="E2391">
        <v>1.553793</v>
      </c>
      <c r="F2391">
        <v>1.508</v>
      </c>
      <c r="G2391">
        <v>0.20612169999999999</v>
      </c>
      <c r="H2391">
        <v>95</v>
      </c>
      <c r="I2391">
        <v>0.1248165</v>
      </c>
      <c r="J2391">
        <v>0.17285229999999999</v>
      </c>
      <c r="K2391">
        <v>0.20612169999999999</v>
      </c>
      <c r="L2391">
        <v>0.2393911</v>
      </c>
      <c r="M2391">
        <v>0.28742679999999998</v>
      </c>
      <c r="N2391">
        <v>6.3442700000000005E-2</v>
      </c>
      <c r="O2391">
        <v>79</v>
      </c>
      <c r="P2391">
        <v>750</v>
      </c>
    </row>
    <row r="2392" spans="1:16">
      <c r="A2392" s="53" t="s">
        <v>56</v>
      </c>
      <c r="B2392" s="53">
        <v>40008</v>
      </c>
      <c r="C2392" s="57">
        <v>15</v>
      </c>
      <c r="D2392">
        <v>1.9908410000000001</v>
      </c>
      <c r="E2392">
        <v>1.523069</v>
      </c>
      <c r="F2392">
        <v>1.430393</v>
      </c>
      <c r="G2392">
        <v>0.46777180000000002</v>
      </c>
      <c r="H2392">
        <v>97.5</v>
      </c>
      <c r="I2392">
        <v>0.38630639999999999</v>
      </c>
      <c r="J2392">
        <v>0.43443680000000001</v>
      </c>
      <c r="K2392">
        <v>0.46777180000000002</v>
      </c>
      <c r="L2392">
        <v>0.50110670000000002</v>
      </c>
      <c r="M2392">
        <v>0.54923710000000003</v>
      </c>
      <c r="N2392">
        <v>6.3567799999999994E-2</v>
      </c>
      <c r="O2392">
        <v>78</v>
      </c>
      <c r="P2392">
        <v>750</v>
      </c>
    </row>
    <row r="2393" spans="1:16">
      <c r="A2393" s="53" t="s">
        <v>56</v>
      </c>
      <c r="B2393" s="53">
        <v>40008</v>
      </c>
      <c r="C2393" s="57">
        <v>16</v>
      </c>
      <c r="D2393">
        <v>2.2744200000000001</v>
      </c>
      <c r="E2393">
        <v>1.900482</v>
      </c>
      <c r="F2393">
        <v>1.75352</v>
      </c>
      <c r="G2393">
        <v>0.37393759999999998</v>
      </c>
      <c r="H2393">
        <v>98.5</v>
      </c>
      <c r="I2393">
        <v>0.29263250000000002</v>
      </c>
      <c r="J2393">
        <v>0.34066819999999998</v>
      </c>
      <c r="K2393">
        <v>0.37393759999999998</v>
      </c>
      <c r="L2393">
        <v>0.40720699999999999</v>
      </c>
      <c r="M2393">
        <v>0.4552428</v>
      </c>
      <c r="N2393">
        <v>6.3442700000000005E-2</v>
      </c>
      <c r="O2393">
        <v>79</v>
      </c>
      <c r="P2393">
        <v>750</v>
      </c>
    </row>
    <row r="2394" spans="1:16">
      <c r="A2394" s="53" t="s">
        <v>56</v>
      </c>
      <c r="B2394" s="53">
        <v>40008</v>
      </c>
      <c r="C2394" s="57">
        <v>17</v>
      </c>
      <c r="D2394">
        <v>2.4707859999999999</v>
      </c>
      <c r="E2394">
        <v>2.090344</v>
      </c>
      <c r="F2394">
        <v>2.0284589999999998</v>
      </c>
      <c r="G2394">
        <v>0.38044139999999999</v>
      </c>
      <c r="H2394">
        <v>99</v>
      </c>
      <c r="I2394">
        <v>0.2985179</v>
      </c>
      <c r="J2394">
        <v>0.34691899999999998</v>
      </c>
      <c r="K2394">
        <v>0.38044139999999999</v>
      </c>
      <c r="L2394">
        <v>0.4139639</v>
      </c>
      <c r="M2394">
        <v>0.46236490000000002</v>
      </c>
      <c r="N2394">
        <v>6.3925300000000004E-2</v>
      </c>
      <c r="O2394">
        <v>78</v>
      </c>
      <c r="P2394">
        <v>750</v>
      </c>
    </row>
    <row r="2395" spans="1:16">
      <c r="A2395" s="53" t="s">
        <v>56</v>
      </c>
      <c r="B2395" s="53">
        <v>40008</v>
      </c>
      <c r="C2395" s="57">
        <v>18</v>
      </c>
      <c r="D2395">
        <v>2.7214870000000002</v>
      </c>
      <c r="E2395">
        <v>2.2108910000000002</v>
      </c>
      <c r="F2395">
        <v>2.0531709999999999</v>
      </c>
      <c r="G2395">
        <v>0.5105963</v>
      </c>
      <c r="H2395">
        <v>100</v>
      </c>
      <c r="I2395">
        <v>0.428649</v>
      </c>
      <c r="J2395">
        <v>0.47706409999999999</v>
      </c>
      <c r="K2395">
        <v>0.5105963</v>
      </c>
      <c r="L2395">
        <v>0.54412839999999996</v>
      </c>
      <c r="M2395">
        <v>0.5925435</v>
      </c>
      <c r="N2395">
        <v>6.3943799999999995E-2</v>
      </c>
      <c r="O2395">
        <v>78</v>
      </c>
      <c r="P2395">
        <v>750</v>
      </c>
    </row>
    <row r="2396" spans="1:16">
      <c r="A2396" s="53" t="s">
        <v>56</v>
      </c>
      <c r="B2396" s="53">
        <v>40008</v>
      </c>
      <c r="C2396" s="57">
        <v>19</v>
      </c>
      <c r="D2396">
        <v>2.8190870000000001</v>
      </c>
      <c r="E2396">
        <v>2.1825950000000001</v>
      </c>
      <c r="F2396">
        <v>2.2884359999999999</v>
      </c>
      <c r="G2396">
        <v>0.63649199999999995</v>
      </c>
      <c r="H2396">
        <v>99.5</v>
      </c>
      <c r="I2396">
        <v>0.55518690000000004</v>
      </c>
      <c r="J2396">
        <v>0.60322260000000005</v>
      </c>
      <c r="K2396">
        <v>0.63649199999999995</v>
      </c>
      <c r="L2396">
        <v>0.66976139999999995</v>
      </c>
      <c r="M2396">
        <v>0.71779720000000002</v>
      </c>
      <c r="N2396">
        <v>6.3442700000000005E-2</v>
      </c>
      <c r="O2396">
        <v>79</v>
      </c>
      <c r="P2396">
        <v>750</v>
      </c>
    </row>
    <row r="2397" spans="1:16">
      <c r="A2397" s="53" t="s">
        <v>56</v>
      </c>
      <c r="B2397" s="53">
        <v>40008</v>
      </c>
      <c r="C2397" s="57">
        <v>20</v>
      </c>
      <c r="D2397">
        <v>2.7116750000000001</v>
      </c>
      <c r="E2397">
        <v>2.514948</v>
      </c>
      <c r="F2397">
        <v>2.6188929999999999</v>
      </c>
      <c r="G2397">
        <v>0.1967266</v>
      </c>
      <c r="H2397">
        <v>95.5</v>
      </c>
      <c r="I2397">
        <v>0.11380129999999999</v>
      </c>
      <c r="J2397">
        <v>0.1627942</v>
      </c>
      <c r="K2397">
        <v>0.1967266</v>
      </c>
      <c r="L2397">
        <v>0.2306589</v>
      </c>
      <c r="M2397">
        <v>0.27965180000000001</v>
      </c>
      <c r="N2397">
        <v>6.4706899999999998E-2</v>
      </c>
      <c r="O2397">
        <v>77</v>
      </c>
      <c r="P2397">
        <v>750</v>
      </c>
    </row>
    <row r="2398" spans="1:16">
      <c r="A2398" s="53" t="s">
        <v>56</v>
      </c>
      <c r="B2398" s="53">
        <v>40008</v>
      </c>
      <c r="C2398" s="57">
        <v>21</v>
      </c>
      <c r="D2398">
        <v>2.4994779999999999</v>
      </c>
      <c r="E2398">
        <v>2.453989</v>
      </c>
      <c r="F2398">
        <v>2.645435</v>
      </c>
      <c r="G2398">
        <v>4.5488800000000003E-2</v>
      </c>
      <c r="H2398">
        <v>91</v>
      </c>
      <c r="I2398">
        <v>-3.7251300000000001E-2</v>
      </c>
      <c r="J2398">
        <v>1.16323E-2</v>
      </c>
      <c r="K2398">
        <v>4.5488800000000003E-2</v>
      </c>
      <c r="L2398">
        <v>7.9345399999999996E-2</v>
      </c>
      <c r="M2398">
        <v>0.12822890000000001</v>
      </c>
      <c r="N2398">
        <v>6.4562400000000006E-2</v>
      </c>
      <c r="O2398">
        <v>77</v>
      </c>
      <c r="P2398">
        <v>750</v>
      </c>
    </row>
    <row r="2399" spans="1:16">
      <c r="A2399" s="53" t="s">
        <v>56</v>
      </c>
      <c r="B2399" s="53">
        <v>40008</v>
      </c>
      <c r="C2399" s="57">
        <v>22</v>
      </c>
      <c r="D2399">
        <v>2.1688730000000001</v>
      </c>
      <c r="E2399">
        <v>2.1443989999999999</v>
      </c>
      <c r="F2399">
        <v>2.2668349999999999</v>
      </c>
      <c r="G2399">
        <v>2.4474099999999999E-2</v>
      </c>
      <c r="H2399">
        <v>86.5</v>
      </c>
      <c r="I2399">
        <v>-5.6831E-2</v>
      </c>
      <c r="J2399">
        <v>-8.7953000000000007E-3</v>
      </c>
      <c r="K2399">
        <v>2.4474099999999999E-2</v>
      </c>
      <c r="L2399">
        <v>5.7743599999999999E-2</v>
      </c>
      <c r="M2399">
        <v>0.10577930000000001</v>
      </c>
      <c r="N2399">
        <v>6.3442700000000005E-2</v>
      </c>
      <c r="O2399">
        <v>79</v>
      </c>
      <c r="P2399">
        <v>750</v>
      </c>
    </row>
    <row r="2400" spans="1:16">
      <c r="A2400" s="53" t="s">
        <v>56</v>
      </c>
      <c r="B2400" s="53">
        <v>40008</v>
      </c>
      <c r="C2400" s="57">
        <v>23</v>
      </c>
      <c r="D2400">
        <v>1.702164</v>
      </c>
      <c r="E2400">
        <v>1.691972</v>
      </c>
      <c r="F2400">
        <v>1.722035</v>
      </c>
      <c r="G2400">
        <v>1.0192E-2</v>
      </c>
      <c r="H2400">
        <v>82.5</v>
      </c>
      <c r="I2400">
        <v>-7.1113099999999999E-2</v>
      </c>
      <c r="J2400">
        <v>-2.3077400000000001E-2</v>
      </c>
      <c r="K2400">
        <v>1.0192E-2</v>
      </c>
      <c r="L2400">
        <v>4.3461399999999997E-2</v>
      </c>
      <c r="M2400">
        <v>9.1497200000000001E-2</v>
      </c>
      <c r="N2400">
        <v>6.3442700000000005E-2</v>
      </c>
      <c r="O2400">
        <v>79</v>
      </c>
      <c r="P2400">
        <v>750</v>
      </c>
    </row>
    <row r="2401" spans="1:16">
      <c r="A2401" s="53" t="s">
        <v>56</v>
      </c>
      <c r="B2401" s="53">
        <v>40008</v>
      </c>
      <c r="C2401" s="57">
        <v>24</v>
      </c>
      <c r="D2401">
        <v>1.356792</v>
      </c>
      <c r="E2401">
        <v>1.3413619999999999</v>
      </c>
      <c r="F2401">
        <v>1.389634</v>
      </c>
      <c r="G2401">
        <v>1.54305E-2</v>
      </c>
      <c r="H2401">
        <v>81.5</v>
      </c>
      <c r="I2401">
        <v>-6.6273100000000001E-2</v>
      </c>
      <c r="J2401">
        <v>-1.8002000000000001E-2</v>
      </c>
      <c r="K2401">
        <v>1.54305E-2</v>
      </c>
      <c r="L2401">
        <v>4.8862900000000001E-2</v>
      </c>
      <c r="M2401">
        <v>9.7133999999999998E-2</v>
      </c>
      <c r="N2401">
        <v>6.3753599999999994E-2</v>
      </c>
      <c r="O2401">
        <v>78</v>
      </c>
      <c r="P2401">
        <v>750</v>
      </c>
    </row>
    <row r="2402" spans="1:16">
      <c r="A2402" s="53" t="s">
        <v>56</v>
      </c>
      <c r="B2402" s="53">
        <v>40010</v>
      </c>
      <c r="C2402" s="57">
        <v>1</v>
      </c>
      <c r="D2402">
        <v>0.98770150000000001</v>
      </c>
      <c r="E2402">
        <v>0.99707559999999995</v>
      </c>
      <c r="F2402">
        <v>1.1342749999999999</v>
      </c>
      <c r="G2402">
        <v>-9.3740999999999998E-3</v>
      </c>
      <c r="H2402">
        <v>75.5</v>
      </c>
      <c r="I2402">
        <v>-9.0218199999999998E-2</v>
      </c>
      <c r="J2402">
        <v>-4.2454899999999997E-2</v>
      </c>
      <c r="K2402">
        <v>-9.3740999999999998E-3</v>
      </c>
      <c r="L2402">
        <v>2.3706600000000001E-2</v>
      </c>
      <c r="M2402">
        <v>7.1469900000000003E-2</v>
      </c>
      <c r="N2402">
        <v>6.3082899999999997E-2</v>
      </c>
      <c r="O2402">
        <v>78</v>
      </c>
      <c r="P2402">
        <v>755</v>
      </c>
    </row>
    <row r="2403" spans="1:16">
      <c r="A2403" s="53" t="s">
        <v>56</v>
      </c>
      <c r="B2403" s="53">
        <v>40010</v>
      </c>
      <c r="C2403" s="57">
        <v>2</v>
      </c>
      <c r="D2403">
        <v>0.84381099999999998</v>
      </c>
      <c r="E2403">
        <v>0.82346949999999997</v>
      </c>
      <c r="F2403">
        <v>0.94559340000000003</v>
      </c>
      <c r="G2403">
        <v>2.0341499999999998E-2</v>
      </c>
      <c r="H2403">
        <v>73.5</v>
      </c>
      <c r="I2403">
        <v>-6.0502599999999997E-2</v>
      </c>
      <c r="J2403">
        <v>-1.27393E-2</v>
      </c>
      <c r="K2403">
        <v>2.0341499999999998E-2</v>
      </c>
      <c r="L2403">
        <v>5.3422200000000003E-2</v>
      </c>
      <c r="M2403">
        <v>0.1011855</v>
      </c>
      <c r="N2403">
        <v>6.3082899999999997E-2</v>
      </c>
      <c r="O2403">
        <v>78</v>
      </c>
      <c r="P2403">
        <v>755</v>
      </c>
    </row>
    <row r="2404" spans="1:16">
      <c r="A2404" s="53" t="s">
        <v>56</v>
      </c>
      <c r="B2404" s="53">
        <v>40010</v>
      </c>
      <c r="C2404" s="57">
        <v>3</v>
      </c>
      <c r="D2404">
        <v>0.81414699999999995</v>
      </c>
      <c r="E2404">
        <v>0.79712499999999997</v>
      </c>
      <c r="F2404">
        <v>0.87890239999999997</v>
      </c>
      <c r="G2404">
        <v>1.7021999999999999E-2</v>
      </c>
      <c r="H2404">
        <v>72.5</v>
      </c>
      <c r="I2404">
        <v>-6.3925300000000004E-2</v>
      </c>
      <c r="J2404">
        <v>-1.6101000000000001E-2</v>
      </c>
      <c r="K2404">
        <v>1.7021999999999999E-2</v>
      </c>
      <c r="L2404">
        <v>5.0145000000000002E-2</v>
      </c>
      <c r="M2404">
        <v>9.7969299999999995E-2</v>
      </c>
      <c r="N2404">
        <v>6.3163499999999997E-2</v>
      </c>
      <c r="O2404">
        <v>77</v>
      </c>
      <c r="P2404">
        <v>755</v>
      </c>
    </row>
    <row r="2405" spans="1:16">
      <c r="A2405" s="53" t="s">
        <v>56</v>
      </c>
      <c r="B2405" s="53">
        <v>40010</v>
      </c>
      <c r="C2405" s="57">
        <v>4</v>
      </c>
      <c r="D2405">
        <v>0.73533040000000005</v>
      </c>
      <c r="E2405">
        <v>0.72994340000000002</v>
      </c>
      <c r="F2405">
        <v>0.7045768</v>
      </c>
      <c r="G2405">
        <v>5.3870000000000003E-3</v>
      </c>
      <c r="H2405">
        <v>70.5</v>
      </c>
      <c r="I2405">
        <v>-7.5456999999999996E-2</v>
      </c>
      <c r="J2405">
        <v>-2.7693700000000002E-2</v>
      </c>
      <c r="K2405">
        <v>5.3870000000000003E-3</v>
      </c>
      <c r="L2405">
        <v>3.8467700000000001E-2</v>
      </c>
      <c r="M2405">
        <v>8.6231100000000005E-2</v>
      </c>
      <c r="N2405">
        <v>6.3082899999999997E-2</v>
      </c>
      <c r="O2405">
        <v>78</v>
      </c>
      <c r="P2405">
        <v>755</v>
      </c>
    </row>
    <row r="2406" spans="1:16">
      <c r="A2406" s="53" t="s">
        <v>56</v>
      </c>
      <c r="B2406" s="53">
        <v>40010</v>
      </c>
      <c r="C2406" s="57">
        <v>5</v>
      </c>
      <c r="D2406">
        <v>0.68027850000000001</v>
      </c>
      <c r="E2406">
        <v>0.67070870000000005</v>
      </c>
      <c r="F2406">
        <v>0.64433750000000001</v>
      </c>
      <c r="G2406">
        <v>9.5697999999999998E-3</v>
      </c>
      <c r="H2406">
        <v>68</v>
      </c>
      <c r="I2406">
        <v>-7.1892600000000001E-2</v>
      </c>
      <c r="J2406">
        <v>-2.3763900000000001E-2</v>
      </c>
      <c r="K2406">
        <v>9.5697999999999998E-3</v>
      </c>
      <c r="L2406">
        <v>4.29036E-2</v>
      </c>
      <c r="M2406">
        <v>9.1032299999999997E-2</v>
      </c>
      <c r="N2406">
        <v>6.3565499999999997E-2</v>
      </c>
      <c r="O2406">
        <v>77</v>
      </c>
      <c r="P2406">
        <v>755</v>
      </c>
    </row>
    <row r="2407" spans="1:16">
      <c r="A2407" s="53" t="s">
        <v>56</v>
      </c>
      <c r="B2407" s="53">
        <v>40010</v>
      </c>
      <c r="C2407" s="57">
        <v>6</v>
      </c>
      <c r="D2407">
        <v>0.69479239999999998</v>
      </c>
      <c r="E2407">
        <v>0.67355030000000005</v>
      </c>
      <c r="F2407">
        <v>0.65607939999999998</v>
      </c>
      <c r="G2407">
        <v>2.12421E-2</v>
      </c>
      <c r="H2407">
        <v>66.5</v>
      </c>
      <c r="I2407">
        <v>-5.9601899999999999E-2</v>
      </c>
      <c r="J2407">
        <v>-1.1838599999999999E-2</v>
      </c>
      <c r="K2407">
        <v>2.12421E-2</v>
      </c>
      <c r="L2407">
        <v>5.43229E-2</v>
      </c>
      <c r="M2407">
        <v>0.1020862</v>
      </c>
      <c r="N2407">
        <v>6.3082899999999997E-2</v>
      </c>
      <c r="O2407">
        <v>78</v>
      </c>
      <c r="P2407">
        <v>755</v>
      </c>
    </row>
    <row r="2408" spans="1:16">
      <c r="A2408" s="53" t="s">
        <v>56</v>
      </c>
      <c r="B2408" s="53">
        <v>40010</v>
      </c>
      <c r="C2408" s="57">
        <v>7</v>
      </c>
      <c r="D2408">
        <v>0.7936126</v>
      </c>
      <c r="E2408">
        <v>0.79682019999999998</v>
      </c>
      <c r="F2408">
        <v>0.82088430000000001</v>
      </c>
      <c r="G2408">
        <v>-3.2076000000000001E-3</v>
      </c>
      <c r="H2408">
        <v>65</v>
      </c>
      <c r="I2408">
        <v>-8.5019499999999998E-2</v>
      </c>
      <c r="J2408">
        <v>-3.6684300000000003E-2</v>
      </c>
      <c r="K2408">
        <v>-3.2076000000000001E-3</v>
      </c>
      <c r="L2408" s="55">
        <v>3.02692E-2</v>
      </c>
      <c r="M2408">
        <v>7.8604300000000002E-2</v>
      </c>
      <c r="N2408">
        <v>6.3838199999999998E-2</v>
      </c>
      <c r="O2408">
        <v>77</v>
      </c>
      <c r="P2408">
        <v>755</v>
      </c>
    </row>
    <row r="2409" spans="1:16">
      <c r="A2409" s="53" t="s">
        <v>56</v>
      </c>
      <c r="B2409" s="53">
        <v>40010</v>
      </c>
      <c r="C2409" s="57">
        <v>8</v>
      </c>
      <c r="D2409">
        <v>0.86172499999999996</v>
      </c>
      <c r="E2409">
        <v>0.89536159999999998</v>
      </c>
      <c r="F2409">
        <v>0.88851170000000002</v>
      </c>
      <c r="G2409">
        <v>-3.3636600000000003E-2</v>
      </c>
      <c r="H2409">
        <v>67.5</v>
      </c>
      <c r="I2409">
        <v>-0.1158245</v>
      </c>
      <c r="J2409">
        <v>-6.7267199999999999E-2</v>
      </c>
      <c r="K2409">
        <v>-3.3636600000000003E-2</v>
      </c>
      <c r="L2409" s="55">
        <v>-6.0399999999999998E-6</v>
      </c>
      <c r="M2409">
        <v>4.8551200000000003E-2</v>
      </c>
      <c r="N2409">
        <v>6.4131499999999994E-2</v>
      </c>
      <c r="O2409">
        <v>76</v>
      </c>
      <c r="P2409">
        <v>755</v>
      </c>
    </row>
    <row r="2410" spans="1:16">
      <c r="A2410" s="53" t="s">
        <v>56</v>
      </c>
      <c r="B2410" s="53">
        <v>40010</v>
      </c>
      <c r="C2410" s="57">
        <v>9</v>
      </c>
      <c r="D2410">
        <v>0.90513410000000005</v>
      </c>
      <c r="E2410">
        <v>0.90146199999999999</v>
      </c>
      <c r="F2410">
        <v>0.91065050000000003</v>
      </c>
      <c r="G2410">
        <v>3.6721000000000002E-3</v>
      </c>
      <c r="H2410">
        <v>71</v>
      </c>
      <c r="I2410">
        <v>-7.7613299999999996E-2</v>
      </c>
      <c r="J2410">
        <v>-2.95892E-2</v>
      </c>
      <c r="K2410">
        <v>3.6721000000000002E-3</v>
      </c>
      <c r="L2410">
        <v>3.6933500000000001E-2</v>
      </c>
      <c r="M2410">
        <v>8.4957599999999994E-2</v>
      </c>
      <c r="N2410">
        <v>6.3427399999999995E-2</v>
      </c>
      <c r="O2410">
        <v>77</v>
      </c>
      <c r="P2410">
        <v>755</v>
      </c>
    </row>
    <row r="2411" spans="1:16">
      <c r="A2411" s="53" t="s">
        <v>56</v>
      </c>
      <c r="B2411" s="53">
        <v>40010</v>
      </c>
      <c r="C2411" s="57">
        <v>10</v>
      </c>
      <c r="D2411">
        <v>0.9495903</v>
      </c>
      <c r="E2411">
        <v>0.91914300000000004</v>
      </c>
      <c r="F2411">
        <v>0.83449850000000003</v>
      </c>
      <c r="G2411">
        <v>3.0447200000000001E-2</v>
      </c>
      <c r="H2411">
        <v>76</v>
      </c>
      <c r="I2411">
        <v>-5.08382E-2</v>
      </c>
      <c r="J2411">
        <v>-2.8140999999999999E-3</v>
      </c>
      <c r="K2411">
        <v>3.0447200000000001E-2</v>
      </c>
      <c r="L2411">
        <v>6.3708600000000004E-2</v>
      </c>
      <c r="M2411">
        <v>0.1117327</v>
      </c>
      <c r="N2411">
        <v>6.3427399999999995E-2</v>
      </c>
      <c r="O2411">
        <v>77</v>
      </c>
      <c r="P2411">
        <v>755</v>
      </c>
    </row>
    <row r="2412" spans="1:16">
      <c r="A2412" s="53" t="s">
        <v>56</v>
      </c>
      <c r="B2412" s="53">
        <v>40010</v>
      </c>
      <c r="C2412" s="57">
        <v>11</v>
      </c>
      <c r="D2412">
        <v>1.035131</v>
      </c>
      <c r="E2412">
        <v>0.97231080000000003</v>
      </c>
      <c r="F2412">
        <v>0.97095819999999999</v>
      </c>
      <c r="G2412">
        <v>6.2819700000000006E-2</v>
      </c>
      <c r="H2412">
        <v>80</v>
      </c>
      <c r="I2412">
        <v>-1.8465800000000001E-2</v>
      </c>
      <c r="J2412">
        <v>2.9558299999999999E-2</v>
      </c>
      <c r="K2412">
        <v>6.2819700000000006E-2</v>
      </c>
      <c r="L2412">
        <v>9.6081E-2</v>
      </c>
      <c r="M2412">
        <v>0.14410510000000001</v>
      </c>
      <c r="N2412">
        <v>6.3427399999999995E-2</v>
      </c>
      <c r="O2412">
        <v>77</v>
      </c>
      <c r="P2412">
        <v>755</v>
      </c>
    </row>
    <row r="2413" spans="1:16">
      <c r="A2413" s="53" t="s">
        <v>56</v>
      </c>
      <c r="B2413" s="53">
        <v>40010</v>
      </c>
      <c r="C2413" s="57">
        <v>12</v>
      </c>
      <c r="D2413">
        <v>1.1836979999999999</v>
      </c>
      <c r="E2413">
        <v>1.085191</v>
      </c>
      <c r="F2413">
        <v>1.2123409999999999</v>
      </c>
      <c r="G2413">
        <v>9.8506899999999994E-2</v>
      </c>
      <c r="H2413">
        <v>85.5</v>
      </c>
      <c r="I2413">
        <v>1.7221500000000001E-2</v>
      </c>
      <c r="J2413">
        <v>6.5245600000000001E-2</v>
      </c>
      <c r="K2413">
        <v>9.8506899999999994E-2</v>
      </c>
      <c r="L2413">
        <v>0.1317683</v>
      </c>
      <c r="M2413">
        <v>0.17979239999999999</v>
      </c>
      <c r="N2413">
        <v>6.3427399999999995E-2</v>
      </c>
      <c r="O2413">
        <v>77</v>
      </c>
      <c r="P2413">
        <v>755</v>
      </c>
    </row>
    <row r="2414" spans="1:16">
      <c r="A2414" s="53" t="s">
        <v>56</v>
      </c>
      <c r="B2414" s="53">
        <v>40010</v>
      </c>
      <c r="C2414" s="57">
        <v>13</v>
      </c>
      <c r="D2414">
        <v>1.345291</v>
      </c>
      <c r="E2414">
        <v>1.222342</v>
      </c>
      <c r="F2414">
        <v>1.292152</v>
      </c>
      <c r="G2414">
        <v>0.122949</v>
      </c>
      <c r="H2414">
        <v>89.5</v>
      </c>
      <c r="I2414">
        <v>4.1663499999999999E-2</v>
      </c>
      <c r="J2414">
        <v>8.9687699999999995E-2</v>
      </c>
      <c r="K2414">
        <v>0.122949</v>
      </c>
      <c r="L2414">
        <v>0.1562103</v>
      </c>
      <c r="M2414">
        <v>0.20423450000000001</v>
      </c>
      <c r="N2414">
        <v>6.3427399999999995E-2</v>
      </c>
      <c r="O2414">
        <v>77</v>
      </c>
      <c r="P2414">
        <v>755</v>
      </c>
    </row>
    <row r="2415" spans="1:16">
      <c r="A2415" s="53" t="s">
        <v>56</v>
      </c>
      <c r="B2415" s="53">
        <v>40010</v>
      </c>
      <c r="C2415" s="57">
        <v>14</v>
      </c>
      <c r="D2415">
        <v>1.4876510000000001</v>
      </c>
      <c r="E2415">
        <v>1.34721</v>
      </c>
      <c r="F2415">
        <v>1.383675</v>
      </c>
      <c r="G2415">
        <v>0.14044119999999999</v>
      </c>
      <c r="H2415">
        <v>92</v>
      </c>
      <c r="I2415">
        <v>5.9155699999999999E-2</v>
      </c>
      <c r="J2415">
        <v>0.10717980000000001</v>
      </c>
      <c r="K2415">
        <v>0.14044119999999999</v>
      </c>
      <c r="L2415">
        <v>0.17370250000000001</v>
      </c>
      <c r="M2415">
        <v>0.2217266</v>
      </c>
      <c r="N2415">
        <v>6.3427399999999995E-2</v>
      </c>
      <c r="O2415">
        <v>77</v>
      </c>
      <c r="P2415">
        <v>755</v>
      </c>
    </row>
    <row r="2416" spans="1:16">
      <c r="A2416" s="53" t="s">
        <v>56</v>
      </c>
      <c r="B2416" s="53">
        <v>40010</v>
      </c>
      <c r="C2416" s="57">
        <v>15</v>
      </c>
      <c r="D2416">
        <v>1.727292</v>
      </c>
      <c r="E2416">
        <v>1.4313720000000001</v>
      </c>
      <c r="F2416">
        <v>1.5310569999999999</v>
      </c>
      <c r="G2416">
        <v>0.29592000000000002</v>
      </c>
      <c r="H2416">
        <v>95</v>
      </c>
      <c r="I2416">
        <v>0.21463460000000001</v>
      </c>
      <c r="J2416">
        <v>0.26265870000000002</v>
      </c>
      <c r="K2416">
        <v>0.29592000000000002</v>
      </c>
      <c r="L2416">
        <v>0.32918140000000001</v>
      </c>
      <c r="M2416">
        <v>0.37720550000000003</v>
      </c>
      <c r="N2416">
        <v>6.3427399999999995E-2</v>
      </c>
      <c r="O2416">
        <v>77</v>
      </c>
      <c r="P2416">
        <v>755</v>
      </c>
    </row>
    <row r="2417" spans="1:16">
      <c r="A2417" s="53" t="s">
        <v>56</v>
      </c>
      <c r="B2417" s="53">
        <v>40010</v>
      </c>
      <c r="C2417" s="57">
        <v>16</v>
      </c>
      <c r="D2417">
        <v>1.9865600000000001</v>
      </c>
      <c r="E2417">
        <v>1.639049</v>
      </c>
      <c r="F2417">
        <v>1.7509349999999999</v>
      </c>
      <c r="G2417">
        <v>0.34751090000000001</v>
      </c>
      <c r="H2417">
        <v>97.5</v>
      </c>
      <c r="I2417">
        <v>0.2662255</v>
      </c>
      <c r="J2417">
        <v>0.31424960000000002</v>
      </c>
      <c r="K2417">
        <v>0.34751090000000001</v>
      </c>
      <c r="L2417">
        <v>0.38077230000000001</v>
      </c>
      <c r="M2417">
        <v>0.42879640000000002</v>
      </c>
      <c r="N2417">
        <v>6.3427399999999995E-2</v>
      </c>
      <c r="O2417">
        <v>77</v>
      </c>
      <c r="P2417">
        <v>755</v>
      </c>
    </row>
    <row r="2418" spans="1:16">
      <c r="A2418" s="53" t="s">
        <v>56</v>
      </c>
      <c r="B2418" s="53">
        <v>40010</v>
      </c>
      <c r="C2418" s="57">
        <v>17</v>
      </c>
      <c r="D2418">
        <v>2.1748180000000001</v>
      </c>
      <c r="E2418">
        <v>1.8185260000000001</v>
      </c>
      <c r="F2418">
        <v>1.9952730000000001</v>
      </c>
      <c r="G2418">
        <v>0.356292</v>
      </c>
      <c r="H2418">
        <v>98</v>
      </c>
      <c r="I2418">
        <v>0.27544800000000003</v>
      </c>
      <c r="J2418">
        <v>0.32321129999999998</v>
      </c>
      <c r="K2418">
        <v>0.356292</v>
      </c>
      <c r="L2418">
        <v>0.38937270000000002</v>
      </c>
      <c r="M2418">
        <v>0.43713610000000003</v>
      </c>
      <c r="N2418">
        <v>6.3082899999999997E-2</v>
      </c>
      <c r="O2418">
        <v>78</v>
      </c>
      <c r="P2418">
        <v>755</v>
      </c>
    </row>
    <row r="2419" spans="1:16">
      <c r="A2419" s="53" t="s">
        <v>56</v>
      </c>
      <c r="B2419" s="53">
        <v>40010</v>
      </c>
      <c r="C2419" s="57">
        <v>18</v>
      </c>
      <c r="D2419">
        <v>2.3682080000000001</v>
      </c>
      <c r="E2419">
        <v>1.9445190000000001</v>
      </c>
      <c r="F2419">
        <v>2.0656750000000001</v>
      </c>
      <c r="G2419">
        <v>0.42368919999999999</v>
      </c>
      <c r="H2419">
        <v>98</v>
      </c>
      <c r="I2419">
        <v>0.34284520000000002</v>
      </c>
      <c r="J2419">
        <v>0.39060850000000003</v>
      </c>
      <c r="K2419">
        <v>0.42368919999999999</v>
      </c>
      <c r="L2419">
        <v>0.45677000000000001</v>
      </c>
      <c r="M2419">
        <v>0.50453329999999996</v>
      </c>
      <c r="N2419">
        <v>6.3082899999999997E-2</v>
      </c>
      <c r="O2419">
        <v>78</v>
      </c>
      <c r="P2419">
        <v>755</v>
      </c>
    </row>
    <row r="2420" spans="1:16">
      <c r="A2420" s="53" t="s">
        <v>56</v>
      </c>
      <c r="B2420" s="53">
        <v>40010</v>
      </c>
      <c r="C2420" s="57">
        <v>19</v>
      </c>
      <c r="D2420">
        <v>2.4626760000000001</v>
      </c>
      <c r="E2420">
        <v>1.9789870000000001</v>
      </c>
      <c r="F2420">
        <v>2.1380119999999998</v>
      </c>
      <c r="G2420">
        <v>0.48368909999999998</v>
      </c>
      <c r="H2420">
        <v>97.5</v>
      </c>
      <c r="I2420">
        <v>0.40284500000000001</v>
      </c>
      <c r="J2420">
        <v>0.45060830000000002</v>
      </c>
      <c r="K2420">
        <v>0.48368909999999998</v>
      </c>
      <c r="L2420">
        <v>0.51676979999999995</v>
      </c>
      <c r="M2420">
        <v>0.56453310000000001</v>
      </c>
      <c r="N2420">
        <v>6.3082899999999997E-2</v>
      </c>
      <c r="O2420">
        <v>78</v>
      </c>
      <c r="P2420">
        <v>755</v>
      </c>
    </row>
    <row r="2421" spans="1:16">
      <c r="A2421" s="53" t="s">
        <v>56</v>
      </c>
      <c r="B2421" s="53">
        <v>40010</v>
      </c>
      <c r="C2421" s="57">
        <v>20</v>
      </c>
      <c r="D2421">
        <v>2.3979400000000002</v>
      </c>
      <c r="E2421">
        <v>2.2561969999999998</v>
      </c>
      <c r="F2421">
        <v>2.4150040000000002</v>
      </c>
      <c r="G2421">
        <v>0.14174320000000001</v>
      </c>
      <c r="H2421">
        <v>94</v>
      </c>
      <c r="I2421">
        <v>6.0012999999999997E-2</v>
      </c>
      <c r="J2421">
        <v>0.1082999</v>
      </c>
      <c r="K2421">
        <v>0.14174320000000001</v>
      </c>
      <c r="L2421">
        <v>0.1751865</v>
      </c>
      <c r="M2421">
        <v>0.22347339999999999</v>
      </c>
      <c r="N2421">
        <v>6.3774399999999995E-2</v>
      </c>
      <c r="O2421">
        <v>77</v>
      </c>
      <c r="P2421">
        <v>755</v>
      </c>
    </row>
    <row r="2422" spans="1:16">
      <c r="A2422" s="53" t="s">
        <v>56</v>
      </c>
      <c r="B2422" s="53">
        <v>40010</v>
      </c>
      <c r="C2422" s="57">
        <v>21</v>
      </c>
      <c r="D2422">
        <v>2.1135250000000001</v>
      </c>
      <c r="E2422">
        <v>2.117264</v>
      </c>
      <c r="F2422">
        <v>2.2348370000000002</v>
      </c>
      <c r="G2422">
        <v>-3.7385999999999999E-3</v>
      </c>
      <c r="H2422">
        <v>88.5</v>
      </c>
      <c r="I2422">
        <v>-8.4940199999999993E-2</v>
      </c>
      <c r="J2422">
        <v>-3.6965699999999997E-2</v>
      </c>
      <c r="K2422">
        <v>-3.7385999999999999E-3</v>
      </c>
      <c r="L2422">
        <v>2.9488400000000001E-2</v>
      </c>
      <c r="M2422">
        <v>7.7462900000000001E-2</v>
      </c>
      <c r="N2422">
        <v>6.3361899999999999E-2</v>
      </c>
      <c r="O2422">
        <v>77</v>
      </c>
      <c r="P2422">
        <v>755</v>
      </c>
    </row>
    <row r="2423" spans="1:16">
      <c r="A2423" s="53" t="s">
        <v>56</v>
      </c>
      <c r="B2423" s="53">
        <v>40010</v>
      </c>
      <c r="C2423" s="57">
        <v>22</v>
      </c>
      <c r="D2423">
        <v>1.927162</v>
      </c>
      <c r="E2423">
        <v>1.9334119999999999</v>
      </c>
      <c r="F2423">
        <v>2.252545</v>
      </c>
      <c r="G2423">
        <v>-6.2506000000000003E-3</v>
      </c>
      <c r="H2423">
        <v>84</v>
      </c>
      <c r="I2423">
        <v>-8.7094699999999997E-2</v>
      </c>
      <c r="J2423">
        <v>-3.93313E-2</v>
      </c>
      <c r="K2423">
        <v>-6.2506000000000003E-3</v>
      </c>
      <c r="L2423">
        <v>2.6830099999999999E-2</v>
      </c>
      <c r="M2423">
        <v>7.4593400000000004E-2</v>
      </c>
      <c r="N2423">
        <v>6.3082899999999997E-2</v>
      </c>
      <c r="O2423">
        <v>78</v>
      </c>
      <c r="P2423">
        <v>755</v>
      </c>
    </row>
    <row r="2424" spans="1:16">
      <c r="A2424" s="53" t="s">
        <v>56</v>
      </c>
      <c r="B2424" s="53">
        <v>40010</v>
      </c>
      <c r="C2424" s="57">
        <v>23</v>
      </c>
      <c r="D2424">
        <v>1.560106</v>
      </c>
      <c r="E2424">
        <v>1.594535</v>
      </c>
      <c r="F2424">
        <v>1.75227</v>
      </c>
      <c r="G2424">
        <v>-3.44292E-2</v>
      </c>
      <c r="H2424">
        <v>81</v>
      </c>
      <c r="I2424">
        <v>-0.11622499999999999</v>
      </c>
      <c r="J2424">
        <v>-6.7899399999999999E-2</v>
      </c>
      <c r="K2424">
        <v>-3.44292E-2</v>
      </c>
      <c r="L2424">
        <v>-9.59E-4</v>
      </c>
      <c r="M2424">
        <v>4.7366600000000002E-2</v>
      </c>
      <c r="N2424">
        <v>6.3825599999999996E-2</v>
      </c>
      <c r="O2424">
        <v>77</v>
      </c>
      <c r="P2424">
        <v>755</v>
      </c>
    </row>
    <row r="2425" spans="1:16">
      <c r="A2425" s="53" t="s">
        <v>56</v>
      </c>
      <c r="B2425" s="53">
        <v>40010</v>
      </c>
      <c r="C2425" s="57">
        <v>24</v>
      </c>
      <c r="D2425">
        <v>1.2510220000000001</v>
      </c>
      <c r="E2425">
        <v>1.237622</v>
      </c>
      <c r="F2425">
        <v>1.2967390000000001</v>
      </c>
      <c r="G2425">
        <v>1.34E-2</v>
      </c>
      <c r="H2425">
        <v>80.5</v>
      </c>
      <c r="I2425">
        <v>-6.7885500000000001E-2</v>
      </c>
      <c r="J2425">
        <v>-1.9861400000000001E-2</v>
      </c>
      <c r="K2425">
        <v>1.34E-2</v>
      </c>
      <c r="L2425">
        <v>4.6661300000000003E-2</v>
      </c>
      <c r="M2425">
        <v>9.4685400000000003E-2</v>
      </c>
      <c r="N2425">
        <v>6.3427399999999995E-2</v>
      </c>
      <c r="O2425">
        <v>77</v>
      </c>
      <c r="P2425">
        <v>755</v>
      </c>
    </row>
    <row r="2426" spans="1:16">
      <c r="A2426" s="53" t="s">
        <v>56</v>
      </c>
      <c r="B2426" s="53">
        <v>40015</v>
      </c>
      <c r="C2426" s="57">
        <v>1</v>
      </c>
      <c r="D2426">
        <v>0.88790349999999996</v>
      </c>
      <c r="E2426">
        <v>0.89674960000000004</v>
      </c>
      <c r="F2426">
        <v>0.96046730000000002</v>
      </c>
      <c r="G2426">
        <v>-8.8459999999999997E-3</v>
      </c>
      <c r="H2426">
        <v>73</v>
      </c>
      <c r="I2426">
        <v>-8.9571200000000004E-2</v>
      </c>
      <c r="J2426">
        <v>-4.1878100000000001E-2</v>
      </c>
      <c r="K2426">
        <v>-8.8459999999999997E-3</v>
      </c>
      <c r="L2426">
        <v>2.4185999999999999E-2</v>
      </c>
      <c r="M2426">
        <v>7.1879100000000001E-2</v>
      </c>
      <c r="N2426">
        <v>6.2990199999999996E-2</v>
      </c>
      <c r="O2426">
        <v>80</v>
      </c>
      <c r="P2426">
        <v>764</v>
      </c>
    </row>
    <row r="2427" spans="1:16">
      <c r="A2427" s="53" t="s">
        <v>56</v>
      </c>
      <c r="B2427" s="53">
        <v>40015</v>
      </c>
      <c r="C2427" s="57">
        <v>2</v>
      </c>
      <c r="D2427">
        <v>0.78595479999999995</v>
      </c>
      <c r="E2427">
        <v>0.76550640000000003</v>
      </c>
      <c r="F2427">
        <v>0.72183940000000002</v>
      </c>
      <c r="G2427">
        <v>2.0448299999999999E-2</v>
      </c>
      <c r="H2427">
        <v>73</v>
      </c>
      <c r="I2427">
        <v>-5.9431999999999999E-2</v>
      </c>
      <c r="J2427">
        <v>-1.2238000000000001E-2</v>
      </c>
      <c r="K2427">
        <v>2.0448299999999999E-2</v>
      </c>
      <c r="L2427">
        <v>5.31347E-2</v>
      </c>
      <c r="M2427">
        <v>0.1003286</v>
      </c>
      <c r="N2427">
        <v>6.2330900000000002E-2</v>
      </c>
      <c r="O2427">
        <v>81</v>
      </c>
      <c r="P2427">
        <v>764</v>
      </c>
    </row>
    <row r="2428" spans="1:16">
      <c r="A2428" s="53" t="s">
        <v>56</v>
      </c>
      <c r="B2428" s="53">
        <v>40015</v>
      </c>
      <c r="C2428" s="57">
        <v>3</v>
      </c>
      <c r="D2428">
        <v>0.73939270000000001</v>
      </c>
      <c r="E2428">
        <v>0.73711979999999999</v>
      </c>
      <c r="F2428">
        <v>0.66756369999999998</v>
      </c>
      <c r="G2428">
        <v>2.2729E-3</v>
      </c>
      <c r="H2428">
        <v>70</v>
      </c>
      <c r="I2428">
        <v>-7.8146499999999994E-2</v>
      </c>
      <c r="J2428">
        <v>-3.0634100000000001E-2</v>
      </c>
      <c r="K2428">
        <v>2.2729E-3</v>
      </c>
      <c r="L2428">
        <v>3.51799E-2</v>
      </c>
      <c r="M2428">
        <v>8.2692299999999996E-2</v>
      </c>
      <c r="N2428">
        <v>6.2751600000000005E-2</v>
      </c>
      <c r="O2428">
        <v>80</v>
      </c>
      <c r="P2428">
        <v>764</v>
      </c>
    </row>
    <row r="2429" spans="1:16">
      <c r="A2429" s="53" t="s">
        <v>56</v>
      </c>
      <c r="B2429" s="53">
        <v>40015</v>
      </c>
      <c r="C2429" s="57">
        <v>4</v>
      </c>
      <c r="D2429">
        <v>0.67102289999999998</v>
      </c>
      <c r="E2429">
        <v>0.6757841</v>
      </c>
      <c r="F2429">
        <v>0.60833820000000005</v>
      </c>
      <c r="G2429">
        <v>-4.7612000000000002E-3</v>
      </c>
      <c r="H2429">
        <v>67.5</v>
      </c>
      <c r="I2429">
        <v>-8.4641499999999995E-2</v>
      </c>
      <c r="J2429">
        <v>-3.7447599999999998E-2</v>
      </c>
      <c r="K2429">
        <v>-4.7612000000000002E-3</v>
      </c>
      <c r="L2429">
        <v>2.7925100000000001E-2</v>
      </c>
      <c r="M2429">
        <v>7.5119099999999994E-2</v>
      </c>
      <c r="N2429">
        <v>6.2330900000000002E-2</v>
      </c>
      <c r="O2429">
        <v>81</v>
      </c>
      <c r="P2429">
        <v>764</v>
      </c>
    </row>
    <row r="2430" spans="1:16">
      <c r="A2430" s="53" t="s">
        <v>56</v>
      </c>
      <c r="B2430" s="53">
        <v>40015</v>
      </c>
      <c r="C2430" s="57">
        <v>5</v>
      </c>
      <c r="D2430">
        <v>0.63308359999999997</v>
      </c>
      <c r="E2430">
        <v>0.63188889999999998</v>
      </c>
      <c r="F2430">
        <v>0.56451870000000004</v>
      </c>
      <c r="G2430">
        <v>1.1948E-3</v>
      </c>
      <c r="H2430">
        <v>66.5</v>
      </c>
      <c r="I2430">
        <v>-7.8175499999999995E-2</v>
      </c>
      <c r="J2430">
        <v>-3.1282900000000002E-2</v>
      </c>
      <c r="K2430">
        <v>1.1948E-3</v>
      </c>
      <c r="L2430">
        <v>3.3672399999999998E-2</v>
      </c>
      <c r="M2430">
        <v>8.0564999999999998E-2</v>
      </c>
      <c r="N2430">
        <v>6.1932899999999999E-2</v>
      </c>
      <c r="O2430">
        <v>80</v>
      </c>
      <c r="P2430">
        <v>764</v>
      </c>
    </row>
    <row r="2431" spans="1:16">
      <c r="A2431" s="53" t="s">
        <v>56</v>
      </c>
      <c r="B2431" s="53">
        <v>40015</v>
      </c>
      <c r="C2431" s="57">
        <v>6</v>
      </c>
      <c r="D2431">
        <v>0.65569560000000005</v>
      </c>
      <c r="E2431">
        <v>0.6509414</v>
      </c>
      <c r="F2431">
        <v>0.57880849999999995</v>
      </c>
      <c r="G2431">
        <v>4.7542000000000001E-3</v>
      </c>
      <c r="H2431">
        <v>64.5</v>
      </c>
      <c r="I2431">
        <v>-7.5126100000000001E-2</v>
      </c>
      <c r="J2431">
        <v>-2.7932200000000001E-2</v>
      </c>
      <c r="K2431">
        <v>4.7542000000000001E-3</v>
      </c>
      <c r="L2431">
        <v>3.7440599999999997E-2</v>
      </c>
      <c r="M2431">
        <v>8.4634500000000001E-2</v>
      </c>
      <c r="N2431">
        <v>6.2330900000000002E-2</v>
      </c>
      <c r="O2431">
        <v>81</v>
      </c>
      <c r="P2431">
        <v>764</v>
      </c>
    </row>
    <row r="2432" spans="1:16">
      <c r="A2432" s="53" t="s">
        <v>56</v>
      </c>
      <c r="B2432" s="53">
        <v>40015</v>
      </c>
      <c r="C2432" s="57">
        <v>7</v>
      </c>
      <c r="D2432">
        <v>0.77766040000000003</v>
      </c>
      <c r="E2432">
        <v>0.79075510000000004</v>
      </c>
      <c r="F2432">
        <v>0.77755419999999997</v>
      </c>
      <c r="G2432">
        <v>-1.3094700000000001E-2</v>
      </c>
      <c r="H2432">
        <v>63.5</v>
      </c>
      <c r="I2432">
        <v>-9.2975000000000002E-2</v>
      </c>
      <c r="J2432">
        <v>-4.5781000000000002E-2</v>
      </c>
      <c r="K2432">
        <v>-1.3094700000000001E-2</v>
      </c>
      <c r="L2432">
        <v>1.95917E-2</v>
      </c>
      <c r="M2432">
        <v>6.6785600000000001E-2</v>
      </c>
      <c r="N2432">
        <v>6.2330900000000002E-2</v>
      </c>
      <c r="O2432">
        <v>81</v>
      </c>
      <c r="P2432">
        <v>764</v>
      </c>
    </row>
    <row r="2433" spans="1:16">
      <c r="A2433" s="53" t="s">
        <v>56</v>
      </c>
      <c r="B2433" s="53">
        <v>40015</v>
      </c>
      <c r="C2433" s="57">
        <v>8</v>
      </c>
      <c r="D2433">
        <v>0.82381789999999999</v>
      </c>
      <c r="E2433">
        <v>0.83698870000000003</v>
      </c>
      <c r="F2433">
        <v>0.78709859999999998</v>
      </c>
      <c r="G2433">
        <v>-1.31708E-2</v>
      </c>
      <c r="H2433">
        <v>65.5</v>
      </c>
      <c r="I2433">
        <v>-9.3051099999999998E-2</v>
      </c>
      <c r="J2433">
        <v>-4.5857200000000001E-2</v>
      </c>
      <c r="K2433">
        <v>-1.31708E-2</v>
      </c>
      <c r="L2433">
        <v>1.9515500000000002E-2</v>
      </c>
      <c r="M2433">
        <v>6.6709500000000005E-2</v>
      </c>
      <c r="N2433">
        <v>6.2330900000000002E-2</v>
      </c>
      <c r="O2433">
        <v>81</v>
      </c>
      <c r="P2433">
        <v>764</v>
      </c>
    </row>
    <row r="2434" spans="1:16">
      <c r="A2434" s="53" t="s">
        <v>56</v>
      </c>
      <c r="B2434" s="53">
        <v>40015</v>
      </c>
      <c r="C2434" s="57">
        <v>9</v>
      </c>
      <c r="D2434">
        <v>0.87291220000000003</v>
      </c>
      <c r="E2434">
        <v>0.86674300000000004</v>
      </c>
      <c r="F2434">
        <v>0.71462210000000004</v>
      </c>
      <c r="G2434">
        <v>6.1691999999999997E-3</v>
      </c>
      <c r="H2434">
        <v>69</v>
      </c>
      <c r="I2434">
        <v>-7.3711100000000002E-2</v>
      </c>
      <c r="J2434">
        <v>-2.6517200000000001E-2</v>
      </c>
      <c r="K2434">
        <v>6.1691999999999997E-3</v>
      </c>
      <c r="L2434">
        <v>3.8855599999999997E-2</v>
      </c>
      <c r="M2434">
        <v>8.6049500000000001E-2</v>
      </c>
      <c r="N2434">
        <v>6.2330900000000002E-2</v>
      </c>
      <c r="O2434">
        <v>81</v>
      </c>
      <c r="P2434">
        <v>764</v>
      </c>
    </row>
    <row r="2435" spans="1:16">
      <c r="A2435" s="53" t="s">
        <v>56</v>
      </c>
      <c r="B2435" s="53">
        <v>40015</v>
      </c>
      <c r="C2435" s="57">
        <v>10</v>
      </c>
      <c r="D2435">
        <v>0.884598</v>
      </c>
      <c r="E2435">
        <v>0.86528190000000005</v>
      </c>
      <c r="F2435">
        <v>0.78801739999999998</v>
      </c>
      <c r="G2435">
        <v>1.9316099999999999E-2</v>
      </c>
      <c r="H2435">
        <v>73</v>
      </c>
      <c r="I2435">
        <v>-6.13403E-2</v>
      </c>
      <c r="J2435">
        <v>-1.36878E-2</v>
      </c>
      <c r="K2435">
        <v>1.9316099999999999E-2</v>
      </c>
      <c r="L2435">
        <v>5.2319999999999998E-2</v>
      </c>
      <c r="M2435">
        <v>9.9972400000000003E-2</v>
      </c>
      <c r="N2435">
        <v>6.2936500000000006E-2</v>
      </c>
      <c r="O2435">
        <v>80</v>
      </c>
      <c r="P2435">
        <v>764</v>
      </c>
    </row>
    <row r="2436" spans="1:16">
      <c r="A2436" s="53" t="s">
        <v>56</v>
      </c>
      <c r="B2436" s="53">
        <v>40015</v>
      </c>
      <c r="C2436" s="57">
        <v>11</v>
      </c>
      <c r="D2436">
        <v>0.91894070000000005</v>
      </c>
      <c r="E2436">
        <v>0.86581589999999997</v>
      </c>
      <c r="F2436">
        <v>0.75337739999999997</v>
      </c>
      <c r="G2436">
        <v>5.31248E-2</v>
      </c>
      <c r="H2436">
        <v>77</v>
      </c>
      <c r="I2436">
        <v>-2.7569900000000001E-2</v>
      </c>
      <c r="J2436">
        <v>2.01052E-2</v>
      </c>
      <c r="K2436">
        <v>5.31248E-2</v>
      </c>
      <c r="L2436">
        <v>8.6144399999999996E-2</v>
      </c>
      <c r="M2436">
        <v>0.13381940000000001</v>
      </c>
      <c r="N2436">
        <v>6.2966400000000006E-2</v>
      </c>
      <c r="O2436">
        <v>80</v>
      </c>
      <c r="P2436">
        <v>764</v>
      </c>
    </row>
    <row r="2437" spans="1:16">
      <c r="A2437" s="53" t="s">
        <v>56</v>
      </c>
      <c r="B2437" s="53">
        <v>40015</v>
      </c>
      <c r="C2437" s="57">
        <v>12</v>
      </c>
      <c r="D2437">
        <v>0.98031809999999997</v>
      </c>
      <c r="E2437">
        <v>0.92030120000000004</v>
      </c>
      <c r="F2437">
        <v>0.91209240000000003</v>
      </c>
      <c r="G2437">
        <v>6.0016899999999998E-2</v>
      </c>
      <c r="H2437">
        <v>80</v>
      </c>
      <c r="I2437">
        <v>-2.0784899999999999E-2</v>
      </c>
      <c r="J2437">
        <v>2.6953499999999998E-2</v>
      </c>
      <c r="K2437">
        <v>6.0016899999999998E-2</v>
      </c>
      <c r="L2437">
        <v>9.3080399999999994E-2</v>
      </c>
      <c r="M2437">
        <v>0.14081879999999999</v>
      </c>
      <c r="N2437">
        <v>6.3049999999999995E-2</v>
      </c>
      <c r="O2437">
        <v>80</v>
      </c>
      <c r="P2437">
        <v>764</v>
      </c>
    </row>
    <row r="2438" spans="1:16">
      <c r="A2438" s="53" t="s">
        <v>56</v>
      </c>
      <c r="B2438" s="53">
        <v>40015</v>
      </c>
      <c r="C2438" s="57">
        <v>13</v>
      </c>
      <c r="D2438">
        <v>1.0560750000000001</v>
      </c>
      <c r="E2438">
        <v>1.0196210000000001</v>
      </c>
      <c r="F2438">
        <v>1.0122100000000001</v>
      </c>
      <c r="G2438">
        <v>3.6454E-2</v>
      </c>
      <c r="H2438">
        <v>83.5</v>
      </c>
      <c r="I2438">
        <v>-4.5144499999999997E-2</v>
      </c>
      <c r="J2438">
        <v>3.0644999999999999E-3</v>
      </c>
      <c r="K2438">
        <v>3.6454E-2</v>
      </c>
      <c r="L2438">
        <v>6.98434E-2</v>
      </c>
      <c r="M2438">
        <v>0.1180524</v>
      </c>
      <c r="N2438">
        <v>6.3671599999999995E-2</v>
      </c>
      <c r="O2438">
        <v>77</v>
      </c>
      <c r="P2438">
        <v>764</v>
      </c>
    </row>
    <row r="2439" spans="1:16">
      <c r="A2439" s="53" t="s">
        <v>56</v>
      </c>
      <c r="B2439" s="53">
        <v>40015</v>
      </c>
      <c r="C2439" s="57">
        <v>14</v>
      </c>
      <c r="D2439">
        <v>1.133831</v>
      </c>
      <c r="E2439">
        <v>1.0640769999999999</v>
      </c>
      <c r="F2439">
        <v>1.059218</v>
      </c>
      <c r="G2439">
        <v>6.9753899999999994E-2</v>
      </c>
      <c r="H2439">
        <v>85.5</v>
      </c>
      <c r="I2439">
        <v>-1.13171E-2</v>
      </c>
      <c r="J2439">
        <v>3.6580300000000003E-2</v>
      </c>
      <c r="K2439">
        <v>6.9753899999999994E-2</v>
      </c>
      <c r="L2439">
        <v>0.10292750000000001</v>
      </c>
      <c r="M2439">
        <v>0.15082490000000001</v>
      </c>
      <c r="N2439">
        <v>6.3259999999999997E-2</v>
      </c>
      <c r="O2439">
        <v>79</v>
      </c>
      <c r="P2439">
        <v>764</v>
      </c>
    </row>
    <row r="2440" spans="1:16">
      <c r="A2440" s="53" t="s">
        <v>56</v>
      </c>
      <c r="B2440" s="53">
        <v>40015</v>
      </c>
      <c r="C2440" s="57">
        <v>15</v>
      </c>
      <c r="D2440">
        <v>1.2760880000000001</v>
      </c>
      <c r="E2440">
        <v>1.1703920000000001</v>
      </c>
      <c r="F2440">
        <v>1.1374610000000001</v>
      </c>
      <c r="G2440">
        <v>0.1056957</v>
      </c>
      <c r="H2440">
        <v>88</v>
      </c>
      <c r="I2440">
        <v>2.5227300000000001E-2</v>
      </c>
      <c r="J2440">
        <v>7.2768700000000006E-2</v>
      </c>
      <c r="K2440">
        <v>0.1056957</v>
      </c>
      <c r="L2440">
        <v>0.13862269999999999</v>
      </c>
      <c r="M2440">
        <v>0.1861641</v>
      </c>
      <c r="N2440">
        <v>6.2789800000000007E-2</v>
      </c>
      <c r="O2440">
        <v>80</v>
      </c>
      <c r="P2440">
        <v>764</v>
      </c>
    </row>
    <row r="2441" spans="1:16">
      <c r="A2441" s="53" t="s">
        <v>56</v>
      </c>
      <c r="B2441" s="53">
        <v>40015</v>
      </c>
      <c r="C2441" s="57">
        <v>16</v>
      </c>
      <c r="D2441">
        <v>1.4296580000000001</v>
      </c>
      <c r="E2441">
        <v>1.2882530000000001</v>
      </c>
      <c r="F2441">
        <v>1.1828540000000001</v>
      </c>
      <c r="G2441">
        <v>0.14140469999999999</v>
      </c>
      <c r="H2441">
        <v>88.5</v>
      </c>
      <c r="I2441">
        <v>6.0936299999999999E-2</v>
      </c>
      <c r="J2441">
        <v>0.1084777</v>
      </c>
      <c r="K2441">
        <v>0.14140469999999999</v>
      </c>
      <c r="L2441">
        <v>0.17433180000000001</v>
      </c>
      <c r="M2441">
        <v>0.22187319999999999</v>
      </c>
      <c r="N2441">
        <v>6.2789800000000007E-2</v>
      </c>
      <c r="O2441">
        <v>80</v>
      </c>
      <c r="P2441">
        <v>764</v>
      </c>
    </row>
    <row r="2442" spans="1:16">
      <c r="A2442" s="53" t="s">
        <v>56</v>
      </c>
      <c r="B2442" s="53">
        <v>40015</v>
      </c>
      <c r="C2442" s="57">
        <v>17</v>
      </c>
      <c r="D2442">
        <v>1.5830470000000001</v>
      </c>
      <c r="E2442">
        <v>1.4862249999999999</v>
      </c>
      <c r="F2442">
        <v>1.4383490000000001</v>
      </c>
      <c r="G2442">
        <v>9.68218E-2</v>
      </c>
      <c r="H2442">
        <v>89</v>
      </c>
      <c r="I2442">
        <v>1.6156899999999998E-2</v>
      </c>
      <c r="J2442">
        <v>6.3814399999999993E-2</v>
      </c>
      <c r="K2442">
        <v>9.68218E-2</v>
      </c>
      <c r="L2442">
        <v>0.12982920000000001</v>
      </c>
      <c r="M2442">
        <v>0.1774867</v>
      </c>
      <c r="N2442">
        <v>6.2943200000000005E-2</v>
      </c>
      <c r="O2442">
        <v>80</v>
      </c>
      <c r="P2442">
        <v>764</v>
      </c>
    </row>
    <row r="2443" spans="1:16">
      <c r="A2443" s="53" t="s">
        <v>56</v>
      </c>
      <c r="B2443" s="53">
        <v>40015</v>
      </c>
      <c r="C2443" s="57">
        <v>18</v>
      </c>
      <c r="D2443">
        <v>1.7379070000000001</v>
      </c>
      <c r="E2443">
        <v>1.536087</v>
      </c>
      <c r="F2443">
        <v>1.5330600000000001</v>
      </c>
      <c r="G2443">
        <v>0.2018199</v>
      </c>
      <c r="H2443">
        <v>89.5</v>
      </c>
      <c r="I2443">
        <v>0.1219396</v>
      </c>
      <c r="J2443">
        <v>0.16913349999999999</v>
      </c>
      <c r="K2443">
        <v>0.2018199</v>
      </c>
      <c r="L2443">
        <v>0.2345063</v>
      </c>
      <c r="M2443">
        <v>0.28170020000000001</v>
      </c>
      <c r="N2443">
        <v>6.2330900000000002E-2</v>
      </c>
      <c r="O2443">
        <v>81</v>
      </c>
      <c r="P2443">
        <v>764</v>
      </c>
    </row>
    <row r="2444" spans="1:16">
      <c r="A2444" s="53" t="s">
        <v>56</v>
      </c>
      <c r="B2444" s="53">
        <v>40015</v>
      </c>
      <c r="C2444" s="57">
        <v>19</v>
      </c>
      <c r="D2444">
        <v>1.7597609999999999</v>
      </c>
      <c r="E2444">
        <v>1.645472</v>
      </c>
      <c r="F2444">
        <v>1.865602</v>
      </c>
      <c r="G2444">
        <v>0.1142895</v>
      </c>
      <c r="H2444">
        <v>88.5</v>
      </c>
      <c r="I2444">
        <v>3.4823199999999999E-2</v>
      </c>
      <c r="J2444">
        <v>8.1772499999999998E-2</v>
      </c>
      <c r="K2444">
        <v>0.1142895</v>
      </c>
      <c r="L2444">
        <v>0.14680650000000001</v>
      </c>
      <c r="M2444">
        <v>0.19375590000000001</v>
      </c>
      <c r="N2444">
        <v>6.2007899999999998E-2</v>
      </c>
      <c r="O2444">
        <v>79</v>
      </c>
      <c r="P2444">
        <v>764</v>
      </c>
    </row>
    <row r="2445" spans="1:16">
      <c r="A2445" s="53" t="s">
        <v>56</v>
      </c>
      <c r="B2445" s="53">
        <v>40015</v>
      </c>
      <c r="C2445" s="57">
        <v>20</v>
      </c>
      <c r="D2445">
        <v>1.6995480000000001</v>
      </c>
      <c r="E2445">
        <v>1.8120259999999999</v>
      </c>
      <c r="F2445">
        <v>2.0136229999999999</v>
      </c>
      <c r="G2445">
        <v>-0.1124781</v>
      </c>
      <c r="H2445">
        <v>84</v>
      </c>
      <c r="I2445">
        <v>-0.1943261</v>
      </c>
      <c r="J2445">
        <v>-0.1459696</v>
      </c>
      <c r="K2445">
        <v>-0.1124781</v>
      </c>
      <c r="L2445">
        <v>-7.8986600000000004E-2</v>
      </c>
      <c r="M2445">
        <v>-3.06302E-2</v>
      </c>
      <c r="N2445">
        <v>6.3866300000000001E-2</v>
      </c>
      <c r="O2445">
        <v>78</v>
      </c>
      <c r="P2445">
        <v>764</v>
      </c>
    </row>
    <row r="2446" spans="1:16">
      <c r="A2446" s="53" t="s">
        <v>56</v>
      </c>
      <c r="B2446" s="53">
        <v>40015</v>
      </c>
      <c r="C2446" s="57">
        <v>21</v>
      </c>
      <c r="D2446">
        <v>1.4805159999999999</v>
      </c>
      <c r="E2446">
        <v>1.650695</v>
      </c>
      <c r="F2446">
        <v>1.825626</v>
      </c>
      <c r="G2446">
        <v>-0.1701783</v>
      </c>
      <c r="H2446">
        <v>78</v>
      </c>
      <c r="I2446">
        <v>-0.25047999999999998</v>
      </c>
      <c r="J2446">
        <v>-0.2030371</v>
      </c>
      <c r="K2446">
        <v>-0.1701783</v>
      </c>
      <c r="L2446">
        <v>-0.13731950000000001</v>
      </c>
      <c r="M2446">
        <v>-8.9876600000000001E-2</v>
      </c>
      <c r="N2446">
        <v>6.2659699999999999E-2</v>
      </c>
      <c r="O2446">
        <v>80</v>
      </c>
      <c r="P2446">
        <v>764</v>
      </c>
    </row>
    <row r="2447" spans="1:16">
      <c r="A2447" s="53" t="s">
        <v>56</v>
      </c>
      <c r="B2447" s="53">
        <v>40015</v>
      </c>
      <c r="C2447" s="57">
        <v>22</v>
      </c>
      <c r="D2447">
        <v>1.435422</v>
      </c>
      <c r="E2447">
        <v>1.4777800000000001</v>
      </c>
      <c r="F2447">
        <v>1.6173</v>
      </c>
      <c r="G2447">
        <v>-4.2357100000000002E-2</v>
      </c>
      <c r="H2447">
        <v>74.5</v>
      </c>
      <c r="I2447">
        <v>-0.1226588</v>
      </c>
      <c r="J2447">
        <v>-7.5215900000000002E-2</v>
      </c>
      <c r="K2447">
        <v>-4.2357100000000002E-2</v>
      </c>
      <c r="L2447">
        <v>-9.4982999999999995E-3</v>
      </c>
      <c r="M2447">
        <v>3.7944600000000002E-2</v>
      </c>
      <c r="N2447">
        <v>6.2659699999999999E-2</v>
      </c>
      <c r="O2447">
        <v>80</v>
      </c>
      <c r="P2447">
        <v>764</v>
      </c>
    </row>
    <row r="2448" spans="1:16">
      <c r="A2448" s="53" t="s">
        <v>56</v>
      </c>
      <c r="B2448" s="53">
        <v>40015</v>
      </c>
      <c r="C2448" s="57">
        <v>23</v>
      </c>
      <c r="D2448">
        <v>1.1944859999999999</v>
      </c>
      <c r="E2448">
        <v>1.1974340000000001</v>
      </c>
      <c r="F2448">
        <v>1.215719</v>
      </c>
      <c r="G2448">
        <v>-2.9483000000000001E-3</v>
      </c>
      <c r="H2448">
        <v>72.5</v>
      </c>
      <c r="I2448">
        <v>-8.3680099999999993E-2</v>
      </c>
      <c r="J2448">
        <v>-3.5983099999999997E-2</v>
      </c>
      <c r="K2448">
        <v>-2.9483000000000001E-3</v>
      </c>
      <c r="L2448">
        <v>3.0086499999999999E-2</v>
      </c>
      <c r="M2448">
        <v>7.7783500000000005E-2</v>
      </c>
      <c r="N2448">
        <v>6.2995399999999993E-2</v>
      </c>
      <c r="O2448">
        <v>80</v>
      </c>
      <c r="P2448">
        <v>764</v>
      </c>
    </row>
    <row r="2449" spans="1:16">
      <c r="A2449" s="53" t="s">
        <v>56</v>
      </c>
      <c r="B2449" s="53">
        <v>40015</v>
      </c>
      <c r="C2449" s="57">
        <v>24</v>
      </c>
      <c r="D2449">
        <v>0.9556133</v>
      </c>
      <c r="E2449">
        <v>0.94058699999999995</v>
      </c>
      <c r="F2449">
        <v>1.0342690000000001</v>
      </c>
      <c r="G2449">
        <v>1.5026299999999999E-2</v>
      </c>
      <c r="H2449">
        <v>70.5</v>
      </c>
      <c r="I2449">
        <v>-6.4853999999999995E-2</v>
      </c>
      <c r="J2449">
        <v>-1.7659999999999999E-2</v>
      </c>
      <c r="K2449">
        <v>1.5026299999999999E-2</v>
      </c>
      <c r="L2449">
        <v>4.7712699999999997E-2</v>
      </c>
      <c r="M2449">
        <v>9.4906599999999994E-2</v>
      </c>
      <c r="N2449">
        <v>6.2330900000000002E-2</v>
      </c>
      <c r="O2449">
        <v>81</v>
      </c>
      <c r="P2449">
        <v>764</v>
      </c>
    </row>
    <row r="2450" spans="1:16">
      <c r="A2450" s="53" t="s">
        <v>56</v>
      </c>
      <c r="B2450" s="53">
        <v>40021</v>
      </c>
      <c r="C2450" s="57">
        <v>1</v>
      </c>
      <c r="D2450">
        <v>1.0105679999999999</v>
      </c>
      <c r="E2450">
        <v>1.0164409999999999</v>
      </c>
      <c r="F2450">
        <v>0.94288179999999999</v>
      </c>
      <c r="G2450">
        <v>-5.8725000000000001E-3</v>
      </c>
      <c r="H2450">
        <v>77</v>
      </c>
      <c r="I2450">
        <v>-8.6275500000000005E-2</v>
      </c>
      <c r="J2450">
        <v>-3.8772800000000003E-2</v>
      </c>
      <c r="K2450">
        <v>-5.8725000000000001E-3</v>
      </c>
      <c r="L2450">
        <v>2.7027800000000001E-2</v>
      </c>
      <c r="M2450">
        <v>7.4530600000000002E-2</v>
      </c>
      <c r="N2450">
        <v>6.2738799999999997E-2</v>
      </c>
      <c r="O2450">
        <v>83</v>
      </c>
      <c r="P2450">
        <v>825</v>
      </c>
    </row>
    <row r="2451" spans="1:16">
      <c r="A2451" s="53" t="s">
        <v>56</v>
      </c>
      <c r="B2451" s="53">
        <v>40021</v>
      </c>
      <c r="C2451" s="57">
        <v>2</v>
      </c>
      <c r="D2451">
        <v>0.83394939999999995</v>
      </c>
      <c r="E2451">
        <v>0.82236220000000004</v>
      </c>
      <c r="F2451">
        <v>0.87839869999999998</v>
      </c>
      <c r="G2451">
        <v>1.1587099999999999E-2</v>
      </c>
      <c r="H2451">
        <v>74</v>
      </c>
      <c r="I2451">
        <v>-6.9134100000000004E-2</v>
      </c>
      <c r="J2451">
        <v>-2.1443299999999998E-2</v>
      </c>
      <c r="K2451">
        <v>1.1587099999999999E-2</v>
      </c>
      <c r="L2451">
        <v>4.46176E-2</v>
      </c>
      <c r="M2451">
        <v>9.2308399999999999E-2</v>
      </c>
      <c r="N2451">
        <v>6.2987100000000004E-2</v>
      </c>
      <c r="O2451">
        <v>82</v>
      </c>
      <c r="P2451">
        <v>825</v>
      </c>
    </row>
    <row r="2452" spans="1:16">
      <c r="A2452" s="53" t="s">
        <v>56</v>
      </c>
      <c r="B2452" s="53">
        <v>40021</v>
      </c>
      <c r="C2452" s="57">
        <v>3</v>
      </c>
      <c r="D2452">
        <v>0.8112395</v>
      </c>
      <c r="E2452">
        <v>0.80214229999999997</v>
      </c>
      <c r="F2452">
        <v>0.86386689999999999</v>
      </c>
      <c r="G2452">
        <v>9.0971999999999997E-3</v>
      </c>
      <c r="H2452">
        <v>73</v>
      </c>
      <c r="I2452">
        <v>-7.1851999999999999E-2</v>
      </c>
      <c r="J2452">
        <v>-2.4026599999999999E-2</v>
      </c>
      <c r="K2452">
        <v>9.0971999999999997E-3</v>
      </c>
      <c r="L2452">
        <v>4.2220899999999999E-2</v>
      </c>
      <c r="M2452">
        <v>9.0046299999999996E-2</v>
      </c>
      <c r="N2452">
        <v>6.3164899999999996E-2</v>
      </c>
      <c r="O2452">
        <v>82</v>
      </c>
      <c r="P2452">
        <v>825</v>
      </c>
    </row>
    <row r="2453" spans="1:16">
      <c r="A2453" s="53" t="s">
        <v>56</v>
      </c>
      <c r="B2453" s="53">
        <v>40021</v>
      </c>
      <c r="C2453" s="57">
        <v>4</v>
      </c>
      <c r="D2453">
        <v>0.74888600000000005</v>
      </c>
      <c r="E2453">
        <v>0.80112139999999998</v>
      </c>
      <c r="F2453">
        <v>0.87206079999999997</v>
      </c>
      <c r="G2453">
        <v>-5.2235400000000001E-2</v>
      </c>
      <c r="H2453">
        <v>71.5</v>
      </c>
      <c r="I2453">
        <v>-0.13318450000000001</v>
      </c>
      <c r="J2453">
        <v>-8.5359099999999993E-2</v>
      </c>
      <c r="K2453">
        <v>-5.2235400000000001E-2</v>
      </c>
      <c r="L2453">
        <v>-1.9111599999999999E-2</v>
      </c>
      <c r="M2453">
        <v>2.8713800000000001E-2</v>
      </c>
      <c r="N2453">
        <v>6.3164899999999996E-2</v>
      </c>
      <c r="O2453">
        <v>82</v>
      </c>
      <c r="P2453">
        <v>825</v>
      </c>
    </row>
    <row r="2454" spans="1:16">
      <c r="A2454" s="53" t="s">
        <v>56</v>
      </c>
      <c r="B2454" s="53">
        <v>40021</v>
      </c>
      <c r="C2454" s="57">
        <v>5</v>
      </c>
      <c r="D2454">
        <v>0.70581729999999998</v>
      </c>
      <c r="E2454">
        <v>0.71543849999999998</v>
      </c>
      <c r="F2454">
        <v>0.71575230000000001</v>
      </c>
      <c r="G2454">
        <v>-9.6211999999999999E-3</v>
      </c>
      <c r="H2454">
        <v>69.5</v>
      </c>
      <c r="I2454">
        <v>-9.0570300000000006E-2</v>
      </c>
      <c r="J2454">
        <v>-4.2744900000000002E-2</v>
      </c>
      <c r="K2454">
        <v>-9.6211999999999999E-3</v>
      </c>
      <c r="L2454">
        <v>2.3502499999999999E-2</v>
      </c>
      <c r="M2454">
        <v>7.13279E-2</v>
      </c>
      <c r="N2454">
        <v>6.3164899999999996E-2</v>
      </c>
      <c r="O2454">
        <v>82</v>
      </c>
      <c r="P2454">
        <v>825</v>
      </c>
    </row>
    <row r="2455" spans="1:16">
      <c r="A2455" s="53" t="s">
        <v>56</v>
      </c>
      <c r="B2455" s="53">
        <v>40021</v>
      </c>
      <c r="C2455" s="57">
        <v>6</v>
      </c>
      <c r="D2455">
        <v>0.72731290000000004</v>
      </c>
      <c r="E2455">
        <v>0.71444770000000002</v>
      </c>
      <c r="F2455">
        <v>0.73579870000000003</v>
      </c>
      <c r="G2455">
        <v>1.28652E-2</v>
      </c>
      <c r="H2455">
        <v>67.5</v>
      </c>
      <c r="I2455">
        <v>-6.8083900000000003E-2</v>
      </c>
      <c r="J2455">
        <v>-2.0258499999999999E-2</v>
      </c>
      <c r="K2455">
        <v>1.28652E-2</v>
      </c>
      <c r="L2455">
        <v>4.5989000000000002E-2</v>
      </c>
      <c r="M2455">
        <v>9.3814400000000006E-2</v>
      </c>
      <c r="N2455">
        <v>6.3164899999999996E-2</v>
      </c>
      <c r="O2455">
        <v>82</v>
      </c>
      <c r="P2455">
        <v>825</v>
      </c>
    </row>
    <row r="2456" spans="1:16">
      <c r="A2456" s="53" t="s">
        <v>56</v>
      </c>
      <c r="B2456" s="53">
        <v>40021</v>
      </c>
      <c r="C2456" s="57">
        <v>7</v>
      </c>
      <c r="D2456">
        <v>0.82482310000000003</v>
      </c>
      <c r="E2456">
        <v>0.84363909999999998</v>
      </c>
      <c r="F2456">
        <v>0.76626329999999998</v>
      </c>
      <c r="G2456">
        <v>-1.88159E-2</v>
      </c>
      <c r="H2456">
        <v>66</v>
      </c>
      <c r="I2456">
        <v>-9.9765099999999995E-2</v>
      </c>
      <c r="J2456">
        <v>-5.1939699999999998E-2</v>
      </c>
      <c r="K2456">
        <v>-1.88159E-2</v>
      </c>
      <c r="L2456">
        <v>1.4307800000000001E-2</v>
      </c>
      <c r="M2456">
        <v>6.21332E-2</v>
      </c>
      <c r="N2456">
        <v>6.3164899999999996E-2</v>
      </c>
      <c r="O2456">
        <v>82</v>
      </c>
      <c r="P2456">
        <v>825</v>
      </c>
    </row>
    <row r="2457" spans="1:16">
      <c r="A2457" s="53" t="s">
        <v>56</v>
      </c>
      <c r="B2457" s="53">
        <v>40021</v>
      </c>
      <c r="C2457" s="57">
        <v>8</v>
      </c>
      <c r="D2457">
        <v>0.86048179999999996</v>
      </c>
      <c r="E2457">
        <v>0.91366849999999999</v>
      </c>
      <c r="F2457">
        <v>0.90828880000000001</v>
      </c>
      <c r="G2457">
        <v>-5.3186700000000003E-2</v>
      </c>
      <c r="H2457">
        <v>67.5</v>
      </c>
      <c r="I2457">
        <v>-0.1346379</v>
      </c>
      <c r="J2457">
        <v>-8.6515800000000004E-2</v>
      </c>
      <c r="K2457">
        <v>-5.3186700000000003E-2</v>
      </c>
      <c r="L2457">
        <v>-1.98575E-2</v>
      </c>
      <c r="M2457">
        <v>2.8264600000000001E-2</v>
      </c>
      <c r="N2457">
        <v>6.3556699999999994E-2</v>
      </c>
      <c r="O2457">
        <v>81</v>
      </c>
      <c r="P2457">
        <v>825</v>
      </c>
    </row>
    <row r="2458" spans="1:16">
      <c r="A2458" s="53" t="s">
        <v>56</v>
      </c>
      <c r="B2458" s="53">
        <v>40021</v>
      </c>
      <c r="C2458" s="57">
        <v>9</v>
      </c>
      <c r="D2458">
        <v>0.91350450000000005</v>
      </c>
      <c r="E2458">
        <v>0.92440889999999998</v>
      </c>
      <c r="F2458">
        <v>0.93943889999999997</v>
      </c>
      <c r="G2458">
        <v>-1.09044E-2</v>
      </c>
      <c r="H2458">
        <v>70.5</v>
      </c>
      <c r="I2458">
        <v>-9.1853500000000005E-2</v>
      </c>
      <c r="J2458">
        <v>-4.4028100000000001E-2</v>
      </c>
      <c r="K2458">
        <v>-1.09044E-2</v>
      </c>
      <c r="L2458">
        <v>2.22194E-2</v>
      </c>
      <c r="M2458">
        <v>7.0044800000000004E-2</v>
      </c>
      <c r="N2458">
        <v>6.3164899999999996E-2</v>
      </c>
      <c r="O2458">
        <v>82</v>
      </c>
      <c r="P2458">
        <v>825</v>
      </c>
    </row>
    <row r="2459" spans="1:16">
      <c r="A2459" s="53" t="s">
        <v>56</v>
      </c>
      <c r="B2459" s="53">
        <v>40021</v>
      </c>
      <c r="C2459" s="57">
        <v>10</v>
      </c>
      <c r="D2459">
        <v>0.94333460000000002</v>
      </c>
      <c r="E2459">
        <v>0.93280929999999995</v>
      </c>
      <c r="F2459">
        <v>0.95928029999999997</v>
      </c>
      <c r="G2459">
        <v>1.05253E-2</v>
      </c>
      <c r="H2459">
        <v>73.5</v>
      </c>
      <c r="I2459">
        <v>-7.0423799999999995E-2</v>
      </c>
      <c r="J2459">
        <v>-2.2598400000000001E-2</v>
      </c>
      <c r="K2459">
        <v>1.05253E-2</v>
      </c>
      <c r="L2459">
        <v>4.3649E-2</v>
      </c>
      <c r="M2459">
        <v>9.1474399999999997E-2</v>
      </c>
      <c r="N2459">
        <v>6.3164899999999996E-2</v>
      </c>
      <c r="O2459">
        <v>82</v>
      </c>
      <c r="P2459">
        <v>825</v>
      </c>
    </row>
    <row r="2460" spans="1:16">
      <c r="A2460" s="53" t="s">
        <v>56</v>
      </c>
      <c r="B2460" s="53">
        <v>40021</v>
      </c>
      <c r="C2460" s="57">
        <v>11</v>
      </c>
      <c r="D2460">
        <v>1.0261</v>
      </c>
      <c r="E2460">
        <v>0.97517489999999996</v>
      </c>
      <c r="F2460">
        <v>0.94872710000000005</v>
      </c>
      <c r="G2460">
        <v>5.09253E-2</v>
      </c>
      <c r="H2460">
        <v>78</v>
      </c>
      <c r="I2460">
        <v>-2.9396800000000001E-2</v>
      </c>
      <c r="J2460">
        <v>1.8058100000000001E-2</v>
      </c>
      <c r="K2460">
        <v>5.09253E-2</v>
      </c>
      <c r="L2460">
        <v>8.3792400000000003E-2</v>
      </c>
      <c r="M2460">
        <v>0.13124730000000001</v>
      </c>
      <c r="N2460">
        <v>6.2675599999999998E-2</v>
      </c>
      <c r="O2460">
        <v>81</v>
      </c>
      <c r="P2460">
        <v>825</v>
      </c>
    </row>
    <row r="2461" spans="1:16">
      <c r="A2461" s="53" t="s">
        <v>56</v>
      </c>
      <c r="B2461" s="53">
        <v>40021</v>
      </c>
      <c r="C2461" s="57">
        <v>12</v>
      </c>
      <c r="D2461">
        <v>1.141715</v>
      </c>
      <c r="E2461">
        <v>1.1110580000000001</v>
      </c>
      <c r="F2461">
        <v>1.0716190000000001</v>
      </c>
      <c r="G2461">
        <v>3.0656800000000001E-2</v>
      </c>
      <c r="H2461">
        <v>82</v>
      </c>
      <c r="I2461">
        <v>-5.0292299999999998E-2</v>
      </c>
      <c r="J2461">
        <v>-2.4669000000000002E-3</v>
      </c>
      <c r="K2461">
        <v>3.0656800000000001E-2</v>
      </c>
      <c r="L2461">
        <v>6.3780500000000004E-2</v>
      </c>
      <c r="M2461">
        <v>0.11160589999999999</v>
      </c>
      <c r="N2461">
        <v>6.3164899999999996E-2</v>
      </c>
      <c r="O2461">
        <v>82</v>
      </c>
      <c r="P2461">
        <v>825</v>
      </c>
    </row>
    <row r="2462" spans="1:16">
      <c r="A2462" s="53" t="s">
        <v>56</v>
      </c>
      <c r="B2462" s="53">
        <v>40021</v>
      </c>
      <c r="C2462" s="57">
        <v>13</v>
      </c>
      <c r="D2462">
        <v>1.295194</v>
      </c>
      <c r="E2462">
        <v>1.291533</v>
      </c>
      <c r="F2462">
        <v>1.4160140000000001</v>
      </c>
      <c r="G2462">
        <v>3.6613000000000001E-3</v>
      </c>
      <c r="H2462">
        <v>86</v>
      </c>
      <c r="I2462">
        <v>-7.7287900000000007E-2</v>
      </c>
      <c r="J2462">
        <v>-2.9462499999999999E-2</v>
      </c>
      <c r="K2462">
        <v>3.6613000000000001E-3</v>
      </c>
      <c r="L2462">
        <v>3.6784999999999998E-2</v>
      </c>
      <c r="M2462">
        <v>8.4610400000000002E-2</v>
      </c>
      <c r="N2462">
        <v>6.3164899999999996E-2</v>
      </c>
      <c r="O2462">
        <v>82</v>
      </c>
      <c r="P2462">
        <v>825</v>
      </c>
    </row>
    <row r="2463" spans="1:16">
      <c r="A2463" s="53" t="s">
        <v>56</v>
      </c>
      <c r="B2463" s="53">
        <v>40021</v>
      </c>
      <c r="C2463" s="57">
        <v>14</v>
      </c>
      <c r="D2463">
        <v>1.484129</v>
      </c>
      <c r="E2463">
        <v>1.4488829999999999</v>
      </c>
      <c r="F2463">
        <v>1.567515</v>
      </c>
      <c r="G2463">
        <v>3.5246E-2</v>
      </c>
      <c r="H2463">
        <v>90</v>
      </c>
      <c r="I2463">
        <v>-4.71349E-2</v>
      </c>
      <c r="J2463">
        <v>1.5364E-3</v>
      </c>
      <c r="K2463">
        <v>3.5246E-2</v>
      </c>
      <c r="L2463">
        <v>6.8955600000000006E-2</v>
      </c>
      <c r="M2463">
        <v>0.11762690000000001</v>
      </c>
      <c r="N2463">
        <v>6.4282199999999998E-2</v>
      </c>
      <c r="O2463">
        <v>80</v>
      </c>
      <c r="P2463">
        <v>825</v>
      </c>
    </row>
    <row r="2464" spans="1:16">
      <c r="A2464" s="53" t="s">
        <v>56</v>
      </c>
      <c r="B2464" s="53">
        <v>40021</v>
      </c>
      <c r="C2464" s="57">
        <v>15</v>
      </c>
      <c r="D2464">
        <v>1.7505299999999999</v>
      </c>
      <c r="E2464">
        <v>1.5406629999999999</v>
      </c>
      <c r="F2464">
        <v>1.5491220000000001</v>
      </c>
      <c r="G2464">
        <v>0.20986679999999999</v>
      </c>
      <c r="H2464">
        <v>94</v>
      </c>
      <c r="I2464">
        <v>0.1281456</v>
      </c>
      <c r="J2464">
        <v>0.1764271</v>
      </c>
      <c r="K2464">
        <v>0.20986679999999999</v>
      </c>
      <c r="L2464">
        <v>0.24330640000000001</v>
      </c>
      <c r="M2464">
        <v>0.29158790000000001</v>
      </c>
      <c r="N2464">
        <v>6.3767400000000002E-2</v>
      </c>
      <c r="O2464">
        <v>80</v>
      </c>
      <c r="P2464">
        <v>825</v>
      </c>
    </row>
    <row r="2465" spans="1:16">
      <c r="A2465" s="53" t="s">
        <v>56</v>
      </c>
      <c r="B2465" s="53">
        <v>40021</v>
      </c>
      <c r="C2465" s="57">
        <v>16</v>
      </c>
      <c r="D2465">
        <v>2.0446610000000001</v>
      </c>
      <c r="E2465">
        <v>1.7452939999999999</v>
      </c>
      <c r="F2465">
        <v>1.888935</v>
      </c>
      <c r="G2465">
        <v>0.29936669999999999</v>
      </c>
      <c r="H2465">
        <v>97</v>
      </c>
      <c r="I2465">
        <v>0.21733230000000001</v>
      </c>
      <c r="J2465">
        <v>0.2657989</v>
      </c>
      <c r="K2465">
        <v>0.29936669999999999</v>
      </c>
      <c r="L2465">
        <v>0.33293450000000002</v>
      </c>
      <c r="M2465">
        <v>0.3814012</v>
      </c>
      <c r="N2465">
        <v>6.4011799999999994E-2</v>
      </c>
      <c r="O2465">
        <v>80</v>
      </c>
      <c r="P2465">
        <v>825</v>
      </c>
    </row>
    <row r="2466" spans="1:16">
      <c r="A2466" s="53" t="s">
        <v>56</v>
      </c>
      <c r="B2466" s="53">
        <v>40021</v>
      </c>
      <c r="C2466" s="57">
        <v>17</v>
      </c>
      <c r="D2466">
        <v>2.2357749999999998</v>
      </c>
      <c r="E2466">
        <v>1.910379</v>
      </c>
      <c r="F2466">
        <v>2.0448659999999999</v>
      </c>
      <c r="G2466">
        <v>0.32539679999999999</v>
      </c>
      <c r="H2466">
        <v>99</v>
      </c>
      <c r="I2466">
        <v>0.2437735</v>
      </c>
      <c r="J2466">
        <v>0.29199720000000001</v>
      </c>
      <c r="K2466">
        <v>0.32539679999999999</v>
      </c>
      <c r="L2466">
        <v>0.35879640000000002</v>
      </c>
      <c r="M2466">
        <v>0.40701999999999999</v>
      </c>
      <c r="N2466">
        <v>6.3690999999999998E-2</v>
      </c>
      <c r="O2466">
        <v>81</v>
      </c>
      <c r="P2466">
        <v>825</v>
      </c>
    </row>
    <row r="2467" spans="1:16">
      <c r="A2467" s="53" t="s">
        <v>56</v>
      </c>
      <c r="B2467" s="53">
        <v>40021</v>
      </c>
      <c r="C2467" s="57">
        <v>18</v>
      </c>
      <c r="D2467">
        <v>2.369637</v>
      </c>
      <c r="E2467">
        <v>2.0128050000000002</v>
      </c>
      <c r="F2467">
        <v>2.3405369999999999</v>
      </c>
      <c r="G2467">
        <v>0.35683130000000002</v>
      </c>
      <c r="H2467">
        <v>97.5</v>
      </c>
      <c r="I2467">
        <v>0.27496019999999999</v>
      </c>
      <c r="J2467">
        <v>0.32333030000000001</v>
      </c>
      <c r="K2467">
        <v>0.35683130000000002</v>
      </c>
      <c r="L2467">
        <v>0.39033230000000002</v>
      </c>
      <c r="M2467">
        <v>0.43870239999999999</v>
      </c>
      <c r="N2467">
        <v>6.3884399999999994E-2</v>
      </c>
      <c r="O2467">
        <v>81</v>
      </c>
      <c r="P2467">
        <v>825</v>
      </c>
    </row>
    <row r="2468" spans="1:16">
      <c r="A2468" s="53" t="s">
        <v>56</v>
      </c>
      <c r="B2468" s="53">
        <v>40021</v>
      </c>
      <c r="C2468" s="57">
        <v>19</v>
      </c>
      <c r="D2468">
        <v>2.3125010000000001</v>
      </c>
      <c r="E2468">
        <v>2.0446870000000001</v>
      </c>
      <c r="F2468">
        <v>2.5164209999999998</v>
      </c>
      <c r="G2468">
        <v>0.26781369999999999</v>
      </c>
      <c r="H2468">
        <v>94.5</v>
      </c>
      <c r="I2468">
        <v>0.1864257</v>
      </c>
      <c r="J2468">
        <v>0.23451040000000001</v>
      </c>
      <c r="K2468">
        <v>0.26781369999999999</v>
      </c>
      <c r="L2468">
        <v>0.30111700000000002</v>
      </c>
      <c r="M2468">
        <v>0.3492017</v>
      </c>
      <c r="N2468">
        <v>6.3507400000000006E-2</v>
      </c>
      <c r="O2468">
        <v>81</v>
      </c>
      <c r="P2468">
        <v>825</v>
      </c>
    </row>
    <row r="2469" spans="1:16">
      <c r="A2469" s="53" t="s">
        <v>56</v>
      </c>
      <c r="B2469" s="53">
        <v>40021</v>
      </c>
      <c r="C2469" s="57">
        <v>20</v>
      </c>
      <c r="D2469">
        <v>2.1807919999999998</v>
      </c>
      <c r="E2469">
        <v>2.2027899999999998</v>
      </c>
      <c r="F2469">
        <v>2.461001</v>
      </c>
      <c r="G2469">
        <v>-2.19986E-2</v>
      </c>
      <c r="H2469">
        <v>90</v>
      </c>
      <c r="I2469">
        <v>-0.10301100000000001</v>
      </c>
      <c r="J2469">
        <v>-5.5148299999999997E-2</v>
      </c>
      <c r="K2469">
        <v>-2.19986E-2</v>
      </c>
      <c r="L2469">
        <v>1.1150999999999999E-2</v>
      </c>
      <c r="M2469">
        <v>5.9013700000000002E-2</v>
      </c>
      <c r="N2469">
        <v>6.3214300000000001E-2</v>
      </c>
      <c r="O2469">
        <v>82</v>
      </c>
      <c r="P2469">
        <v>825</v>
      </c>
    </row>
    <row r="2470" spans="1:16">
      <c r="A2470" s="53" t="s">
        <v>56</v>
      </c>
      <c r="B2470" s="53">
        <v>40021</v>
      </c>
      <c r="C2470" s="57">
        <v>21</v>
      </c>
      <c r="D2470">
        <v>1.9759180000000001</v>
      </c>
      <c r="E2470">
        <v>2.0753970000000002</v>
      </c>
      <c r="F2470">
        <v>2.4052799999999999</v>
      </c>
      <c r="G2470">
        <v>-9.9478800000000006E-2</v>
      </c>
      <c r="H2470">
        <v>86</v>
      </c>
      <c r="I2470">
        <v>-0.18180389999999999</v>
      </c>
      <c r="J2470">
        <v>-0.1331656</v>
      </c>
      <c r="K2470">
        <v>-9.9478800000000006E-2</v>
      </c>
      <c r="L2470">
        <v>-6.5792100000000006E-2</v>
      </c>
      <c r="M2470">
        <v>-1.71538E-2</v>
      </c>
      <c r="N2470">
        <v>6.4238600000000007E-2</v>
      </c>
      <c r="O2470">
        <v>80</v>
      </c>
      <c r="P2470">
        <v>825</v>
      </c>
    </row>
    <row r="2471" spans="1:16">
      <c r="A2471" s="53" t="s">
        <v>56</v>
      </c>
      <c r="B2471" s="53">
        <v>40021</v>
      </c>
      <c r="C2471" s="57">
        <v>22</v>
      </c>
      <c r="D2471">
        <v>1.887818</v>
      </c>
      <c r="E2471">
        <v>1.8940140000000001</v>
      </c>
      <c r="F2471">
        <v>1.9868859999999999</v>
      </c>
      <c r="G2471">
        <v>-6.1961000000000004E-3</v>
      </c>
      <c r="H2471">
        <v>83.5</v>
      </c>
      <c r="I2471">
        <v>-8.8699200000000006E-2</v>
      </c>
      <c r="J2471">
        <v>-3.9955699999999997E-2</v>
      </c>
      <c r="K2471">
        <v>-6.1961000000000004E-3</v>
      </c>
      <c r="L2471">
        <v>2.7563399999999998E-2</v>
      </c>
      <c r="M2471">
        <v>7.6306899999999997E-2</v>
      </c>
      <c r="N2471">
        <v>6.4377500000000004E-2</v>
      </c>
      <c r="O2471">
        <v>80</v>
      </c>
      <c r="P2471">
        <v>825</v>
      </c>
    </row>
    <row r="2472" spans="1:16">
      <c r="A2472" s="53" t="s">
        <v>56</v>
      </c>
      <c r="B2472" s="53">
        <v>40021</v>
      </c>
      <c r="C2472" s="57">
        <v>23</v>
      </c>
      <c r="D2472">
        <v>1.4964090000000001</v>
      </c>
      <c r="E2472">
        <v>1.558467</v>
      </c>
      <c r="F2472">
        <v>1.5938969999999999</v>
      </c>
      <c r="G2472">
        <v>-6.2058099999999998E-2</v>
      </c>
      <c r="H2472">
        <v>79.5</v>
      </c>
      <c r="I2472">
        <v>-0.14391590000000001</v>
      </c>
      <c r="J2472">
        <v>-9.5553700000000005E-2</v>
      </c>
      <c r="K2472">
        <v>-6.2058099999999998E-2</v>
      </c>
      <c r="L2472">
        <v>-2.8562500000000001E-2</v>
      </c>
      <c r="M2472">
        <v>1.9799799999999999E-2</v>
      </c>
      <c r="N2472">
        <v>6.3874E-2</v>
      </c>
      <c r="O2472">
        <v>81</v>
      </c>
      <c r="P2472">
        <v>825</v>
      </c>
    </row>
    <row r="2473" spans="1:16">
      <c r="A2473" s="53" t="s">
        <v>56</v>
      </c>
      <c r="B2473" s="53">
        <v>40021</v>
      </c>
      <c r="C2473" s="57">
        <v>24</v>
      </c>
      <c r="D2473">
        <v>1.179727</v>
      </c>
      <c r="E2473">
        <v>1.189597</v>
      </c>
      <c r="F2473">
        <v>1.1742630000000001</v>
      </c>
      <c r="G2473">
        <v>-9.8694999999999998E-3</v>
      </c>
      <c r="H2473">
        <v>77.5</v>
      </c>
      <c r="I2473">
        <v>-9.1100899999999999E-2</v>
      </c>
      <c r="J2473">
        <v>-4.31087E-2</v>
      </c>
      <c r="K2473">
        <v>-9.8694999999999998E-3</v>
      </c>
      <c r="L2473">
        <v>2.33698E-2</v>
      </c>
      <c r="M2473">
        <v>7.1361999999999995E-2</v>
      </c>
      <c r="N2473">
        <v>6.3385300000000006E-2</v>
      </c>
      <c r="O2473">
        <v>82</v>
      </c>
      <c r="P2473">
        <v>825</v>
      </c>
    </row>
    <row r="2474" spans="1:16">
      <c r="A2474" s="53" t="s">
        <v>56</v>
      </c>
      <c r="B2474" s="53">
        <v>40035</v>
      </c>
      <c r="C2474" s="57">
        <v>1</v>
      </c>
      <c r="D2474">
        <v>0.96554620000000002</v>
      </c>
      <c r="E2474">
        <v>0.94648279999999996</v>
      </c>
      <c r="F2474">
        <v>0.92127289999999995</v>
      </c>
      <c r="G2474">
        <v>1.9063400000000001E-2</v>
      </c>
      <c r="H2474">
        <v>79.5</v>
      </c>
      <c r="I2474">
        <v>-4.1833599999999999E-2</v>
      </c>
      <c r="J2474">
        <v>-5.8551999999999996E-3</v>
      </c>
      <c r="K2474">
        <v>1.9063400000000001E-2</v>
      </c>
      <c r="L2474">
        <v>4.3981899999999997E-2</v>
      </c>
      <c r="M2474">
        <v>7.9960299999999998E-2</v>
      </c>
      <c r="N2474">
        <v>4.7518100000000001E-2</v>
      </c>
      <c r="O2474">
        <v>149</v>
      </c>
      <c r="P2474">
        <v>1461</v>
      </c>
    </row>
    <row r="2475" spans="1:16">
      <c r="A2475" s="53" t="s">
        <v>56</v>
      </c>
      <c r="B2475" s="53">
        <v>40035</v>
      </c>
      <c r="C2475" s="57">
        <v>2</v>
      </c>
      <c r="D2475">
        <v>0.79874699999999998</v>
      </c>
      <c r="E2475">
        <v>0.79854150000000002</v>
      </c>
      <c r="F2475">
        <v>0.74654949999999998</v>
      </c>
      <c r="G2475">
        <v>2.0550000000000001E-4</v>
      </c>
      <c r="H2475">
        <v>77.5</v>
      </c>
      <c r="I2475">
        <v>-6.06914E-2</v>
      </c>
      <c r="J2475">
        <v>-2.4712999999999999E-2</v>
      </c>
      <c r="K2475">
        <v>2.0550000000000001E-4</v>
      </c>
      <c r="L2475">
        <v>2.5124E-2</v>
      </c>
      <c r="M2475">
        <v>6.1102400000000001E-2</v>
      </c>
      <c r="N2475">
        <v>4.7518100000000001E-2</v>
      </c>
      <c r="O2475">
        <v>149</v>
      </c>
      <c r="P2475">
        <v>1461</v>
      </c>
    </row>
    <row r="2476" spans="1:16">
      <c r="A2476" s="53" t="s">
        <v>56</v>
      </c>
      <c r="B2476" s="53">
        <v>40035</v>
      </c>
      <c r="C2476" s="57">
        <v>3</v>
      </c>
      <c r="D2476">
        <v>0.71331580000000006</v>
      </c>
      <c r="E2476">
        <v>0.71641630000000001</v>
      </c>
      <c r="F2476">
        <v>0.66959449999999998</v>
      </c>
      <c r="G2476">
        <v>-3.1005E-3</v>
      </c>
      <c r="H2476">
        <v>74.5</v>
      </c>
      <c r="I2476">
        <v>-6.4257499999999995E-2</v>
      </c>
      <c r="J2476">
        <v>-2.8125399999999998E-2</v>
      </c>
      <c r="K2476">
        <v>-3.1005E-3</v>
      </c>
      <c r="L2476">
        <v>2.19245E-2</v>
      </c>
      <c r="M2476">
        <v>5.80566E-2</v>
      </c>
      <c r="N2476">
        <v>4.7721100000000002E-2</v>
      </c>
      <c r="O2476">
        <v>147</v>
      </c>
      <c r="P2476">
        <v>1461</v>
      </c>
    </row>
    <row r="2477" spans="1:16">
      <c r="A2477" s="53" t="s">
        <v>56</v>
      </c>
      <c r="B2477" s="53">
        <v>40035</v>
      </c>
      <c r="C2477" s="57">
        <v>4</v>
      </c>
      <c r="D2477">
        <v>0.66267480000000001</v>
      </c>
      <c r="E2477">
        <v>0.66553430000000002</v>
      </c>
      <c r="F2477">
        <v>0.62422420000000001</v>
      </c>
      <c r="G2477">
        <v>-2.8595000000000001E-3</v>
      </c>
      <c r="H2477">
        <v>73.5</v>
      </c>
      <c r="I2477">
        <v>-6.3953099999999999E-2</v>
      </c>
      <c r="J2477">
        <v>-2.7858500000000001E-2</v>
      </c>
      <c r="K2477">
        <v>-2.8595000000000001E-3</v>
      </c>
      <c r="L2477">
        <v>2.2139499999999999E-2</v>
      </c>
      <c r="M2477">
        <v>5.8234099999999997E-2</v>
      </c>
      <c r="N2477">
        <v>4.7671600000000001E-2</v>
      </c>
      <c r="O2477">
        <v>148</v>
      </c>
      <c r="P2477">
        <v>1461</v>
      </c>
    </row>
    <row r="2478" spans="1:16">
      <c r="A2478" s="53" t="s">
        <v>56</v>
      </c>
      <c r="B2478" s="53">
        <v>40035</v>
      </c>
      <c r="C2478" s="57">
        <v>5</v>
      </c>
      <c r="D2478">
        <v>0.63791730000000002</v>
      </c>
      <c r="E2478">
        <v>0.6392371</v>
      </c>
      <c r="F2478">
        <v>0.60318110000000003</v>
      </c>
      <c r="G2478">
        <v>-1.3198000000000001E-3</v>
      </c>
      <c r="H2478">
        <v>72.5</v>
      </c>
      <c r="I2478">
        <v>-6.22167E-2</v>
      </c>
      <c r="J2478">
        <v>-2.6238299999999999E-2</v>
      </c>
      <c r="K2478">
        <v>-1.3198000000000001E-3</v>
      </c>
      <c r="L2478">
        <v>2.35988E-2</v>
      </c>
      <c r="M2478">
        <v>5.9577100000000001E-2</v>
      </c>
      <c r="N2478">
        <v>4.7518100000000001E-2</v>
      </c>
      <c r="O2478">
        <v>149</v>
      </c>
      <c r="P2478">
        <v>1461</v>
      </c>
    </row>
    <row r="2479" spans="1:16">
      <c r="A2479" s="53" t="s">
        <v>56</v>
      </c>
      <c r="B2479" s="53">
        <v>40035</v>
      </c>
      <c r="C2479" s="57">
        <v>6</v>
      </c>
      <c r="D2479">
        <v>0.67576519999999995</v>
      </c>
      <c r="E2479">
        <v>0.66039420000000004</v>
      </c>
      <c r="F2479">
        <v>0.65702539999999998</v>
      </c>
      <c r="G2479">
        <v>1.5370999999999999E-2</v>
      </c>
      <c r="H2479">
        <v>72</v>
      </c>
      <c r="I2479">
        <v>-4.5525900000000001E-2</v>
      </c>
      <c r="J2479">
        <v>-9.5475999999999998E-3</v>
      </c>
      <c r="K2479">
        <v>1.5370999999999999E-2</v>
      </c>
      <c r="L2479">
        <v>4.0289499999999999E-2</v>
      </c>
      <c r="M2479">
        <v>7.62679E-2</v>
      </c>
      <c r="N2479">
        <v>4.7518100000000001E-2</v>
      </c>
      <c r="O2479">
        <v>149</v>
      </c>
      <c r="P2479">
        <v>1461</v>
      </c>
    </row>
    <row r="2480" spans="1:16">
      <c r="A2480" s="53" t="s">
        <v>56</v>
      </c>
      <c r="B2480" s="53">
        <v>40035</v>
      </c>
      <c r="C2480" s="57">
        <v>7</v>
      </c>
      <c r="D2480">
        <v>0.72625450000000003</v>
      </c>
      <c r="E2480">
        <v>0.7492529</v>
      </c>
      <c r="F2480">
        <v>0.71032340000000005</v>
      </c>
      <c r="G2480">
        <v>-2.2998399999999999E-2</v>
      </c>
      <c r="H2480">
        <v>70.5</v>
      </c>
      <c r="I2480">
        <v>-8.3895300000000006E-2</v>
      </c>
      <c r="J2480">
        <v>-4.7916899999999998E-2</v>
      </c>
      <c r="K2480">
        <v>-2.2998399999999999E-2</v>
      </c>
      <c r="L2480">
        <v>1.9201000000000001E-3</v>
      </c>
      <c r="M2480">
        <v>3.7898500000000002E-2</v>
      </c>
      <c r="N2480">
        <v>4.7518100000000001E-2</v>
      </c>
      <c r="O2480">
        <v>149</v>
      </c>
      <c r="P2480">
        <v>1461</v>
      </c>
    </row>
    <row r="2481" spans="1:16">
      <c r="A2481" s="53" t="s">
        <v>56</v>
      </c>
      <c r="B2481" s="53">
        <v>40035</v>
      </c>
      <c r="C2481" s="57">
        <v>8</v>
      </c>
      <c r="D2481">
        <v>0.7910895</v>
      </c>
      <c r="E2481">
        <v>0.80410119999999996</v>
      </c>
      <c r="F2481">
        <v>0.77993210000000002</v>
      </c>
      <c r="G2481">
        <v>-1.3011699999999999E-2</v>
      </c>
      <c r="H2481">
        <v>71.5</v>
      </c>
      <c r="I2481">
        <v>-7.4786699999999998E-2</v>
      </c>
      <c r="J2481">
        <v>-3.8289499999999997E-2</v>
      </c>
      <c r="K2481">
        <v>-1.3011699999999999E-2</v>
      </c>
      <c r="L2481">
        <v>1.22662E-2</v>
      </c>
      <c r="M2481">
        <v>4.8763399999999998E-2</v>
      </c>
      <c r="N2481">
        <v>4.8203299999999998E-2</v>
      </c>
      <c r="O2481">
        <v>146</v>
      </c>
      <c r="P2481">
        <v>1461</v>
      </c>
    </row>
    <row r="2482" spans="1:16">
      <c r="A2482" s="53" t="s">
        <v>56</v>
      </c>
      <c r="B2482" s="53">
        <v>40035</v>
      </c>
      <c r="C2482" s="57">
        <v>9</v>
      </c>
      <c r="D2482">
        <v>0.85003499999999999</v>
      </c>
      <c r="E2482">
        <v>0.84622989999999998</v>
      </c>
      <c r="F2482">
        <v>0.92611069999999995</v>
      </c>
      <c r="G2482">
        <v>3.8051000000000001E-3</v>
      </c>
      <c r="H2482">
        <v>75</v>
      </c>
      <c r="I2482">
        <v>-5.7602399999999998E-2</v>
      </c>
      <c r="J2482">
        <v>-2.1322399999999998E-2</v>
      </c>
      <c r="K2482">
        <v>3.8051000000000001E-3</v>
      </c>
      <c r="L2482">
        <v>2.8932599999999999E-2</v>
      </c>
      <c r="M2482">
        <v>6.5212699999999998E-2</v>
      </c>
      <c r="N2482">
        <v>4.7916599999999997E-2</v>
      </c>
      <c r="O2482">
        <v>147</v>
      </c>
      <c r="P2482">
        <v>1461</v>
      </c>
    </row>
    <row r="2483" spans="1:16">
      <c r="A2483" s="53" t="s">
        <v>56</v>
      </c>
      <c r="B2483" s="53">
        <v>40035</v>
      </c>
      <c r="C2483" s="57">
        <v>10</v>
      </c>
      <c r="D2483">
        <v>0.93959190000000004</v>
      </c>
      <c r="E2483">
        <v>0.90504209999999996</v>
      </c>
      <c r="F2483">
        <v>0.88217719999999999</v>
      </c>
      <c r="G2483">
        <v>3.4549799999999999E-2</v>
      </c>
      <c r="H2483">
        <v>80</v>
      </c>
      <c r="I2483">
        <v>-2.70876E-2</v>
      </c>
      <c r="J2483">
        <v>9.3282E-3</v>
      </c>
      <c r="K2483">
        <v>3.4549799999999999E-2</v>
      </c>
      <c r="L2483">
        <v>5.9771299999999999E-2</v>
      </c>
      <c r="M2483">
        <v>9.61872E-2</v>
      </c>
      <c r="N2483">
        <v>4.8095899999999997E-2</v>
      </c>
      <c r="O2483">
        <v>146</v>
      </c>
      <c r="P2483">
        <v>1461</v>
      </c>
    </row>
    <row r="2484" spans="1:16">
      <c r="A2484" s="53" t="s">
        <v>56</v>
      </c>
      <c r="B2484" s="53">
        <v>40035</v>
      </c>
      <c r="C2484" s="57">
        <v>11</v>
      </c>
      <c r="D2484">
        <v>1.100095</v>
      </c>
      <c r="E2484">
        <v>0.96801040000000005</v>
      </c>
      <c r="F2484">
        <v>0.95112960000000002</v>
      </c>
      <c r="G2484">
        <v>0.1320847</v>
      </c>
      <c r="H2484">
        <v>84</v>
      </c>
      <c r="I2484">
        <v>7.0934300000000006E-2</v>
      </c>
      <c r="J2484">
        <v>0.1070625</v>
      </c>
      <c r="K2484">
        <v>0.1320847</v>
      </c>
      <c r="L2484">
        <v>0.157107</v>
      </c>
      <c r="M2484">
        <v>0.19323509999999999</v>
      </c>
      <c r="N2484">
        <v>4.7715899999999999E-2</v>
      </c>
      <c r="O2484">
        <v>148</v>
      </c>
      <c r="P2484">
        <v>1461</v>
      </c>
    </row>
    <row r="2485" spans="1:16">
      <c r="A2485" s="53" t="s">
        <v>56</v>
      </c>
      <c r="B2485" s="53">
        <v>40035</v>
      </c>
      <c r="C2485" s="57">
        <v>12</v>
      </c>
      <c r="D2485">
        <v>1.297307</v>
      </c>
      <c r="E2485">
        <v>1.129019</v>
      </c>
      <c r="F2485">
        <v>1.183678</v>
      </c>
      <c r="G2485">
        <v>0.16828750000000001</v>
      </c>
      <c r="H2485">
        <v>88</v>
      </c>
      <c r="I2485">
        <v>0.1071371</v>
      </c>
      <c r="J2485">
        <v>0.14326530000000001</v>
      </c>
      <c r="K2485">
        <v>0.16828750000000001</v>
      </c>
      <c r="L2485">
        <v>0.1933098</v>
      </c>
      <c r="M2485">
        <v>0.2294379</v>
      </c>
      <c r="N2485">
        <v>4.7715899999999999E-2</v>
      </c>
      <c r="O2485">
        <v>148</v>
      </c>
      <c r="P2485">
        <v>1461</v>
      </c>
    </row>
    <row r="2486" spans="1:16">
      <c r="A2486" s="53" t="s">
        <v>56</v>
      </c>
      <c r="B2486" s="53">
        <v>40035</v>
      </c>
      <c r="C2486" s="57">
        <v>13</v>
      </c>
      <c r="D2486">
        <v>1.526052</v>
      </c>
      <c r="E2486">
        <v>1.4014040000000001</v>
      </c>
      <c r="F2486">
        <v>1.4679519999999999</v>
      </c>
      <c r="G2486">
        <v>0.12464790000000001</v>
      </c>
      <c r="H2486">
        <v>92</v>
      </c>
      <c r="I2486">
        <v>6.4094700000000004E-2</v>
      </c>
      <c r="J2486">
        <v>9.987E-2</v>
      </c>
      <c r="K2486">
        <v>0.12464790000000001</v>
      </c>
      <c r="L2486">
        <v>0.14942569999999999</v>
      </c>
      <c r="M2486">
        <v>0.185201</v>
      </c>
      <c r="N2486">
        <v>4.7249899999999997E-2</v>
      </c>
      <c r="O2486">
        <v>148</v>
      </c>
      <c r="P2486">
        <v>1461</v>
      </c>
    </row>
    <row r="2487" spans="1:16">
      <c r="A2487" s="53" t="s">
        <v>56</v>
      </c>
      <c r="B2487" s="53">
        <v>40035</v>
      </c>
      <c r="C2487" s="57">
        <v>14</v>
      </c>
      <c r="D2487">
        <v>1.7654289999999999</v>
      </c>
      <c r="E2487">
        <v>1.5642290000000001</v>
      </c>
      <c r="F2487">
        <v>1.5707249999999999</v>
      </c>
      <c r="G2487">
        <v>0.20119970000000001</v>
      </c>
      <c r="H2487">
        <v>94.5</v>
      </c>
      <c r="I2487">
        <v>0.14064650000000001</v>
      </c>
      <c r="J2487">
        <v>0.17642179999999999</v>
      </c>
      <c r="K2487">
        <v>0.20119970000000001</v>
      </c>
      <c r="L2487">
        <v>0.2259775</v>
      </c>
      <c r="M2487">
        <v>0.26175280000000001</v>
      </c>
      <c r="N2487">
        <v>4.7249899999999997E-2</v>
      </c>
      <c r="O2487">
        <v>148</v>
      </c>
      <c r="P2487">
        <v>1461</v>
      </c>
    </row>
    <row r="2488" spans="1:16">
      <c r="A2488" s="53" t="s">
        <v>56</v>
      </c>
      <c r="B2488" s="53">
        <v>40035</v>
      </c>
      <c r="C2488" s="57">
        <v>15</v>
      </c>
      <c r="D2488">
        <v>2.0504159999999998</v>
      </c>
      <c r="E2488">
        <v>1.605788</v>
      </c>
      <c r="F2488">
        <v>1.642927</v>
      </c>
      <c r="G2488">
        <v>0.44462800000000002</v>
      </c>
      <c r="H2488">
        <v>96.5</v>
      </c>
      <c r="I2488">
        <v>0.38373109999999999</v>
      </c>
      <c r="J2488">
        <v>0.41970950000000001</v>
      </c>
      <c r="K2488">
        <v>0.44462800000000002</v>
      </c>
      <c r="L2488">
        <v>0.46954649999999998</v>
      </c>
      <c r="M2488">
        <v>0.50552490000000005</v>
      </c>
      <c r="N2488">
        <v>4.7518100000000001E-2</v>
      </c>
      <c r="O2488">
        <v>149</v>
      </c>
      <c r="P2488">
        <v>1461</v>
      </c>
    </row>
    <row r="2489" spans="1:16">
      <c r="A2489" s="53" t="s">
        <v>56</v>
      </c>
      <c r="B2489" s="53">
        <v>40035</v>
      </c>
      <c r="C2489" s="57">
        <v>16</v>
      </c>
      <c r="D2489">
        <v>2.3506990000000001</v>
      </c>
      <c r="E2489">
        <v>1.936617</v>
      </c>
      <c r="F2489">
        <v>1.880792</v>
      </c>
      <c r="G2489">
        <v>0.4140819</v>
      </c>
      <c r="H2489">
        <v>98.5</v>
      </c>
      <c r="I2489">
        <v>0.35304289999999999</v>
      </c>
      <c r="J2489">
        <v>0.38910529999999999</v>
      </c>
      <c r="K2489">
        <v>0.4140819</v>
      </c>
      <c r="L2489">
        <v>0.43905860000000002</v>
      </c>
      <c r="M2489">
        <v>0.47512090000000001</v>
      </c>
      <c r="N2489">
        <v>4.7628999999999998E-2</v>
      </c>
      <c r="O2489">
        <v>148</v>
      </c>
      <c r="P2489">
        <v>1461</v>
      </c>
    </row>
    <row r="2490" spans="1:16">
      <c r="A2490" s="53" t="s">
        <v>56</v>
      </c>
      <c r="B2490" s="53">
        <v>40035</v>
      </c>
      <c r="C2490" s="57">
        <v>17</v>
      </c>
      <c r="D2490">
        <v>2.5296720000000001</v>
      </c>
      <c r="E2490">
        <v>2.085448</v>
      </c>
      <c r="F2490">
        <v>2.0573730000000001</v>
      </c>
      <c r="G2490">
        <v>0.4442239</v>
      </c>
      <c r="H2490">
        <v>99</v>
      </c>
      <c r="I2490">
        <v>0.38300709999999999</v>
      </c>
      <c r="J2490">
        <v>0.41917450000000001</v>
      </c>
      <c r="K2490">
        <v>0.4442239</v>
      </c>
      <c r="L2490">
        <v>0.4692733</v>
      </c>
      <c r="M2490">
        <v>0.50544060000000002</v>
      </c>
      <c r="N2490">
        <v>4.7767700000000003E-2</v>
      </c>
      <c r="O2490">
        <v>147</v>
      </c>
      <c r="P2490">
        <v>1461</v>
      </c>
    </row>
    <row r="2491" spans="1:16">
      <c r="A2491" s="53" t="s">
        <v>56</v>
      </c>
      <c r="B2491" s="53">
        <v>40035</v>
      </c>
      <c r="C2491" s="57">
        <v>18</v>
      </c>
      <c r="D2491">
        <v>2.6683150000000002</v>
      </c>
      <c r="E2491">
        <v>2.205921</v>
      </c>
      <c r="F2491">
        <v>2.2550479999999999</v>
      </c>
      <c r="G2491">
        <v>0.46239350000000001</v>
      </c>
      <c r="H2491">
        <v>98</v>
      </c>
      <c r="I2491">
        <v>0.40149659999999998</v>
      </c>
      <c r="J2491">
        <v>0.437475</v>
      </c>
      <c r="K2491">
        <v>0.46239350000000001</v>
      </c>
      <c r="L2491">
        <v>0.48731200000000002</v>
      </c>
      <c r="M2491">
        <v>0.52329049999999999</v>
      </c>
      <c r="N2491">
        <v>4.7518100000000001E-2</v>
      </c>
      <c r="O2491">
        <v>149</v>
      </c>
      <c r="P2491">
        <v>1461</v>
      </c>
    </row>
    <row r="2492" spans="1:16">
      <c r="A2492" s="53" t="s">
        <v>56</v>
      </c>
      <c r="B2492" s="53">
        <v>40035</v>
      </c>
      <c r="C2492" s="57">
        <v>19</v>
      </c>
      <c r="D2492">
        <v>2.6278519999999999</v>
      </c>
      <c r="E2492">
        <v>2.2089829999999999</v>
      </c>
      <c r="F2492">
        <v>2.2364799999999998</v>
      </c>
      <c r="G2492">
        <v>0.41886849999999998</v>
      </c>
      <c r="H2492">
        <v>96</v>
      </c>
      <c r="I2492">
        <v>0.3579716</v>
      </c>
      <c r="J2492">
        <v>0.39395000000000002</v>
      </c>
      <c r="K2492">
        <v>0.41886849999999998</v>
      </c>
      <c r="L2492">
        <v>0.44378709999999999</v>
      </c>
      <c r="M2492">
        <v>0.47976540000000001</v>
      </c>
      <c r="N2492">
        <v>4.7518100000000001E-2</v>
      </c>
      <c r="O2492">
        <v>149</v>
      </c>
      <c r="P2492">
        <v>1461</v>
      </c>
    </row>
    <row r="2493" spans="1:16">
      <c r="A2493" s="53" t="s">
        <v>56</v>
      </c>
      <c r="B2493" s="53">
        <v>40035</v>
      </c>
      <c r="C2493" s="57">
        <v>20</v>
      </c>
      <c r="D2493">
        <v>2.3594789999999999</v>
      </c>
      <c r="E2493">
        <v>2.2973330000000001</v>
      </c>
      <c r="F2493">
        <v>2.483117</v>
      </c>
      <c r="G2493">
        <v>6.2145499999999999E-2</v>
      </c>
      <c r="H2493">
        <v>90.5</v>
      </c>
      <c r="I2493">
        <v>6.0899999999999995E-4</v>
      </c>
      <c r="J2493">
        <v>3.69653E-2</v>
      </c>
      <c r="K2493">
        <v>6.2145499999999999E-2</v>
      </c>
      <c r="L2493">
        <v>8.7325700000000006E-2</v>
      </c>
      <c r="M2493">
        <v>0.1236819</v>
      </c>
      <c r="N2493">
        <v>4.80171E-2</v>
      </c>
      <c r="O2493">
        <v>147</v>
      </c>
      <c r="P2493">
        <v>1461</v>
      </c>
    </row>
    <row r="2494" spans="1:16">
      <c r="A2494" s="53" t="s">
        <v>56</v>
      </c>
      <c r="B2494" s="53">
        <v>40035</v>
      </c>
      <c r="C2494" s="57">
        <v>21</v>
      </c>
      <c r="D2494">
        <v>1.9973209999999999</v>
      </c>
      <c r="E2494">
        <v>2.1031110000000002</v>
      </c>
      <c r="F2494">
        <v>2.3840499999999998</v>
      </c>
      <c r="G2494">
        <v>-0.1057905</v>
      </c>
      <c r="H2494">
        <v>85.5</v>
      </c>
      <c r="I2494">
        <v>-0.16765540000000001</v>
      </c>
      <c r="J2494">
        <v>-0.1311051</v>
      </c>
      <c r="K2494">
        <v>-0.1057905</v>
      </c>
      <c r="L2494">
        <v>-8.0475900000000003E-2</v>
      </c>
      <c r="M2494">
        <v>-4.3925600000000002E-2</v>
      </c>
      <c r="N2494">
        <v>4.8273400000000001E-2</v>
      </c>
      <c r="O2494">
        <v>146</v>
      </c>
      <c r="P2494">
        <v>1461</v>
      </c>
    </row>
    <row r="2495" spans="1:16">
      <c r="A2495" s="53" t="s">
        <v>56</v>
      </c>
      <c r="B2495" s="53">
        <v>40035</v>
      </c>
      <c r="C2495" s="57">
        <v>22</v>
      </c>
      <c r="D2495">
        <v>1.8729769999999999</v>
      </c>
      <c r="E2495">
        <v>1.8850260000000001</v>
      </c>
      <c r="F2495">
        <v>2.0074130000000001</v>
      </c>
      <c r="G2495">
        <v>-1.20494E-2</v>
      </c>
      <c r="H2495">
        <v>83.5</v>
      </c>
      <c r="I2495">
        <v>-7.3553300000000002E-2</v>
      </c>
      <c r="J2495">
        <v>-3.7216300000000001E-2</v>
      </c>
      <c r="K2495">
        <v>-1.20494E-2</v>
      </c>
      <c r="L2495">
        <v>1.31174E-2</v>
      </c>
      <c r="M2495">
        <v>4.9454400000000003E-2</v>
      </c>
      <c r="N2495">
        <v>4.7991699999999998E-2</v>
      </c>
      <c r="O2495">
        <v>147</v>
      </c>
      <c r="P2495">
        <v>1461</v>
      </c>
    </row>
    <row r="2496" spans="1:16">
      <c r="A2496" s="53" t="s">
        <v>56</v>
      </c>
      <c r="B2496" s="53">
        <v>40035</v>
      </c>
      <c r="C2496" s="57">
        <v>23</v>
      </c>
      <c r="D2496">
        <v>1.5233749999999999</v>
      </c>
      <c r="E2496">
        <v>1.5222100000000001</v>
      </c>
      <c r="F2496">
        <v>1.6125609999999999</v>
      </c>
      <c r="G2496">
        <v>1.1649E-3</v>
      </c>
      <c r="H2496">
        <v>81.5</v>
      </c>
      <c r="I2496">
        <v>-6.05698E-2</v>
      </c>
      <c r="J2496">
        <v>-2.40964E-2</v>
      </c>
      <c r="K2496">
        <v>1.1649E-3</v>
      </c>
      <c r="L2496">
        <v>2.64262E-2</v>
      </c>
      <c r="M2496">
        <v>6.28996E-2</v>
      </c>
      <c r="N2496">
        <v>4.8171800000000001E-2</v>
      </c>
      <c r="O2496">
        <v>146</v>
      </c>
      <c r="P2496">
        <v>1461</v>
      </c>
    </row>
    <row r="2497" spans="1:16">
      <c r="A2497" s="53" t="s">
        <v>56</v>
      </c>
      <c r="B2497" s="53">
        <v>40035</v>
      </c>
      <c r="C2497" s="57">
        <v>24</v>
      </c>
      <c r="D2497">
        <v>1.1944189999999999</v>
      </c>
      <c r="E2497">
        <v>1.1898960000000001</v>
      </c>
      <c r="F2497">
        <v>1.1918</v>
      </c>
      <c r="G2497">
        <v>4.5230000000000001E-3</v>
      </c>
      <c r="H2497">
        <v>80.5</v>
      </c>
      <c r="I2497">
        <v>-5.6627400000000001E-2</v>
      </c>
      <c r="J2497">
        <v>-2.0499199999999999E-2</v>
      </c>
      <c r="K2497">
        <v>4.5230000000000001E-3</v>
      </c>
      <c r="L2497">
        <v>2.95453E-2</v>
      </c>
      <c r="M2497">
        <v>6.5673400000000007E-2</v>
      </c>
      <c r="N2497">
        <v>4.7715899999999999E-2</v>
      </c>
      <c r="O2497">
        <v>148</v>
      </c>
      <c r="P2497">
        <v>1461</v>
      </c>
    </row>
    <row r="2498" spans="1:16">
      <c r="A2498" s="53" t="s">
        <v>56</v>
      </c>
      <c r="B2498" s="53">
        <v>40036</v>
      </c>
      <c r="C2498" s="57">
        <v>1</v>
      </c>
      <c r="D2498">
        <v>0.86413099999999998</v>
      </c>
      <c r="E2498">
        <v>0.85598450000000004</v>
      </c>
      <c r="F2498">
        <v>1.0086360000000001</v>
      </c>
      <c r="G2498">
        <v>8.1464999999999992E-3</v>
      </c>
      <c r="H2498">
        <v>78.5</v>
      </c>
      <c r="I2498">
        <v>-5.0988899999999997E-2</v>
      </c>
      <c r="J2498">
        <v>-1.6051200000000002E-2</v>
      </c>
      <c r="K2498">
        <v>8.1464999999999992E-3</v>
      </c>
      <c r="L2498">
        <v>3.2344299999999999E-2</v>
      </c>
      <c r="M2498">
        <v>6.7281999999999995E-2</v>
      </c>
      <c r="N2498">
        <v>4.61436E-2</v>
      </c>
      <c r="O2498">
        <v>160</v>
      </c>
      <c r="P2498">
        <v>1535</v>
      </c>
    </row>
    <row r="2499" spans="1:16">
      <c r="A2499" s="53" t="s">
        <v>56</v>
      </c>
      <c r="B2499" s="53">
        <v>40036</v>
      </c>
      <c r="C2499" s="57">
        <v>2</v>
      </c>
      <c r="D2499">
        <v>0.71421500000000004</v>
      </c>
      <c r="E2499">
        <v>0.71826109999999999</v>
      </c>
      <c r="F2499">
        <v>0.82772060000000003</v>
      </c>
      <c r="G2499">
        <v>-4.0461000000000004E-3</v>
      </c>
      <c r="H2499">
        <v>76.5</v>
      </c>
      <c r="I2499">
        <v>-6.3126699999999994E-2</v>
      </c>
      <c r="J2499">
        <v>-2.8221400000000001E-2</v>
      </c>
      <c r="K2499">
        <v>-4.0461000000000004E-3</v>
      </c>
      <c r="L2499">
        <v>2.01292E-2</v>
      </c>
      <c r="M2499">
        <v>5.5034600000000003E-2</v>
      </c>
      <c r="N2499">
        <v>4.61009E-2</v>
      </c>
      <c r="O2499">
        <v>159</v>
      </c>
      <c r="P2499">
        <v>1535</v>
      </c>
    </row>
    <row r="2500" spans="1:16">
      <c r="A2500" s="53" t="s">
        <v>56</v>
      </c>
      <c r="B2500" s="53">
        <v>40036</v>
      </c>
      <c r="C2500" s="57">
        <v>3</v>
      </c>
      <c r="D2500">
        <v>0.66606339999999997</v>
      </c>
      <c r="E2500">
        <v>0.68378779999999995</v>
      </c>
      <c r="F2500">
        <v>0.76279490000000005</v>
      </c>
      <c r="G2500">
        <v>-1.7724400000000001E-2</v>
      </c>
      <c r="H2500">
        <v>75.5</v>
      </c>
      <c r="I2500">
        <v>-7.6927200000000001E-2</v>
      </c>
      <c r="J2500">
        <v>-4.1949699999999999E-2</v>
      </c>
      <c r="K2500">
        <v>-1.7724400000000001E-2</v>
      </c>
      <c r="L2500">
        <v>6.5009000000000004E-3</v>
      </c>
      <c r="M2500">
        <v>4.1478399999999999E-2</v>
      </c>
      <c r="N2500">
        <v>4.61962E-2</v>
      </c>
      <c r="O2500">
        <v>159</v>
      </c>
      <c r="P2500">
        <v>1535</v>
      </c>
    </row>
    <row r="2501" spans="1:16">
      <c r="A2501" s="53" t="s">
        <v>56</v>
      </c>
      <c r="B2501" s="53">
        <v>40036</v>
      </c>
      <c r="C2501" s="57">
        <v>4</v>
      </c>
      <c r="D2501">
        <v>0.62453619999999999</v>
      </c>
      <c r="E2501">
        <v>0.65674290000000002</v>
      </c>
      <c r="F2501">
        <v>0.74447669999999999</v>
      </c>
      <c r="G2501">
        <v>-3.2206800000000001E-2</v>
      </c>
      <c r="H2501">
        <v>72.5</v>
      </c>
      <c r="I2501">
        <v>-9.1342199999999998E-2</v>
      </c>
      <c r="J2501">
        <v>-5.6404500000000003E-2</v>
      </c>
      <c r="K2501">
        <v>-3.2206800000000001E-2</v>
      </c>
      <c r="L2501">
        <v>-8.0090000000000005E-3</v>
      </c>
      <c r="M2501">
        <v>2.69287E-2</v>
      </c>
      <c r="N2501">
        <v>4.61436E-2</v>
      </c>
      <c r="O2501">
        <v>160</v>
      </c>
      <c r="P2501">
        <v>1535</v>
      </c>
    </row>
    <row r="2502" spans="1:16">
      <c r="A2502" s="53" t="s">
        <v>56</v>
      </c>
      <c r="B2502" s="53">
        <v>40036</v>
      </c>
      <c r="C2502" s="57">
        <v>5</v>
      </c>
      <c r="D2502">
        <v>0.60452640000000002</v>
      </c>
      <c r="E2502">
        <v>0.62051639999999997</v>
      </c>
      <c r="F2502">
        <v>0.65665430000000002</v>
      </c>
      <c r="G2502">
        <v>-1.5990000000000001E-2</v>
      </c>
      <c r="H2502">
        <v>70</v>
      </c>
      <c r="I2502">
        <v>-7.5125399999999995E-2</v>
      </c>
      <c r="J2502">
        <v>-4.01877E-2</v>
      </c>
      <c r="K2502">
        <v>-1.5990000000000001E-2</v>
      </c>
      <c r="L2502">
        <v>8.2077999999999995E-3</v>
      </c>
      <c r="M2502">
        <v>4.3145500000000003E-2</v>
      </c>
      <c r="N2502">
        <v>4.61436E-2</v>
      </c>
      <c r="O2502">
        <v>160</v>
      </c>
      <c r="P2502">
        <v>1535</v>
      </c>
    </row>
    <row r="2503" spans="1:16">
      <c r="A2503" s="53" t="s">
        <v>56</v>
      </c>
      <c r="B2503" s="53">
        <v>40036</v>
      </c>
      <c r="C2503" s="57">
        <v>6</v>
      </c>
      <c r="D2503">
        <v>0.62953309999999996</v>
      </c>
      <c r="E2503">
        <v>0.62246849999999998</v>
      </c>
      <c r="F2503">
        <v>0.63184580000000001</v>
      </c>
      <c r="G2503">
        <v>7.0645999999999999E-3</v>
      </c>
      <c r="H2503">
        <v>67.5</v>
      </c>
      <c r="I2503">
        <v>-5.2416299999999999E-2</v>
      </c>
      <c r="J2503">
        <v>-1.7274500000000002E-2</v>
      </c>
      <c r="K2503">
        <v>7.0645999999999999E-3</v>
      </c>
      <c r="L2503">
        <v>3.14037E-2</v>
      </c>
      <c r="M2503">
        <v>6.6545499999999994E-2</v>
      </c>
      <c r="N2503">
        <v>4.6413200000000002E-2</v>
      </c>
      <c r="O2503">
        <v>159</v>
      </c>
      <c r="P2503">
        <v>1535</v>
      </c>
    </row>
    <row r="2504" spans="1:16">
      <c r="A2504" s="53" t="s">
        <v>56</v>
      </c>
      <c r="B2504" s="53">
        <v>40036</v>
      </c>
      <c r="C2504" s="57">
        <v>7</v>
      </c>
      <c r="D2504">
        <v>0.70155179999999995</v>
      </c>
      <c r="E2504">
        <v>0.71869170000000004</v>
      </c>
      <c r="F2504">
        <v>0.7131961</v>
      </c>
      <c r="G2504">
        <v>-1.71399E-2</v>
      </c>
      <c r="H2504">
        <v>67</v>
      </c>
      <c r="I2504">
        <v>-7.6829099999999997E-2</v>
      </c>
      <c r="J2504">
        <v>-4.1564200000000003E-2</v>
      </c>
      <c r="K2504">
        <v>-1.71399E-2</v>
      </c>
      <c r="L2504">
        <v>7.2843999999999999E-3</v>
      </c>
      <c r="M2504">
        <v>4.2549299999999998E-2</v>
      </c>
      <c r="N2504">
        <v>4.6575699999999998E-2</v>
      </c>
      <c r="O2504">
        <v>158</v>
      </c>
      <c r="P2504">
        <v>1535</v>
      </c>
    </row>
    <row r="2505" spans="1:16">
      <c r="A2505" s="53" t="s">
        <v>56</v>
      </c>
      <c r="B2505" s="53">
        <v>40036</v>
      </c>
      <c r="C2505" s="57">
        <v>8</v>
      </c>
      <c r="D2505">
        <v>0.74253400000000003</v>
      </c>
      <c r="E2505">
        <v>0.76655410000000002</v>
      </c>
      <c r="F2505">
        <v>0.75455709999999998</v>
      </c>
      <c r="G2505">
        <v>-2.4020099999999999E-2</v>
      </c>
      <c r="H2505">
        <v>67</v>
      </c>
      <c r="I2505">
        <v>-8.3501000000000006E-2</v>
      </c>
      <c r="J2505">
        <v>-4.8359199999999998E-2</v>
      </c>
      <c r="K2505">
        <v>-2.4020099999999999E-2</v>
      </c>
      <c r="L2505">
        <v>3.19E-4</v>
      </c>
      <c r="M2505">
        <v>3.5460800000000001E-2</v>
      </c>
      <c r="N2505">
        <v>4.6413200000000002E-2</v>
      </c>
      <c r="O2505">
        <v>159</v>
      </c>
      <c r="P2505">
        <v>1535</v>
      </c>
    </row>
    <row r="2506" spans="1:16">
      <c r="A2506" s="53" t="s">
        <v>56</v>
      </c>
      <c r="B2506" s="53">
        <v>40036</v>
      </c>
      <c r="C2506" s="57">
        <v>9</v>
      </c>
      <c r="D2506">
        <v>0.78727780000000003</v>
      </c>
      <c r="E2506">
        <v>0.78009949999999995</v>
      </c>
      <c r="F2506">
        <v>0.83455140000000005</v>
      </c>
      <c r="G2506">
        <v>7.1782E-3</v>
      </c>
      <c r="H2506">
        <v>68.5</v>
      </c>
      <c r="I2506">
        <v>-5.2302700000000001E-2</v>
      </c>
      <c r="J2506">
        <v>-1.71609E-2</v>
      </c>
      <c r="K2506">
        <v>7.1782E-3</v>
      </c>
      <c r="L2506">
        <v>3.1517400000000001E-2</v>
      </c>
      <c r="M2506">
        <v>6.6659200000000002E-2</v>
      </c>
      <c r="N2506">
        <v>4.6413200000000002E-2</v>
      </c>
      <c r="O2506">
        <v>159</v>
      </c>
      <c r="P2506">
        <v>1535</v>
      </c>
    </row>
    <row r="2507" spans="1:16">
      <c r="A2507" s="53" t="s">
        <v>56</v>
      </c>
      <c r="B2507" s="53">
        <v>40036</v>
      </c>
      <c r="C2507" s="57">
        <v>10</v>
      </c>
      <c r="D2507">
        <v>0.82723539999999995</v>
      </c>
      <c r="E2507">
        <v>0.81266950000000004</v>
      </c>
      <c r="F2507">
        <v>0.81334099999999998</v>
      </c>
      <c r="G2507">
        <v>1.45659E-2</v>
      </c>
      <c r="H2507">
        <v>72</v>
      </c>
      <c r="I2507">
        <v>-4.5149500000000002E-2</v>
      </c>
      <c r="J2507">
        <v>-9.8691000000000004E-3</v>
      </c>
      <c r="K2507">
        <v>1.45659E-2</v>
      </c>
      <c r="L2507">
        <v>3.9001000000000001E-2</v>
      </c>
      <c r="M2507">
        <v>7.4281299999999995E-2</v>
      </c>
      <c r="N2507">
        <v>4.6596199999999997E-2</v>
      </c>
      <c r="O2507">
        <v>158</v>
      </c>
      <c r="P2507">
        <v>1535</v>
      </c>
    </row>
    <row r="2508" spans="1:16">
      <c r="A2508" s="53" t="s">
        <v>56</v>
      </c>
      <c r="B2508" s="53">
        <v>40036</v>
      </c>
      <c r="C2508" s="57">
        <v>11</v>
      </c>
      <c r="D2508">
        <v>0.92263170000000005</v>
      </c>
      <c r="E2508">
        <v>0.91647140000000005</v>
      </c>
      <c r="F2508">
        <v>0.94704379999999999</v>
      </c>
      <c r="G2508">
        <v>6.1602999999999996E-3</v>
      </c>
      <c r="H2508">
        <v>76</v>
      </c>
      <c r="I2508">
        <v>-5.3859900000000002E-2</v>
      </c>
      <c r="J2508">
        <v>-1.8399499999999999E-2</v>
      </c>
      <c r="K2508">
        <v>6.1602999999999996E-3</v>
      </c>
      <c r="L2508">
        <v>3.0720000000000001E-2</v>
      </c>
      <c r="M2508">
        <v>6.61804E-2</v>
      </c>
      <c r="N2508">
        <v>4.6834000000000001E-2</v>
      </c>
      <c r="O2508">
        <v>157</v>
      </c>
      <c r="P2508">
        <v>1535</v>
      </c>
    </row>
    <row r="2509" spans="1:16">
      <c r="A2509" s="53" t="s">
        <v>56</v>
      </c>
      <c r="B2509" s="53">
        <v>40036</v>
      </c>
      <c r="C2509" s="57">
        <v>12</v>
      </c>
      <c r="D2509">
        <v>1.0079530000000001</v>
      </c>
      <c r="E2509">
        <v>0.99164839999999999</v>
      </c>
      <c r="F2509">
        <v>1.072713</v>
      </c>
      <c r="G2509">
        <v>1.6304699999999998E-2</v>
      </c>
      <c r="H2509">
        <v>79</v>
      </c>
      <c r="I2509">
        <v>-4.3410700000000003E-2</v>
      </c>
      <c r="J2509">
        <v>-8.1303E-3</v>
      </c>
      <c r="K2509">
        <v>1.6304699999999998E-2</v>
      </c>
      <c r="L2509">
        <v>4.07398E-2</v>
      </c>
      <c r="M2509">
        <v>7.6020099999999993E-2</v>
      </c>
      <c r="N2509">
        <v>4.6596199999999997E-2</v>
      </c>
      <c r="O2509">
        <v>158</v>
      </c>
      <c r="P2509">
        <v>1535</v>
      </c>
    </row>
    <row r="2510" spans="1:16">
      <c r="A2510" s="53" t="s">
        <v>56</v>
      </c>
      <c r="B2510" s="53">
        <v>40036</v>
      </c>
      <c r="C2510" s="57">
        <v>13</v>
      </c>
      <c r="D2510">
        <v>1.105186</v>
      </c>
      <c r="E2510">
        <v>1.069545</v>
      </c>
      <c r="F2510">
        <v>1.2326839999999999</v>
      </c>
      <c r="G2510">
        <v>3.5641199999999998E-2</v>
      </c>
      <c r="H2510">
        <v>83</v>
      </c>
      <c r="I2510">
        <v>-2.4248100000000002E-2</v>
      </c>
      <c r="J2510">
        <v>1.1135000000000001E-2</v>
      </c>
      <c r="K2510">
        <v>3.5641199999999998E-2</v>
      </c>
      <c r="L2510">
        <v>6.0147399999999997E-2</v>
      </c>
      <c r="M2510">
        <v>9.5530500000000004E-2</v>
      </c>
      <c r="N2510">
        <v>4.67319E-2</v>
      </c>
      <c r="O2510">
        <v>157</v>
      </c>
      <c r="P2510">
        <v>1535</v>
      </c>
    </row>
    <row r="2511" spans="1:16">
      <c r="A2511" s="53" t="s">
        <v>56</v>
      </c>
      <c r="B2511" s="53">
        <v>40036</v>
      </c>
      <c r="C2511" s="57">
        <v>14</v>
      </c>
      <c r="D2511">
        <v>1.2779739999999999</v>
      </c>
      <c r="E2511">
        <v>1.224828</v>
      </c>
      <c r="F2511">
        <v>1.4276869999999999</v>
      </c>
      <c r="G2511">
        <v>5.3145600000000001E-2</v>
      </c>
      <c r="H2511">
        <v>87</v>
      </c>
      <c r="I2511">
        <v>-6.3353000000000003E-3</v>
      </c>
      <c r="J2511">
        <v>2.8806499999999999E-2</v>
      </c>
      <c r="K2511">
        <v>5.3145600000000001E-2</v>
      </c>
      <c r="L2511">
        <v>7.7484700000000004E-2</v>
      </c>
      <c r="M2511">
        <v>0.11262659999999999</v>
      </c>
      <c r="N2511">
        <v>4.6413200000000002E-2</v>
      </c>
      <c r="O2511">
        <v>159</v>
      </c>
      <c r="P2511">
        <v>1535</v>
      </c>
    </row>
    <row r="2512" spans="1:16">
      <c r="A2512" s="53" t="s">
        <v>56</v>
      </c>
      <c r="B2512" s="53">
        <v>40036</v>
      </c>
      <c r="C2512" s="57">
        <v>15</v>
      </c>
      <c r="D2512">
        <v>1.506534</v>
      </c>
      <c r="E2512">
        <v>1.3333379999999999</v>
      </c>
      <c r="F2512">
        <v>1.4621980000000001</v>
      </c>
      <c r="G2512">
        <v>0.17319599999999999</v>
      </c>
      <c r="H2512">
        <v>90</v>
      </c>
      <c r="I2512">
        <v>0.1137151</v>
      </c>
      <c r="J2512">
        <v>0.14885680000000001</v>
      </c>
      <c r="K2512">
        <v>0.17319599999999999</v>
      </c>
      <c r="L2512">
        <v>0.19753509999999999</v>
      </c>
      <c r="M2512">
        <v>0.23267689999999999</v>
      </c>
      <c r="N2512">
        <v>4.6413200000000002E-2</v>
      </c>
      <c r="O2512">
        <v>159</v>
      </c>
      <c r="P2512">
        <v>1535</v>
      </c>
    </row>
    <row r="2513" spans="1:16">
      <c r="A2513" s="53" t="s">
        <v>56</v>
      </c>
      <c r="B2513" s="53">
        <v>40036</v>
      </c>
      <c r="C2513" s="57">
        <v>16</v>
      </c>
      <c r="D2513">
        <v>1.69458</v>
      </c>
      <c r="E2513">
        <v>1.6013630000000001</v>
      </c>
      <c r="F2513">
        <v>1.6606350000000001</v>
      </c>
      <c r="G2513">
        <v>9.3216900000000005E-2</v>
      </c>
      <c r="H2513">
        <v>90</v>
      </c>
      <c r="I2513">
        <v>3.4081399999999998E-2</v>
      </c>
      <c r="J2513">
        <v>6.90191E-2</v>
      </c>
      <c r="K2513">
        <v>9.3216900000000005E-2</v>
      </c>
      <c r="L2513">
        <v>0.11741459999999999</v>
      </c>
      <c r="M2513">
        <v>0.1523523</v>
      </c>
      <c r="N2513">
        <v>4.61436E-2</v>
      </c>
      <c r="O2513">
        <v>160</v>
      </c>
      <c r="P2513">
        <v>1535</v>
      </c>
    </row>
    <row r="2514" spans="1:16">
      <c r="A2514" s="53" t="s">
        <v>56</v>
      </c>
      <c r="B2514" s="53">
        <v>40036</v>
      </c>
      <c r="C2514" s="57">
        <v>17</v>
      </c>
      <c r="D2514">
        <v>1.8619159999999999</v>
      </c>
      <c r="E2514">
        <v>1.7458480000000001</v>
      </c>
      <c r="F2514">
        <v>1.807083</v>
      </c>
      <c r="G2514">
        <v>0.11606809999999999</v>
      </c>
      <c r="H2514">
        <v>89.5</v>
      </c>
      <c r="I2514">
        <v>5.6653799999999997E-2</v>
      </c>
      <c r="J2514">
        <v>9.1756299999999999E-2</v>
      </c>
      <c r="K2514">
        <v>0.11606809999999999</v>
      </c>
      <c r="L2514">
        <v>0.14038</v>
      </c>
      <c r="M2514">
        <v>0.17548250000000001</v>
      </c>
      <c r="N2514">
        <v>4.6361300000000001E-2</v>
      </c>
      <c r="O2514">
        <v>159</v>
      </c>
      <c r="P2514">
        <v>1535</v>
      </c>
    </row>
    <row r="2515" spans="1:16">
      <c r="A2515" s="53" t="s">
        <v>56</v>
      </c>
      <c r="B2515" s="53">
        <v>40036</v>
      </c>
      <c r="C2515" s="57">
        <v>18</v>
      </c>
      <c r="D2515">
        <v>1.9986079999999999</v>
      </c>
      <c r="E2515">
        <v>1.9309879999999999</v>
      </c>
      <c r="F2515">
        <v>2.0141969999999998</v>
      </c>
      <c r="G2515">
        <v>6.7619899999999997E-2</v>
      </c>
      <c r="H2515">
        <v>89</v>
      </c>
      <c r="I2515">
        <v>8.4845000000000007E-3</v>
      </c>
      <c r="J2515">
        <v>4.3422200000000001E-2</v>
      </c>
      <c r="K2515">
        <v>6.7619899999999997E-2</v>
      </c>
      <c r="L2515">
        <v>9.1817700000000002E-2</v>
      </c>
      <c r="M2515">
        <v>0.12675539999999999</v>
      </c>
      <c r="N2515">
        <v>4.61436E-2</v>
      </c>
      <c r="O2515">
        <v>160</v>
      </c>
      <c r="P2515">
        <v>1535</v>
      </c>
    </row>
    <row r="2516" spans="1:16">
      <c r="A2516" s="53" t="s">
        <v>56</v>
      </c>
      <c r="B2516" s="53">
        <v>40036</v>
      </c>
      <c r="C2516" s="57">
        <v>19</v>
      </c>
      <c r="D2516">
        <v>1.9954460000000001</v>
      </c>
      <c r="E2516">
        <v>1.897227</v>
      </c>
      <c r="F2516">
        <v>1.9206749999999999</v>
      </c>
      <c r="G2516">
        <v>9.8219200000000007E-2</v>
      </c>
      <c r="H2516">
        <v>88</v>
      </c>
      <c r="I2516">
        <v>3.9083699999999999E-2</v>
      </c>
      <c r="J2516">
        <v>7.4021400000000001E-2</v>
      </c>
      <c r="K2516">
        <v>9.8219200000000007E-2</v>
      </c>
      <c r="L2516">
        <v>0.1224169</v>
      </c>
      <c r="M2516">
        <v>0.15735460000000001</v>
      </c>
      <c r="N2516">
        <v>4.61436E-2</v>
      </c>
      <c r="O2516">
        <v>160</v>
      </c>
      <c r="P2516">
        <v>1535</v>
      </c>
    </row>
    <row r="2517" spans="1:16">
      <c r="A2517" s="53" t="s">
        <v>56</v>
      </c>
      <c r="B2517" s="53">
        <v>40036</v>
      </c>
      <c r="C2517" s="57">
        <v>20</v>
      </c>
      <c r="D2517">
        <v>1.8239970000000001</v>
      </c>
      <c r="E2517">
        <v>1.853688</v>
      </c>
      <c r="F2517">
        <v>1.8910370000000001</v>
      </c>
      <c r="G2517">
        <v>-2.9690999999999999E-2</v>
      </c>
      <c r="H2517">
        <v>85</v>
      </c>
      <c r="I2517">
        <v>-8.9006699999999994E-2</v>
      </c>
      <c r="J2517">
        <v>-5.3962499999999997E-2</v>
      </c>
      <c r="K2517">
        <v>-2.9690999999999999E-2</v>
      </c>
      <c r="L2517">
        <v>-5.4194999999999998E-3</v>
      </c>
      <c r="M2517">
        <v>2.96247E-2</v>
      </c>
      <c r="N2517">
        <v>4.62843E-2</v>
      </c>
      <c r="O2517">
        <v>159</v>
      </c>
      <c r="P2517">
        <v>1535</v>
      </c>
    </row>
    <row r="2518" spans="1:16">
      <c r="A2518" s="53" t="s">
        <v>56</v>
      </c>
      <c r="B2518" s="53">
        <v>40036</v>
      </c>
      <c r="C2518" s="57">
        <v>21</v>
      </c>
      <c r="D2518">
        <v>1.642209</v>
      </c>
      <c r="E2518">
        <v>1.7663230000000001</v>
      </c>
      <c r="F2518">
        <v>1.793739</v>
      </c>
      <c r="G2518">
        <v>-0.124114</v>
      </c>
      <c r="H2518">
        <v>80.5</v>
      </c>
      <c r="I2518">
        <v>-0.18324950000000001</v>
      </c>
      <c r="J2518">
        <v>-0.14831179999999999</v>
      </c>
      <c r="K2518">
        <v>-0.124114</v>
      </c>
      <c r="L2518">
        <v>-9.99163E-2</v>
      </c>
      <c r="M2518">
        <v>-6.4978599999999997E-2</v>
      </c>
      <c r="N2518">
        <v>4.61436E-2</v>
      </c>
      <c r="O2518">
        <v>160</v>
      </c>
      <c r="P2518">
        <v>1535</v>
      </c>
    </row>
    <row r="2519" spans="1:16">
      <c r="A2519" s="53" t="s">
        <v>56</v>
      </c>
      <c r="B2519" s="53">
        <v>40036</v>
      </c>
      <c r="C2519" s="57">
        <v>22</v>
      </c>
      <c r="D2519">
        <v>1.5057469999999999</v>
      </c>
      <c r="E2519">
        <v>1.583477</v>
      </c>
      <c r="F2519">
        <v>1.611883</v>
      </c>
      <c r="G2519">
        <v>-7.7729599999999996E-2</v>
      </c>
      <c r="H2519">
        <v>77.5</v>
      </c>
      <c r="I2519">
        <v>-0.13686499999999999</v>
      </c>
      <c r="J2519">
        <v>-0.1019273</v>
      </c>
      <c r="K2519">
        <v>-7.7729599999999996E-2</v>
      </c>
      <c r="L2519">
        <v>-5.3531799999999997E-2</v>
      </c>
      <c r="M2519">
        <v>-1.8594099999999999E-2</v>
      </c>
      <c r="N2519">
        <v>4.61436E-2</v>
      </c>
      <c r="O2519">
        <v>160</v>
      </c>
      <c r="P2519">
        <v>1535</v>
      </c>
    </row>
    <row r="2520" spans="1:16">
      <c r="A2520" s="53" t="s">
        <v>56</v>
      </c>
      <c r="B2520" s="53">
        <v>40036</v>
      </c>
      <c r="C2520" s="57">
        <v>23</v>
      </c>
      <c r="D2520">
        <v>1.213114</v>
      </c>
      <c r="E2520">
        <v>1.2474769999999999</v>
      </c>
      <c r="F2520">
        <v>1.251506</v>
      </c>
      <c r="G2520">
        <v>-3.4362700000000003E-2</v>
      </c>
      <c r="H2520">
        <v>74.5</v>
      </c>
      <c r="I2520">
        <v>-9.4020500000000007E-2</v>
      </c>
      <c r="J2520">
        <v>-5.8774199999999999E-2</v>
      </c>
      <c r="K2520">
        <v>-3.4362700000000003E-2</v>
      </c>
      <c r="L2520">
        <v>-9.9512000000000003E-3</v>
      </c>
      <c r="M2520">
        <v>2.52952E-2</v>
      </c>
      <c r="N2520">
        <v>4.6551299999999997E-2</v>
      </c>
      <c r="O2520">
        <v>158</v>
      </c>
      <c r="P2520">
        <v>1535</v>
      </c>
    </row>
    <row r="2521" spans="1:16">
      <c r="A2521" s="53" t="s">
        <v>56</v>
      </c>
      <c r="B2521" s="53">
        <v>40036</v>
      </c>
      <c r="C2521" s="57">
        <v>24</v>
      </c>
      <c r="D2521">
        <v>0.95008610000000004</v>
      </c>
      <c r="E2521">
        <v>0.9293631</v>
      </c>
      <c r="F2521">
        <v>0.92457610000000001</v>
      </c>
      <c r="G2521">
        <v>2.0722999999999998E-2</v>
      </c>
      <c r="H2521">
        <v>73</v>
      </c>
      <c r="I2521">
        <v>-3.8412500000000002E-2</v>
      </c>
      <c r="J2521">
        <v>-3.4748000000000001E-3</v>
      </c>
      <c r="K2521">
        <v>2.0722999999999998E-2</v>
      </c>
      <c r="L2521">
        <v>4.4920700000000001E-2</v>
      </c>
      <c r="M2521">
        <v>7.9858399999999996E-2</v>
      </c>
      <c r="N2521">
        <v>4.61436E-2</v>
      </c>
      <c r="O2521">
        <v>160</v>
      </c>
      <c r="P2521">
        <v>1535</v>
      </c>
    </row>
    <row r="2522" spans="1:16">
      <c r="A2522" s="53" t="s">
        <v>56</v>
      </c>
      <c r="B2522" s="53">
        <v>40043</v>
      </c>
      <c r="C2522" s="57">
        <v>1</v>
      </c>
      <c r="D2522">
        <v>0.74888710000000003</v>
      </c>
      <c r="E2522">
        <v>0.76153320000000002</v>
      </c>
      <c r="F2522">
        <v>0.76032029999999995</v>
      </c>
      <c r="G2522">
        <v>-1.26461E-2</v>
      </c>
      <c r="H2522">
        <v>71.5</v>
      </c>
      <c r="I2522">
        <v>-6.65211E-2</v>
      </c>
      <c r="J2522">
        <v>-3.4691300000000001E-2</v>
      </c>
      <c r="K2522">
        <v>-1.26461E-2</v>
      </c>
      <c r="L2522">
        <v>9.3991000000000005E-3</v>
      </c>
      <c r="M2522">
        <v>4.1228899999999999E-2</v>
      </c>
      <c r="N2522">
        <v>4.2038899999999997E-2</v>
      </c>
      <c r="O2522">
        <v>186</v>
      </c>
      <c r="P2522">
        <v>1843</v>
      </c>
    </row>
    <row r="2523" spans="1:16">
      <c r="A2523" s="53" t="s">
        <v>56</v>
      </c>
      <c r="B2523" s="53">
        <v>40043</v>
      </c>
      <c r="C2523" s="57">
        <v>2</v>
      </c>
      <c r="D2523">
        <v>0.6335267</v>
      </c>
      <c r="E2523">
        <v>0.65096960000000004</v>
      </c>
      <c r="F2523">
        <v>0.67063589999999995</v>
      </c>
      <c r="G2523">
        <v>-1.7442900000000001E-2</v>
      </c>
      <c r="H2523">
        <v>69</v>
      </c>
      <c r="I2523">
        <v>-7.1317900000000004E-2</v>
      </c>
      <c r="J2523">
        <v>-3.9488099999999998E-2</v>
      </c>
      <c r="K2523">
        <v>-1.7442900000000001E-2</v>
      </c>
      <c r="L2523">
        <v>4.6023000000000001E-3</v>
      </c>
      <c r="M2523">
        <v>3.6432100000000002E-2</v>
      </c>
      <c r="N2523">
        <v>4.2038899999999997E-2</v>
      </c>
      <c r="O2523">
        <v>186</v>
      </c>
      <c r="P2523">
        <v>1843</v>
      </c>
    </row>
    <row r="2524" spans="1:16">
      <c r="A2524" s="53" t="s">
        <v>56</v>
      </c>
      <c r="B2524" s="53">
        <v>40043</v>
      </c>
      <c r="C2524" s="57">
        <v>3</v>
      </c>
      <c r="D2524">
        <v>0.58556960000000002</v>
      </c>
      <c r="E2524">
        <v>0.61020220000000003</v>
      </c>
      <c r="F2524">
        <v>0.6200445</v>
      </c>
      <c r="G2524">
        <v>-2.4632600000000001E-2</v>
      </c>
      <c r="H2524">
        <v>67.5</v>
      </c>
      <c r="I2524">
        <v>-7.8507599999999997E-2</v>
      </c>
      <c r="J2524">
        <v>-4.6677900000000001E-2</v>
      </c>
      <c r="K2524">
        <v>-2.4632600000000001E-2</v>
      </c>
      <c r="L2524">
        <v>-2.5874000000000001E-3</v>
      </c>
      <c r="M2524">
        <v>2.9242400000000002E-2</v>
      </c>
      <c r="N2524">
        <v>4.2038899999999997E-2</v>
      </c>
      <c r="O2524">
        <v>186</v>
      </c>
      <c r="P2524">
        <v>1843</v>
      </c>
    </row>
    <row r="2525" spans="1:16">
      <c r="A2525" s="53" t="s">
        <v>56</v>
      </c>
      <c r="B2525" s="53">
        <v>40043</v>
      </c>
      <c r="C2525" s="57">
        <v>4</v>
      </c>
      <c r="D2525">
        <v>0.54023390000000004</v>
      </c>
      <c r="E2525">
        <v>0.58272959999999996</v>
      </c>
      <c r="F2525">
        <v>0.58873059999999999</v>
      </c>
      <c r="G2525">
        <v>-4.2495699999999997E-2</v>
      </c>
      <c r="H2525">
        <v>65.5</v>
      </c>
      <c r="I2525">
        <v>-9.6370700000000004E-2</v>
      </c>
      <c r="J2525">
        <v>-6.4540899999999998E-2</v>
      </c>
      <c r="K2525">
        <v>-4.2495699999999997E-2</v>
      </c>
      <c r="L2525">
        <v>-2.0450400000000001E-2</v>
      </c>
      <c r="M2525">
        <v>1.13793E-2</v>
      </c>
      <c r="N2525">
        <v>4.2038899999999997E-2</v>
      </c>
      <c r="O2525">
        <v>186</v>
      </c>
      <c r="P2525">
        <v>1843</v>
      </c>
    </row>
    <row r="2526" spans="1:16">
      <c r="A2526" s="53" t="s">
        <v>56</v>
      </c>
      <c r="B2526" s="53">
        <v>40043</v>
      </c>
      <c r="C2526" s="57">
        <v>5</v>
      </c>
      <c r="D2526">
        <v>0.53014430000000001</v>
      </c>
      <c r="E2526">
        <v>0.56997129999999996</v>
      </c>
      <c r="F2526">
        <v>0.56585399999999997</v>
      </c>
      <c r="G2526">
        <v>-3.9827000000000001E-2</v>
      </c>
      <c r="H2526">
        <v>63.5</v>
      </c>
      <c r="I2526">
        <v>-9.3971700000000005E-2</v>
      </c>
      <c r="J2526">
        <v>-6.1982599999999999E-2</v>
      </c>
      <c r="K2526">
        <v>-3.9827000000000001E-2</v>
      </c>
      <c r="L2526">
        <v>-1.76714E-2</v>
      </c>
      <c r="M2526">
        <v>1.43178E-2</v>
      </c>
      <c r="N2526">
        <v>4.2249399999999999E-2</v>
      </c>
      <c r="O2526">
        <v>185</v>
      </c>
      <c r="P2526">
        <v>1843</v>
      </c>
    </row>
    <row r="2527" spans="1:16">
      <c r="A2527" s="53" t="s">
        <v>56</v>
      </c>
      <c r="B2527" s="53">
        <v>40043</v>
      </c>
      <c r="C2527" s="57">
        <v>6</v>
      </c>
      <c r="D2527">
        <v>0.57019350000000002</v>
      </c>
      <c r="E2527">
        <v>0.5845302</v>
      </c>
      <c r="F2527">
        <v>0.57256130000000005</v>
      </c>
      <c r="G2527">
        <v>-1.4336700000000001E-2</v>
      </c>
      <c r="H2527">
        <v>62</v>
      </c>
      <c r="I2527">
        <v>-6.8686300000000006E-2</v>
      </c>
      <c r="J2527">
        <v>-3.65761E-2</v>
      </c>
      <c r="K2527">
        <v>-1.4336700000000001E-2</v>
      </c>
      <c r="L2527">
        <v>7.9027000000000003E-3</v>
      </c>
      <c r="M2527">
        <v>4.0012899999999997E-2</v>
      </c>
      <c r="N2527">
        <v>4.2409200000000001E-2</v>
      </c>
      <c r="O2527">
        <v>184</v>
      </c>
      <c r="P2527">
        <v>1843</v>
      </c>
    </row>
    <row r="2528" spans="1:16">
      <c r="A2528" s="53" t="s">
        <v>56</v>
      </c>
      <c r="B2528" s="53">
        <v>40043</v>
      </c>
      <c r="C2528" s="57">
        <v>7</v>
      </c>
      <c r="D2528">
        <v>0.66836200000000001</v>
      </c>
      <c r="E2528">
        <v>0.72391179999999999</v>
      </c>
      <c r="F2528">
        <v>0.69679389999999997</v>
      </c>
      <c r="G2528">
        <v>-5.5549800000000003E-2</v>
      </c>
      <c r="H2528">
        <v>62</v>
      </c>
      <c r="I2528">
        <v>-0.1096946</v>
      </c>
      <c r="J2528">
        <v>-7.7705399999999994E-2</v>
      </c>
      <c r="K2528">
        <v>-5.5549800000000003E-2</v>
      </c>
      <c r="L2528">
        <v>-3.3394199999999999E-2</v>
      </c>
      <c r="M2528">
        <v>-1.405E-3</v>
      </c>
      <c r="N2528">
        <v>4.2249399999999999E-2</v>
      </c>
      <c r="O2528">
        <v>185</v>
      </c>
      <c r="P2528">
        <v>1843</v>
      </c>
    </row>
    <row r="2529" spans="1:16">
      <c r="A2529" s="53" t="s">
        <v>56</v>
      </c>
      <c r="B2529" s="53">
        <v>40043</v>
      </c>
      <c r="C2529" s="57">
        <v>8</v>
      </c>
      <c r="D2529">
        <v>0.69801599999999997</v>
      </c>
      <c r="E2529">
        <v>0.74024650000000003</v>
      </c>
      <c r="F2529">
        <v>0.69712540000000001</v>
      </c>
      <c r="G2529">
        <v>-4.2230499999999997E-2</v>
      </c>
      <c r="H2529">
        <v>62</v>
      </c>
      <c r="I2529">
        <v>-9.65332E-2</v>
      </c>
      <c r="J2529">
        <v>-6.44507E-2</v>
      </c>
      <c r="K2529">
        <v>-4.2230499999999997E-2</v>
      </c>
      <c r="L2529">
        <v>-2.0010300000000002E-2</v>
      </c>
      <c r="M2529">
        <v>1.20722E-2</v>
      </c>
      <c r="N2529">
        <v>4.2372600000000003E-2</v>
      </c>
      <c r="O2529">
        <v>184</v>
      </c>
      <c r="P2529">
        <v>1843</v>
      </c>
    </row>
    <row r="2530" spans="1:16">
      <c r="A2530" s="53" t="s">
        <v>56</v>
      </c>
      <c r="B2530" s="53">
        <v>40043</v>
      </c>
      <c r="C2530" s="57">
        <v>9</v>
      </c>
      <c r="D2530">
        <v>0.72599139999999995</v>
      </c>
      <c r="E2530">
        <v>0.74793469999999995</v>
      </c>
      <c r="F2530">
        <v>0.7444037</v>
      </c>
      <c r="G2530">
        <v>-2.1943299999999999E-2</v>
      </c>
      <c r="H2530">
        <v>64.5</v>
      </c>
      <c r="I2530">
        <v>-7.6245900000000005E-2</v>
      </c>
      <c r="J2530">
        <v>-4.4163500000000001E-2</v>
      </c>
      <c r="K2530">
        <v>-2.1943299999999999E-2</v>
      </c>
      <c r="L2530">
        <v>2.7690000000000001E-4</v>
      </c>
      <c r="M2530">
        <v>3.2359400000000003E-2</v>
      </c>
      <c r="N2530">
        <v>4.2372600000000003E-2</v>
      </c>
      <c r="O2530">
        <v>184</v>
      </c>
      <c r="P2530">
        <v>1843</v>
      </c>
    </row>
    <row r="2531" spans="1:16">
      <c r="A2531" s="53" t="s">
        <v>56</v>
      </c>
      <c r="B2531" s="53">
        <v>40043</v>
      </c>
      <c r="C2531" s="57">
        <v>10</v>
      </c>
      <c r="D2531">
        <v>0.77689359999999996</v>
      </c>
      <c r="E2531">
        <v>0.7798081</v>
      </c>
      <c r="F2531">
        <v>0.76544670000000004</v>
      </c>
      <c r="G2531">
        <v>-2.9145E-3</v>
      </c>
      <c r="H2531">
        <v>68.5</v>
      </c>
      <c r="I2531">
        <v>-5.7217200000000003E-2</v>
      </c>
      <c r="J2531">
        <v>-2.5134699999999999E-2</v>
      </c>
      <c r="K2531">
        <v>-2.9145E-3</v>
      </c>
      <c r="L2531">
        <v>1.9305699999999999E-2</v>
      </c>
      <c r="M2531">
        <v>5.1388200000000002E-2</v>
      </c>
      <c r="N2531">
        <v>4.2372600000000003E-2</v>
      </c>
      <c r="O2531">
        <v>184</v>
      </c>
      <c r="P2531">
        <v>1843</v>
      </c>
    </row>
    <row r="2532" spans="1:16">
      <c r="A2532" s="53" t="s">
        <v>56</v>
      </c>
      <c r="B2532" s="53">
        <v>40043</v>
      </c>
      <c r="C2532" s="57">
        <v>11</v>
      </c>
      <c r="D2532">
        <v>0.8431362</v>
      </c>
      <c r="E2532">
        <v>0.86298620000000004</v>
      </c>
      <c r="F2532">
        <v>0.82177579999999995</v>
      </c>
      <c r="G2532">
        <v>-1.985E-2</v>
      </c>
      <c r="H2532">
        <v>73</v>
      </c>
      <c r="I2532">
        <v>-7.4288199999999999E-2</v>
      </c>
      <c r="J2532">
        <v>-4.2125700000000002E-2</v>
      </c>
      <c r="K2532">
        <v>-1.985E-2</v>
      </c>
      <c r="L2532">
        <v>2.4256E-3</v>
      </c>
      <c r="M2532">
        <v>3.45882E-2</v>
      </c>
      <c r="N2532">
        <v>4.2478299999999997E-2</v>
      </c>
      <c r="O2532">
        <v>183</v>
      </c>
      <c r="P2532">
        <v>1843</v>
      </c>
    </row>
    <row r="2533" spans="1:16">
      <c r="A2533" s="53" t="s">
        <v>56</v>
      </c>
      <c r="B2533" s="53">
        <v>40043</v>
      </c>
      <c r="C2533" s="57">
        <v>12</v>
      </c>
      <c r="D2533">
        <v>0.89949299999999999</v>
      </c>
      <c r="E2533">
        <v>0.88018680000000005</v>
      </c>
      <c r="F2533">
        <v>0.81289440000000002</v>
      </c>
      <c r="G2533">
        <v>1.9306199999999999E-2</v>
      </c>
      <c r="H2533">
        <v>77</v>
      </c>
      <c r="I2533">
        <v>-3.5131900000000001E-2</v>
      </c>
      <c r="J2533">
        <v>-2.9694000000000001E-3</v>
      </c>
      <c r="K2533">
        <v>1.9306199999999999E-2</v>
      </c>
      <c r="L2533">
        <v>4.1581899999999998E-2</v>
      </c>
      <c r="M2533">
        <v>7.3744400000000002E-2</v>
      </c>
      <c r="N2533">
        <v>4.2478299999999997E-2</v>
      </c>
      <c r="O2533">
        <v>183</v>
      </c>
      <c r="P2533">
        <v>1843</v>
      </c>
    </row>
    <row r="2534" spans="1:16">
      <c r="A2534" s="53" t="s">
        <v>56</v>
      </c>
      <c r="B2534" s="53">
        <v>40043</v>
      </c>
      <c r="C2534" s="57">
        <v>13</v>
      </c>
      <c r="D2534">
        <v>0.97553429999999997</v>
      </c>
      <c r="E2534">
        <v>0.94665739999999998</v>
      </c>
      <c r="F2534">
        <v>0.878579</v>
      </c>
      <c r="G2534">
        <v>2.8877E-2</v>
      </c>
      <c r="H2534">
        <v>80</v>
      </c>
      <c r="I2534">
        <v>-2.5834099999999999E-2</v>
      </c>
      <c r="J2534">
        <v>6.4897000000000002E-3</v>
      </c>
      <c r="K2534">
        <v>2.8877E-2</v>
      </c>
      <c r="L2534">
        <v>5.1264299999999999E-2</v>
      </c>
      <c r="M2534">
        <v>8.3587999999999996E-2</v>
      </c>
      <c r="N2534">
        <v>4.2691199999999999E-2</v>
      </c>
      <c r="O2534">
        <v>182</v>
      </c>
      <c r="P2534">
        <v>1843</v>
      </c>
    </row>
    <row r="2535" spans="1:16">
      <c r="A2535" s="53" t="s">
        <v>56</v>
      </c>
      <c r="B2535" s="53">
        <v>40043</v>
      </c>
      <c r="C2535" s="57">
        <v>14</v>
      </c>
      <c r="D2535">
        <v>1.0858490000000001</v>
      </c>
      <c r="E2535">
        <v>1.0372939999999999</v>
      </c>
      <c r="F2535">
        <v>1.006194</v>
      </c>
      <c r="G2535">
        <v>4.8554800000000002E-2</v>
      </c>
      <c r="H2535">
        <v>84</v>
      </c>
      <c r="I2535">
        <v>-6.0362999999999997E-3</v>
      </c>
      <c r="J2535">
        <v>2.62165E-2</v>
      </c>
      <c r="K2535">
        <v>4.8554800000000002E-2</v>
      </c>
      <c r="L2535">
        <v>7.0892999999999998E-2</v>
      </c>
      <c r="M2535">
        <v>0.1031459</v>
      </c>
      <c r="N2535">
        <v>4.2597700000000002E-2</v>
      </c>
      <c r="O2535">
        <v>182</v>
      </c>
      <c r="P2535">
        <v>1843</v>
      </c>
    </row>
    <row r="2536" spans="1:16">
      <c r="A2536" s="53" t="s">
        <v>56</v>
      </c>
      <c r="B2536" s="53">
        <v>40043</v>
      </c>
      <c r="C2536" s="57">
        <v>15</v>
      </c>
      <c r="D2536">
        <v>1.276815</v>
      </c>
      <c r="E2536">
        <v>1.1760349999999999</v>
      </c>
      <c r="F2536">
        <v>1.1599440000000001</v>
      </c>
      <c r="G2536">
        <v>0.1007798</v>
      </c>
      <c r="H2536">
        <v>87</v>
      </c>
      <c r="I2536">
        <v>4.6772599999999998E-2</v>
      </c>
      <c r="J2536">
        <v>7.86805E-2</v>
      </c>
      <c r="K2536">
        <v>0.1007798</v>
      </c>
      <c r="L2536">
        <v>0.1228791</v>
      </c>
      <c r="M2536">
        <v>0.15478700000000001</v>
      </c>
      <c r="N2536">
        <v>4.2142100000000002E-2</v>
      </c>
      <c r="O2536">
        <v>185</v>
      </c>
      <c r="P2536">
        <v>1843</v>
      </c>
    </row>
    <row r="2537" spans="1:16">
      <c r="A2537" s="53" t="s">
        <v>56</v>
      </c>
      <c r="B2537" s="53">
        <v>40043</v>
      </c>
      <c r="C2537" s="57">
        <v>16</v>
      </c>
      <c r="D2537">
        <v>1.519652</v>
      </c>
      <c r="E2537">
        <v>1.4027620000000001</v>
      </c>
      <c r="F2537">
        <v>1.4537640000000001</v>
      </c>
      <c r="G2537">
        <v>0.1168901</v>
      </c>
      <c r="H2537">
        <v>90.5</v>
      </c>
      <c r="I2537">
        <v>6.2882900000000005E-2</v>
      </c>
      <c r="J2537">
        <v>9.4790799999999995E-2</v>
      </c>
      <c r="K2537">
        <v>0.1168901</v>
      </c>
      <c r="L2537">
        <v>0.13898940000000001</v>
      </c>
      <c r="M2537">
        <v>0.1708973</v>
      </c>
      <c r="N2537">
        <v>4.2142100000000002E-2</v>
      </c>
      <c r="O2537">
        <v>185</v>
      </c>
      <c r="P2537">
        <v>1843</v>
      </c>
    </row>
    <row r="2538" spans="1:16">
      <c r="A2538" s="53" t="s">
        <v>56</v>
      </c>
      <c r="B2538" s="53">
        <v>40043</v>
      </c>
      <c r="C2538" s="57">
        <v>17</v>
      </c>
      <c r="D2538">
        <v>1.727098</v>
      </c>
      <c r="E2538">
        <v>1.5739270000000001</v>
      </c>
      <c r="F2538">
        <v>1.665103</v>
      </c>
      <c r="G2538">
        <v>0.1531709</v>
      </c>
      <c r="H2538">
        <v>92.5</v>
      </c>
      <c r="I2538">
        <v>9.8708000000000004E-2</v>
      </c>
      <c r="J2538">
        <v>0.1308851</v>
      </c>
      <c r="K2538">
        <v>0.1531709</v>
      </c>
      <c r="L2538">
        <v>0.17545669999999999</v>
      </c>
      <c r="M2538">
        <v>0.20763390000000001</v>
      </c>
      <c r="N2538">
        <v>4.2497699999999999E-2</v>
      </c>
      <c r="O2538">
        <v>182</v>
      </c>
      <c r="P2538">
        <v>1843</v>
      </c>
    </row>
    <row r="2539" spans="1:16">
      <c r="A2539" s="53" t="s">
        <v>56</v>
      </c>
      <c r="B2539" s="53">
        <v>40043</v>
      </c>
      <c r="C2539" s="57">
        <v>18</v>
      </c>
      <c r="D2539">
        <v>1.8462890000000001</v>
      </c>
      <c r="E2539">
        <v>1.667889</v>
      </c>
      <c r="F2539">
        <v>1.8142769999999999</v>
      </c>
      <c r="G2539">
        <v>0.1784</v>
      </c>
      <c r="H2539">
        <v>92</v>
      </c>
      <c r="I2539">
        <v>0.12409050000000001</v>
      </c>
      <c r="J2539">
        <v>0.15617700000000001</v>
      </c>
      <c r="K2539">
        <v>0.1784</v>
      </c>
      <c r="L2539">
        <v>0.2006231</v>
      </c>
      <c r="M2539">
        <v>0.23270959999999999</v>
      </c>
      <c r="N2539">
        <v>4.2377999999999999E-2</v>
      </c>
      <c r="O2539">
        <v>183</v>
      </c>
      <c r="P2539">
        <v>1843</v>
      </c>
    </row>
    <row r="2540" spans="1:16">
      <c r="A2540" s="53" t="s">
        <v>56</v>
      </c>
      <c r="B2540" s="53">
        <v>40043</v>
      </c>
      <c r="C2540" s="57">
        <v>19</v>
      </c>
      <c r="D2540">
        <v>1.85809</v>
      </c>
      <c r="E2540">
        <v>1.7139139999999999</v>
      </c>
      <c r="F2540">
        <v>1.807156</v>
      </c>
      <c r="G2540">
        <v>0.1441761</v>
      </c>
      <c r="H2540">
        <v>89.5</v>
      </c>
      <c r="I2540">
        <v>9.0137900000000007E-2</v>
      </c>
      <c r="J2540">
        <v>0.12206409999999999</v>
      </c>
      <c r="K2540">
        <v>0.1441761</v>
      </c>
      <c r="L2540">
        <v>0.16628809999999999</v>
      </c>
      <c r="M2540">
        <v>0.19821430000000001</v>
      </c>
      <c r="N2540">
        <v>4.2166200000000001E-2</v>
      </c>
      <c r="O2540">
        <v>185</v>
      </c>
      <c r="P2540">
        <v>1843</v>
      </c>
    </row>
    <row r="2541" spans="1:16">
      <c r="A2541" s="53" t="s">
        <v>56</v>
      </c>
      <c r="B2541" s="53">
        <v>40043</v>
      </c>
      <c r="C2541" s="57">
        <v>20</v>
      </c>
      <c r="D2541">
        <v>1.6610560000000001</v>
      </c>
      <c r="E2541">
        <v>1.7656069999999999</v>
      </c>
      <c r="F2541">
        <v>1.8365260000000001</v>
      </c>
      <c r="G2541">
        <v>-0.1045508</v>
      </c>
      <c r="H2541">
        <v>83.5</v>
      </c>
      <c r="I2541">
        <v>-0.15858900000000001</v>
      </c>
      <c r="J2541">
        <v>-0.12666279999999999</v>
      </c>
      <c r="K2541">
        <v>-0.1045508</v>
      </c>
      <c r="L2541">
        <v>-8.2438800000000007E-2</v>
      </c>
      <c r="M2541">
        <v>-5.0512700000000001E-2</v>
      </c>
      <c r="N2541">
        <v>4.2166200000000001E-2</v>
      </c>
      <c r="O2541">
        <v>185</v>
      </c>
      <c r="P2541">
        <v>1843</v>
      </c>
    </row>
    <row r="2542" spans="1:16">
      <c r="A2542" s="53" t="s">
        <v>56</v>
      </c>
      <c r="B2542" s="53">
        <v>40043</v>
      </c>
      <c r="C2542" s="57">
        <v>21</v>
      </c>
      <c r="D2542">
        <v>1.549498</v>
      </c>
      <c r="E2542">
        <v>1.681843</v>
      </c>
      <c r="F2542">
        <v>1.775671</v>
      </c>
      <c r="G2542">
        <v>-0.13234499999999999</v>
      </c>
      <c r="H2542">
        <v>79</v>
      </c>
      <c r="I2542">
        <v>-0.18674940000000001</v>
      </c>
      <c r="J2542">
        <v>-0.15460679999999999</v>
      </c>
      <c r="K2542">
        <v>-0.13234499999999999</v>
      </c>
      <c r="L2542">
        <v>-0.1100831</v>
      </c>
      <c r="M2542">
        <v>-7.7940499999999996E-2</v>
      </c>
      <c r="N2542">
        <v>4.2451999999999997E-2</v>
      </c>
      <c r="O2542">
        <v>183</v>
      </c>
      <c r="P2542">
        <v>1843</v>
      </c>
    </row>
    <row r="2543" spans="1:16">
      <c r="A2543" s="53" t="s">
        <v>56</v>
      </c>
      <c r="B2543" s="54">
        <v>40043</v>
      </c>
      <c r="C2543" s="57">
        <v>22</v>
      </c>
      <c r="D2543">
        <v>1.443363</v>
      </c>
      <c r="E2543">
        <v>1.5086850000000001</v>
      </c>
      <c r="F2543">
        <v>1.5359609999999999</v>
      </c>
      <c r="G2543">
        <v>-6.5321299999999999E-2</v>
      </c>
      <c r="H2543">
        <v>77</v>
      </c>
      <c r="I2543">
        <v>-0.1204142</v>
      </c>
      <c r="J2543">
        <v>-8.7864899999999996E-2</v>
      </c>
      <c r="K2543">
        <v>-6.5321299999999999E-2</v>
      </c>
      <c r="L2543">
        <v>-4.2777799999999998E-2</v>
      </c>
      <c r="M2543">
        <v>-1.02284E-2</v>
      </c>
      <c r="N2543">
        <v>4.2989199999999998E-2</v>
      </c>
      <c r="O2543">
        <v>179</v>
      </c>
      <c r="P2543">
        <v>1843</v>
      </c>
    </row>
    <row r="2544" spans="1:16">
      <c r="A2544" s="53" t="s">
        <v>56</v>
      </c>
      <c r="B2544" s="54">
        <v>40043</v>
      </c>
      <c r="C2544" s="57">
        <v>23</v>
      </c>
      <c r="D2544">
        <v>1.1704410000000001</v>
      </c>
      <c r="E2544">
        <v>1.1905239999999999</v>
      </c>
      <c r="F2544">
        <v>1.2062310000000001</v>
      </c>
      <c r="G2544">
        <v>-2.0083E-2</v>
      </c>
      <c r="H2544">
        <v>74.5</v>
      </c>
      <c r="I2544">
        <v>-7.4697299999999994E-2</v>
      </c>
      <c r="J2544">
        <v>-4.2430700000000002E-2</v>
      </c>
      <c r="K2544">
        <v>-2.0083E-2</v>
      </c>
      <c r="L2544">
        <v>2.2648E-3</v>
      </c>
      <c r="M2544">
        <v>3.4531399999999997E-2</v>
      </c>
      <c r="N2544">
        <v>4.2615800000000002E-2</v>
      </c>
      <c r="O2544">
        <v>181</v>
      </c>
      <c r="P2544">
        <v>1843</v>
      </c>
    </row>
    <row r="2545" spans="1:16">
      <c r="A2545" s="53" t="s">
        <v>56</v>
      </c>
      <c r="B2545" s="54">
        <v>40043</v>
      </c>
      <c r="C2545" s="57">
        <v>24</v>
      </c>
      <c r="D2545">
        <v>0.92874809999999997</v>
      </c>
      <c r="E2545">
        <v>0.90638430000000003</v>
      </c>
      <c r="F2545">
        <v>0.91703299999999999</v>
      </c>
      <c r="G2545">
        <v>2.23637E-2</v>
      </c>
      <c r="H2545">
        <v>73</v>
      </c>
      <c r="I2545">
        <v>-3.17985E-2</v>
      </c>
      <c r="J2545">
        <v>2.0100000000000001E-4</v>
      </c>
      <c r="K2545">
        <v>2.23637E-2</v>
      </c>
      <c r="L2545">
        <v>4.4526499999999997E-2</v>
      </c>
      <c r="M2545">
        <v>7.6525999999999997E-2</v>
      </c>
      <c r="N2545">
        <v>4.2263000000000002E-2</v>
      </c>
      <c r="O2545">
        <v>184</v>
      </c>
      <c r="P2545">
        <v>1843</v>
      </c>
    </row>
    <row r="2546" spans="1:16">
      <c r="A2546" s="53" t="s">
        <v>56</v>
      </c>
      <c r="B2546" s="54">
        <v>40052</v>
      </c>
      <c r="C2546" s="57">
        <v>1</v>
      </c>
      <c r="D2546">
        <v>0.76197429999999999</v>
      </c>
      <c r="E2546">
        <v>0.76369120000000001</v>
      </c>
      <c r="F2546">
        <v>0.72265670000000004</v>
      </c>
      <c r="G2546">
        <v>-1.717E-3</v>
      </c>
      <c r="H2546">
        <v>70.5</v>
      </c>
      <c r="I2546">
        <v>-5.3487699999999999E-2</v>
      </c>
      <c r="J2546">
        <v>-2.2901100000000001E-2</v>
      </c>
      <c r="K2546">
        <v>-1.717E-3</v>
      </c>
      <c r="L2546">
        <v>1.94672E-2</v>
      </c>
      <c r="M2546">
        <v>5.00537E-2</v>
      </c>
      <c r="N2546">
        <v>4.0396899999999999E-2</v>
      </c>
      <c r="O2546">
        <v>211</v>
      </c>
      <c r="P2546">
        <v>2110</v>
      </c>
    </row>
    <row r="2547" spans="1:16">
      <c r="A2547" s="53" t="s">
        <v>56</v>
      </c>
      <c r="B2547" s="54">
        <v>40052</v>
      </c>
      <c r="C2547" s="57">
        <v>2</v>
      </c>
      <c r="D2547">
        <v>0.66996469999999997</v>
      </c>
      <c r="E2547">
        <v>0.65822579999999997</v>
      </c>
      <c r="F2547">
        <v>0.62836780000000003</v>
      </c>
      <c r="G2547">
        <v>1.17389E-2</v>
      </c>
      <c r="H2547">
        <v>70.5</v>
      </c>
      <c r="I2547">
        <v>-3.9863900000000001E-2</v>
      </c>
      <c r="J2547">
        <v>-9.3764999999999994E-3</v>
      </c>
      <c r="K2547">
        <v>1.17389E-2</v>
      </c>
      <c r="L2547">
        <v>3.2854300000000003E-2</v>
      </c>
      <c r="M2547">
        <v>6.3341599999999998E-2</v>
      </c>
      <c r="N2547">
        <v>4.0265799999999997E-2</v>
      </c>
      <c r="O2547">
        <v>212</v>
      </c>
      <c r="P2547">
        <v>2110</v>
      </c>
    </row>
    <row r="2548" spans="1:16">
      <c r="A2548" s="53" t="s">
        <v>56</v>
      </c>
      <c r="B2548" s="54">
        <v>40052</v>
      </c>
      <c r="C2548" s="57">
        <v>3</v>
      </c>
      <c r="D2548">
        <v>0.60539730000000003</v>
      </c>
      <c r="E2548">
        <v>0.60600719999999997</v>
      </c>
      <c r="F2548">
        <v>0.57743230000000001</v>
      </c>
      <c r="G2548">
        <v>-6.0990000000000003E-4</v>
      </c>
      <c r="H2548">
        <v>68.5</v>
      </c>
      <c r="I2548">
        <v>-5.20136E-2</v>
      </c>
      <c r="J2548">
        <v>-2.1643900000000001E-2</v>
      </c>
      <c r="K2548">
        <v>-6.0990000000000003E-4</v>
      </c>
      <c r="L2548">
        <v>2.0424000000000001E-2</v>
      </c>
      <c r="M2548">
        <v>5.07938E-2</v>
      </c>
      <c r="N2548">
        <v>4.01105E-2</v>
      </c>
      <c r="O2548">
        <v>213</v>
      </c>
      <c r="P2548">
        <v>2110</v>
      </c>
    </row>
    <row r="2549" spans="1:16">
      <c r="A2549" s="53" t="s">
        <v>56</v>
      </c>
      <c r="B2549" s="54">
        <v>40052</v>
      </c>
      <c r="C2549" s="57">
        <v>4</v>
      </c>
      <c r="D2549">
        <v>0.56785580000000002</v>
      </c>
      <c r="E2549">
        <v>0.58353670000000002</v>
      </c>
      <c r="F2549">
        <v>0.56135139999999994</v>
      </c>
      <c r="G2549">
        <v>-1.5680900000000001E-2</v>
      </c>
      <c r="H2549">
        <v>67.5</v>
      </c>
      <c r="I2549">
        <v>-6.6861400000000001E-2</v>
      </c>
      <c r="J2549">
        <v>-3.6623500000000003E-2</v>
      </c>
      <c r="K2549">
        <v>-1.5680900000000001E-2</v>
      </c>
      <c r="L2549">
        <v>5.2617000000000002E-3</v>
      </c>
      <c r="M2549">
        <v>3.5499599999999999E-2</v>
      </c>
      <c r="N2549">
        <v>3.9936300000000001E-2</v>
      </c>
      <c r="O2549">
        <v>214</v>
      </c>
      <c r="P2549">
        <v>2110</v>
      </c>
    </row>
    <row r="2550" spans="1:16">
      <c r="A2550" s="53" t="s">
        <v>56</v>
      </c>
      <c r="B2550" s="54">
        <v>40052</v>
      </c>
      <c r="C2550" s="57">
        <v>5</v>
      </c>
      <c r="D2550">
        <v>0.55370370000000002</v>
      </c>
      <c r="E2550">
        <v>0.56814399999999998</v>
      </c>
      <c r="F2550">
        <v>0.53432639999999998</v>
      </c>
      <c r="G2550">
        <v>-1.44403E-2</v>
      </c>
      <c r="H2550">
        <v>66.5</v>
      </c>
      <c r="I2550">
        <v>-6.5507599999999999E-2</v>
      </c>
      <c r="J2550">
        <v>-3.5336600000000003E-2</v>
      </c>
      <c r="K2550">
        <v>-1.44403E-2</v>
      </c>
      <c r="L2550">
        <v>6.4559999999999999E-3</v>
      </c>
      <c r="M2550">
        <v>3.6627E-2</v>
      </c>
      <c r="N2550">
        <v>3.9848000000000001E-2</v>
      </c>
      <c r="O2550">
        <v>215</v>
      </c>
      <c r="P2550">
        <v>2110</v>
      </c>
    </row>
    <row r="2551" spans="1:16">
      <c r="A2551" s="53" t="s">
        <v>56</v>
      </c>
      <c r="B2551" s="54">
        <v>40052</v>
      </c>
      <c r="C2551" s="57">
        <v>6</v>
      </c>
      <c r="D2551">
        <v>0.56644019999999995</v>
      </c>
      <c r="E2551">
        <v>0.59215030000000002</v>
      </c>
      <c r="F2551">
        <v>0.57178450000000003</v>
      </c>
      <c r="G2551">
        <v>-2.5710199999999999E-2</v>
      </c>
      <c r="H2551">
        <v>64.5</v>
      </c>
      <c r="I2551">
        <v>-7.6999100000000001E-2</v>
      </c>
      <c r="J2551">
        <v>-4.6697200000000001E-2</v>
      </c>
      <c r="K2551">
        <v>-2.5710199999999999E-2</v>
      </c>
      <c r="L2551">
        <v>-4.7231E-3</v>
      </c>
      <c r="M2551">
        <v>2.5578799999999999E-2</v>
      </c>
      <c r="N2551">
        <v>4.0021000000000001E-2</v>
      </c>
      <c r="O2551">
        <v>214</v>
      </c>
      <c r="P2551">
        <v>2110</v>
      </c>
    </row>
    <row r="2552" spans="1:16">
      <c r="A2552" s="53" t="s">
        <v>56</v>
      </c>
      <c r="B2552" s="54">
        <v>40052</v>
      </c>
      <c r="C2552" s="57">
        <v>7</v>
      </c>
      <c r="D2552">
        <v>0.66967460000000001</v>
      </c>
      <c r="E2552">
        <v>0.72433769999999997</v>
      </c>
      <c r="F2552">
        <v>0.7343771</v>
      </c>
      <c r="G2552">
        <v>-5.4663099999999999E-2</v>
      </c>
      <c r="H2552">
        <v>63</v>
      </c>
      <c r="I2552">
        <v>-0.1057303</v>
      </c>
      <c r="J2552">
        <v>-7.5559399999999999E-2</v>
      </c>
      <c r="K2552">
        <v>-5.4663099999999999E-2</v>
      </c>
      <c r="L2552">
        <v>-3.3766699999999997E-2</v>
      </c>
      <c r="M2552">
        <v>-3.5958000000000001E-3</v>
      </c>
      <c r="N2552">
        <v>3.9848000000000001E-2</v>
      </c>
      <c r="O2552">
        <v>215</v>
      </c>
      <c r="P2552">
        <v>2110</v>
      </c>
    </row>
    <row r="2553" spans="1:16">
      <c r="A2553" s="53" t="s">
        <v>56</v>
      </c>
      <c r="B2553" s="54">
        <v>40052</v>
      </c>
      <c r="C2553" s="57">
        <v>8</v>
      </c>
      <c r="D2553">
        <v>0.68777060000000001</v>
      </c>
      <c r="E2553">
        <v>0.72776110000000005</v>
      </c>
      <c r="F2553">
        <v>0.73677800000000004</v>
      </c>
      <c r="G2553">
        <v>-3.9990499999999998E-2</v>
      </c>
      <c r="H2553">
        <v>63.5</v>
      </c>
      <c r="I2553">
        <v>-9.1057799999999994E-2</v>
      </c>
      <c r="J2553">
        <v>-6.0886900000000001E-2</v>
      </c>
      <c r="K2553">
        <v>-3.9990499999999998E-2</v>
      </c>
      <c r="L2553">
        <v>-1.9094199999999999E-2</v>
      </c>
      <c r="M2553">
        <v>1.10767E-2</v>
      </c>
      <c r="N2553">
        <v>3.9848000000000001E-2</v>
      </c>
      <c r="O2553">
        <v>215</v>
      </c>
      <c r="P2553">
        <v>2110</v>
      </c>
    </row>
    <row r="2554" spans="1:16">
      <c r="A2554" s="53" t="s">
        <v>56</v>
      </c>
      <c r="B2554" s="54">
        <v>40052</v>
      </c>
      <c r="C2554" s="57">
        <v>9</v>
      </c>
      <c r="D2554">
        <v>0.74604440000000005</v>
      </c>
      <c r="E2554">
        <v>0.73732330000000001</v>
      </c>
      <c r="F2554">
        <v>0.68078910000000004</v>
      </c>
      <c r="G2554">
        <v>8.7211000000000007E-3</v>
      </c>
      <c r="H2554">
        <v>67.5</v>
      </c>
      <c r="I2554">
        <v>-4.2483800000000002E-2</v>
      </c>
      <c r="J2554">
        <v>-1.2231499999999999E-2</v>
      </c>
      <c r="K2554">
        <v>8.7211000000000007E-3</v>
      </c>
      <c r="L2554">
        <v>2.9673700000000001E-2</v>
      </c>
      <c r="M2554">
        <v>5.9926E-2</v>
      </c>
      <c r="N2554">
        <v>3.9955400000000002E-2</v>
      </c>
      <c r="O2554">
        <v>214</v>
      </c>
      <c r="P2554">
        <v>2110</v>
      </c>
    </row>
    <row r="2555" spans="1:16">
      <c r="A2555" s="53" t="s">
        <v>56</v>
      </c>
      <c r="B2555" s="54">
        <v>40052</v>
      </c>
      <c r="C2555" s="57">
        <v>10</v>
      </c>
      <c r="D2555">
        <v>0.82344289999999998</v>
      </c>
      <c r="E2555">
        <v>0.7733006</v>
      </c>
      <c r="F2555">
        <v>0.75702199999999997</v>
      </c>
      <c r="G2555">
        <v>5.0142300000000001E-2</v>
      </c>
      <c r="H2555">
        <v>72</v>
      </c>
      <c r="I2555">
        <v>-1.2620999999999999E-3</v>
      </c>
      <c r="J2555">
        <v>2.9107999999999998E-2</v>
      </c>
      <c r="K2555">
        <v>5.0142300000000001E-2</v>
      </c>
      <c r="L2555">
        <v>7.1176600000000007E-2</v>
      </c>
      <c r="M2555">
        <v>0.10154680000000001</v>
      </c>
      <c r="N2555">
        <v>4.0111099999999997E-2</v>
      </c>
      <c r="O2555">
        <v>213</v>
      </c>
      <c r="P2555">
        <v>2110</v>
      </c>
    </row>
    <row r="2556" spans="1:16">
      <c r="A2556" s="53" t="s">
        <v>56</v>
      </c>
      <c r="B2556" s="54">
        <v>40052</v>
      </c>
      <c r="C2556" s="57">
        <v>11</v>
      </c>
      <c r="D2556">
        <v>0.91991619999999996</v>
      </c>
      <c r="E2556">
        <v>0.87600699999999998</v>
      </c>
      <c r="F2556">
        <v>0.82797189999999998</v>
      </c>
      <c r="G2556">
        <v>4.3909200000000002E-2</v>
      </c>
      <c r="H2556">
        <v>76</v>
      </c>
      <c r="I2556">
        <v>-7.8741000000000002E-3</v>
      </c>
      <c r="J2556">
        <v>2.2719900000000001E-2</v>
      </c>
      <c r="K2556">
        <v>4.3909200000000002E-2</v>
      </c>
      <c r="L2556">
        <v>6.5098500000000004E-2</v>
      </c>
      <c r="M2556">
        <v>9.56925E-2</v>
      </c>
      <c r="N2556">
        <v>4.0406699999999997E-2</v>
      </c>
      <c r="O2556">
        <v>211</v>
      </c>
      <c r="P2556">
        <v>2110</v>
      </c>
    </row>
    <row r="2557" spans="1:16">
      <c r="A2557" s="53" t="s">
        <v>56</v>
      </c>
      <c r="B2557" s="54">
        <v>40052</v>
      </c>
      <c r="C2557" s="57">
        <v>12</v>
      </c>
      <c r="D2557">
        <v>1.044219</v>
      </c>
      <c r="E2557">
        <v>0.93596230000000002</v>
      </c>
      <c r="F2557">
        <v>0.88214610000000004</v>
      </c>
      <c r="G2557">
        <v>0.1082572</v>
      </c>
      <c r="H2557">
        <v>80.5</v>
      </c>
      <c r="I2557">
        <v>5.6341299999999997E-2</v>
      </c>
      <c r="J2557">
        <v>8.7013599999999997E-2</v>
      </c>
      <c r="K2557">
        <v>0.1082572</v>
      </c>
      <c r="L2557">
        <v>0.1295007</v>
      </c>
      <c r="M2557">
        <v>0.16017300000000001</v>
      </c>
      <c r="N2557">
        <v>4.0510200000000003E-2</v>
      </c>
      <c r="O2557">
        <v>210</v>
      </c>
      <c r="P2557">
        <v>2110</v>
      </c>
    </row>
    <row r="2558" spans="1:16">
      <c r="A2558" s="53" t="s">
        <v>56</v>
      </c>
      <c r="B2558" s="54">
        <v>40052</v>
      </c>
      <c r="C2558" s="57">
        <v>13</v>
      </c>
      <c r="D2558">
        <v>1.180102</v>
      </c>
      <c r="E2558">
        <v>1.0189029999999999</v>
      </c>
      <c r="F2558">
        <v>0.89547540000000003</v>
      </c>
      <c r="G2558">
        <v>0.16119990000000001</v>
      </c>
      <c r="H2558">
        <v>84.5</v>
      </c>
      <c r="I2558">
        <v>0.10986609999999999</v>
      </c>
      <c r="J2558">
        <v>0.1401946</v>
      </c>
      <c r="K2558">
        <v>0.16119990000000001</v>
      </c>
      <c r="L2558">
        <v>0.18220529999999999</v>
      </c>
      <c r="M2558">
        <v>0.21253369999999999</v>
      </c>
      <c r="N2558">
        <v>4.0056000000000001E-2</v>
      </c>
      <c r="O2558">
        <v>213</v>
      </c>
      <c r="P2558">
        <v>2110</v>
      </c>
    </row>
    <row r="2559" spans="1:16">
      <c r="A2559" s="53" t="s">
        <v>56</v>
      </c>
      <c r="B2559" s="54">
        <v>40052</v>
      </c>
      <c r="C2559" s="57">
        <v>14</v>
      </c>
      <c r="D2559">
        <v>1.4018930000000001</v>
      </c>
      <c r="E2559">
        <v>1.177837</v>
      </c>
      <c r="F2559">
        <v>1.0580080000000001</v>
      </c>
      <c r="G2559">
        <v>0.22405659999999999</v>
      </c>
      <c r="H2559">
        <v>89.5</v>
      </c>
      <c r="I2559">
        <v>0.17259959999999999</v>
      </c>
      <c r="J2559">
        <v>0.20300080000000001</v>
      </c>
      <c r="K2559">
        <v>0.22405659999999999</v>
      </c>
      <c r="L2559">
        <v>0.24511240000000001</v>
      </c>
      <c r="M2559">
        <v>0.27551360000000003</v>
      </c>
      <c r="N2559">
        <v>4.0152100000000003E-2</v>
      </c>
      <c r="O2559">
        <v>213</v>
      </c>
      <c r="P2559">
        <v>2110</v>
      </c>
    </row>
    <row r="2560" spans="1:16">
      <c r="A2560" s="53" t="s">
        <v>56</v>
      </c>
      <c r="B2560" s="54">
        <v>40052</v>
      </c>
      <c r="C2560" s="57">
        <v>15</v>
      </c>
      <c r="D2560">
        <v>1.6556090000000001</v>
      </c>
      <c r="E2560">
        <v>1.3648530000000001</v>
      </c>
      <c r="F2560">
        <v>1.207354</v>
      </c>
      <c r="G2560">
        <v>0.2907555</v>
      </c>
      <c r="H2560">
        <v>92.5</v>
      </c>
      <c r="I2560">
        <v>0.23941370000000001</v>
      </c>
      <c r="J2560">
        <v>0.26974680000000001</v>
      </c>
      <c r="K2560">
        <v>0.2907555</v>
      </c>
      <c r="L2560">
        <v>0.31176419999999999</v>
      </c>
      <c r="M2560">
        <v>0.3420974</v>
      </c>
      <c r="N2560">
        <v>4.0062300000000002E-2</v>
      </c>
      <c r="O2560">
        <v>214</v>
      </c>
      <c r="P2560">
        <v>2110</v>
      </c>
    </row>
    <row r="2561" spans="1:16">
      <c r="A2561" s="53" t="s">
        <v>56</v>
      </c>
      <c r="B2561" s="54">
        <v>40052</v>
      </c>
      <c r="C2561" s="57">
        <v>16</v>
      </c>
      <c r="D2561">
        <v>1.888995</v>
      </c>
      <c r="E2561">
        <v>1.548746</v>
      </c>
      <c r="F2561">
        <v>1.441114</v>
      </c>
      <c r="G2561">
        <v>0.34024870000000002</v>
      </c>
      <c r="H2561">
        <v>94</v>
      </c>
      <c r="I2561">
        <v>0.28890680000000002</v>
      </c>
      <c r="J2561">
        <v>0.31924000000000002</v>
      </c>
      <c r="K2561">
        <v>0.34024870000000002</v>
      </c>
      <c r="L2561">
        <v>0.36125740000000001</v>
      </c>
      <c r="M2561">
        <v>0.39159060000000001</v>
      </c>
      <c r="N2561">
        <v>4.0062300000000002E-2</v>
      </c>
      <c r="O2561">
        <v>214</v>
      </c>
      <c r="P2561">
        <v>2110</v>
      </c>
    </row>
    <row r="2562" spans="1:16">
      <c r="A2562" s="53" t="s">
        <v>56</v>
      </c>
      <c r="B2562" s="54">
        <v>40052</v>
      </c>
      <c r="C2562" s="57">
        <v>17</v>
      </c>
      <c r="D2562">
        <v>2.085998</v>
      </c>
      <c r="E2562">
        <v>1.753385</v>
      </c>
      <c r="F2562">
        <v>1.710828</v>
      </c>
      <c r="G2562">
        <v>0.33261259999999998</v>
      </c>
      <c r="H2562">
        <v>95</v>
      </c>
      <c r="I2562">
        <v>0.28164080000000002</v>
      </c>
      <c r="J2562">
        <v>0.31175540000000002</v>
      </c>
      <c r="K2562">
        <v>0.33261259999999998</v>
      </c>
      <c r="L2562">
        <v>0.3534699</v>
      </c>
      <c r="M2562">
        <v>0.38358449999999999</v>
      </c>
      <c r="N2562">
        <v>3.9773500000000003E-2</v>
      </c>
      <c r="O2562">
        <v>216</v>
      </c>
      <c r="P2562">
        <v>2110</v>
      </c>
    </row>
    <row r="2563" spans="1:16">
      <c r="A2563" s="53" t="s">
        <v>56</v>
      </c>
      <c r="B2563" s="54">
        <v>40052</v>
      </c>
      <c r="C2563" s="57">
        <v>18</v>
      </c>
      <c r="D2563">
        <v>2.2189920000000001</v>
      </c>
      <c r="E2563">
        <v>1.8730629999999999</v>
      </c>
      <c r="F2563">
        <v>1.8547750000000001</v>
      </c>
      <c r="G2563">
        <v>0.34592879999999998</v>
      </c>
      <c r="H2563">
        <v>95</v>
      </c>
      <c r="I2563">
        <v>0.2948056</v>
      </c>
      <c r="J2563">
        <v>0.32500960000000001</v>
      </c>
      <c r="K2563">
        <v>0.34592879999999998</v>
      </c>
      <c r="L2563">
        <v>0.36684800000000001</v>
      </c>
      <c r="M2563">
        <v>0.39705200000000002</v>
      </c>
      <c r="N2563">
        <v>3.9891700000000002E-2</v>
      </c>
      <c r="O2563">
        <v>215</v>
      </c>
      <c r="P2563">
        <v>2110</v>
      </c>
    </row>
    <row r="2564" spans="1:16">
      <c r="A2564" s="53" t="s">
        <v>56</v>
      </c>
      <c r="B2564" s="54">
        <v>40052</v>
      </c>
      <c r="C2564" s="57">
        <v>19</v>
      </c>
      <c r="D2564">
        <v>2.208955</v>
      </c>
      <c r="E2564">
        <v>1.873108</v>
      </c>
      <c r="F2564">
        <v>1.7685310000000001</v>
      </c>
      <c r="G2564">
        <v>0.33584649999999999</v>
      </c>
      <c r="H2564">
        <v>93.5</v>
      </c>
      <c r="I2564">
        <v>0.28459129999999999</v>
      </c>
      <c r="J2564">
        <v>0.31487330000000002</v>
      </c>
      <c r="K2564">
        <v>0.33584649999999999</v>
      </c>
      <c r="L2564">
        <v>0.35681980000000002</v>
      </c>
      <c r="M2564">
        <v>0.3871018</v>
      </c>
      <c r="N2564">
        <v>3.9994700000000001E-2</v>
      </c>
      <c r="O2564">
        <v>214</v>
      </c>
      <c r="P2564">
        <v>2110</v>
      </c>
    </row>
    <row r="2565" spans="1:16">
      <c r="A2565" s="53" t="s">
        <v>56</v>
      </c>
      <c r="B2565" s="54">
        <v>40052</v>
      </c>
      <c r="C2565" s="57">
        <v>20</v>
      </c>
      <c r="D2565">
        <v>2.1286119999999999</v>
      </c>
      <c r="E2565">
        <v>2.0073829999999999</v>
      </c>
      <c r="F2565">
        <v>1.8576839999999999</v>
      </c>
      <c r="G2565">
        <v>0.1212294</v>
      </c>
      <c r="H2565">
        <v>91</v>
      </c>
      <c r="I2565">
        <v>7.0126599999999997E-2</v>
      </c>
      <c r="J2565">
        <v>0.10031859999999999</v>
      </c>
      <c r="K2565">
        <v>0.1212294</v>
      </c>
      <c r="L2565">
        <v>0.14214019999999999</v>
      </c>
      <c r="M2565">
        <v>0.17233219999999999</v>
      </c>
      <c r="N2565">
        <v>3.98757E-2</v>
      </c>
      <c r="O2565">
        <v>215</v>
      </c>
      <c r="P2565">
        <v>2110</v>
      </c>
    </row>
    <row r="2566" spans="1:16">
      <c r="A2566" s="53" t="s">
        <v>56</v>
      </c>
      <c r="B2566" s="54">
        <v>40052</v>
      </c>
      <c r="C2566" s="57">
        <v>21</v>
      </c>
      <c r="D2566">
        <v>1.9639070000000001</v>
      </c>
      <c r="E2566">
        <v>1.9346380000000001</v>
      </c>
      <c r="F2566">
        <v>1.8417889999999999</v>
      </c>
      <c r="G2566">
        <v>2.9268300000000001E-2</v>
      </c>
      <c r="H2566">
        <v>87.5</v>
      </c>
      <c r="I2566">
        <v>-2.17036E-2</v>
      </c>
      <c r="J2566">
        <v>8.4110000000000001E-3</v>
      </c>
      <c r="K2566">
        <v>2.9268300000000001E-2</v>
      </c>
      <c r="L2566">
        <v>5.0125500000000003E-2</v>
      </c>
      <c r="M2566">
        <v>8.0240099999999995E-2</v>
      </c>
      <c r="N2566">
        <v>3.9773500000000003E-2</v>
      </c>
      <c r="O2566">
        <v>216</v>
      </c>
      <c r="P2566">
        <v>2110</v>
      </c>
    </row>
    <row r="2567" spans="1:16">
      <c r="A2567" s="53" t="s">
        <v>56</v>
      </c>
      <c r="B2567" s="54">
        <v>40052</v>
      </c>
      <c r="C2567" s="57">
        <v>22</v>
      </c>
      <c r="D2567">
        <v>1.7838510000000001</v>
      </c>
      <c r="E2567">
        <v>1.7552730000000001</v>
      </c>
      <c r="F2567">
        <v>1.6533580000000001</v>
      </c>
      <c r="G2567">
        <v>2.8577399999999999E-2</v>
      </c>
      <c r="H2567">
        <v>84</v>
      </c>
      <c r="I2567">
        <v>-2.2394399999999998E-2</v>
      </c>
      <c r="J2567">
        <v>7.7202E-3</v>
      </c>
      <c r="K2567">
        <v>2.8577399999999999E-2</v>
      </c>
      <c r="L2567">
        <v>4.9434699999999998E-2</v>
      </c>
      <c r="M2567">
        <v>7.9549300000000003E-2</v>
      </c>
      <c r="N2567">
        <v>3.9773500000000003E-2</v>
      </c>
      <c r="O2567">
        <v>216</v>
      </c>
      <c r="P2567">
        <v>2110</v>
      </c>
    </row>
    <row r="2568" spans="1:16">
      <c r="A2568" s="53" t="s">
        <v>56</v>
      </c>
      <c r="B2568" s="54">
        <v>40052</v>
      </c>
      <c r="C2568" s="57">
        <v>23</v>
      </c>
      <c r="D2568">
        <v>1.4242049999999999</v>
      </c>
      <c r="E2568">
        <v>1.4035340000000001</v>
      </c>
      <c r="F2568">
        <v>1.3169470000000001</v>
      </c>
      <c r="G2568">
        <v>2.0670399999999998E-2</v>
      </c>
      <c r="H2568">
        <v>80.5</v>
      </c>
      <c r="I2568">
        <v>-3.0412600000000001E-2</v>
      </c>
      <c r="J2568">
        <v>-2.3230000000000001E-4</v>
      </c>
      <c r="K2568">
        <v>2.0670399999999998E-2</v>
      </c>
      <c r="L2568">
        <v>4.1573199999999998E-2</v>
      </c>
      <c r="M2568">
        <v>7.1753399999999995E-2</v>
      </c>
      <c r="N2568">
        <v>3.9860300000000001E-2</v>
      </c>
      <c r="O2568">
        <v>215</v>
      </c>
      <c r="P2568">
        <v>2110</v>
      </c>
    </row>
    <row r="2569" spans="1:16">
      <c r="A2569" s="53" t="s">
        <v>56</v>
      </c>
      <c r="B2569" s="54">
        <v>40052</v>
      </c>
      <c r="C2569" s="57">
        <v>24</v>
      </c>
      <c r="D2569">
        <v>1.1013679999999999</v>
      </c>
      <c r="E2569">
        <v>1.054646</v>
      </c>
      <c r="F2569">
        <v>0.97296110000000002</v>
      </c>
      <c r="G2569">
        <v>4.6722100000000003E-2</v>
      </c>
      <c r="H2569">
        <v>78.5</v>
      </c>
      <c r="I2569">
        <v>-4.4824000000000001E-3</v>
      </c>
      <c r="J2569">
        <v>2.57696E-2</v>
      </c>
      <c r="K2569">
        <v>4.6722100000000003E-2</v>
      </c>
      <c r="L2569">
        <v>6.7674499999999999E-2</v>
      </c>
      <c r="M2569">
        <v>9.79265E-2</v>
      </c>
      <c r="N2569">
        <v>3.99551E-2</v>
      </c>
      <c r="O2569">
        <v>214</v>
      </c>
      <c r="P2569">
        <v>2110</v>
      </c>
    </row>
    <row r="2570" spans="1:16">
      <c r="A2570" s="53" t="s">
        <v>56</v>
      </c>
      <c r="B2570" s="54">
        <v>40053</v>
      </c>
      <c r="C2570" s="57">
        <v>1</v>
      </c>
      <c r="D2570">
        <v>0.9364519</v>
      </c>
      <c r="E2570">
        <v>0.90296849999999995</v>
      </c>
      <c r="F2570">
        <v>0.75501629999999997</v>
      </c>
      <c r="G2570">
        <v>3.3483400000000003E-2</v>
      </c>
      <c r="H2570">
        <v>76.5</v>
      </c>
      <c r="I2570">
        <v>-1.80483E-2</v>
      </c>
      <c r="J2570">
        <v>1.2397E-2</v>
      </c>
      <c r="K2570">
        <v>3.3483400000000003E-2</v>
      </c>
      <c r="L2570">
        <v>5.4569699999999999E-2</v>
      </c>
      <c r="M2570">
        <v>8.5015099999999996E-2</v>
      </c>
      <c r="N2570">
        <v>4.02104E-2</v>
      </c>
      <c r="O2570">
        <v>214</v>
      </c>
      <c r="P2570">
        <v>2127</v>
      </c>
    </row>
    <row r="2571" spans="1:16">
      <c r="A2571" s="53" t="s">
        <v>56</v>
      </c>
      <c r="B2571" s="54">
        <v>40053</v>
      </c>
      <c r="C2571" s="57">
        <v>2</v>
      </c>
      <c r="D2571">
        <v>0.76268760000000002</v>
      </c>
      <c r="E2571">
        <v>0.73737810000000004</v>
      </c>
      <c r="F2571">
        <v>0.63240269999999998</v>
      </c>
      <c r="G2571">
        <v>2.5309600000000002E-2</v>
      </c>
      <c r="H2571">
        <v>74.5</v>
      </c>
      <c r="I2571">
        <v>-2.6345400000000001E-2</v>
      </c>
      <c r="J2571">
        <v>4.1727999999999999E-3</v>
      </c>
      <c r="K2571">
        <v>2.5309600000000002E-2</v>
      </c>
      <c r="L2571">
        <v>4.6446399999999999E-2</v>
      </c>
      <c r="M2571">
        <v>7.6964500000000005E-2</v>
      </c>
      <c r="N2571">
        <v>4.0306599999999998E-2</v>
      </c>
      <c r="O2571">
        <v>213</v>
      </c>
      <c r="P2571">
        <v>2127</v>
      </c>
    </row>
    <row r="2572" spans="1:16">
      <c r="A2572" s="53" t="s">
        <v>56</v>
      </c>
      <c r="B2572" s="54">
        <v>40053</v>
      </c>
      <c r="C2572" s="57">
        <v>3</v>
      </c>
      <c r="D2572">
        <v>0.67558960000000001</v>
      </c>
      <c r="E2572">
        <v>0.66373570000000004</v>
      </c>
      <c r="F2572">
        <v>0.58528950000000002</v>
      </c>
      <c r="G2572">
        <v>1.1853900000000001E-2</v>
      </c>
      <c r="H2572">
        <v>72</v>
      </c>
      <c r="I2572">
        <v>-3.9672199999999998E-2</v>
      </c>
      <c r="J2572">
        <v>-9.2300999999999998E-3</v>
      </c>
      <c r="K2572">
        <v>1.1853900000000001E-2</v>
      </c>
      <c r="L2572">
        <v>3.2938000000000002E-2</v>
      </c>
      <c r="M2572">
        <v>6.3380000000000006E-2</v>
      </c>
      <c r="N2572">
        <v>4.0205999999999999E-2</v>
      </c>
      <c r="O2572">
        <v>212</v>
      </c>
      <c r="P2572">
        <v>2127</v>
      </c>
    </row>
    <row r="2573" spans="1:16">
      <c r="A2573" s="53" t="s">
        <v>56</v>
      </c>
      <c r="B2573" s="54">
        <v>40053</v>
      </c>
      <c r="C2573" s="57">
        <v>4</v>
      </c>
      <c r="D2573">
        <v>0.63183020000000001</v>
      </c>
      <c r="E2573">
        <v>0.63929840000000004</v>
      </c>
      <c r="F2573">
        <v>0.61918589999999996</v>
      </c>
      <c r="G2573">
        <v>-7.4682000000000004E-3</v>
      </c>
      <c r="H2573">
        <v>70.5</v>
      </c>
      <c r="I2573">
        <v>-5.9006500000000003E-2</v>
      </c>
      <c r="J2573">
        <v>-2.8557200000000001E-2</v>
      </c>
      <c r="K2573">
        <v>-7.4682000000000004E-3</v>
      </c>
      <c r="L2573">
        <v>1.36209E-2</v>
      </c>
      <c r="M2573">
        <v>4.4070100000000001E-2</v>
      </c>
      <c r="N2573">
        <v>4.0215500000000001E-2</v>
      </c>
      <c r="O2573">
        <v>214</v>
      </c>
      <c r="P2573">
        <v>2127</v>
      </c>
    </row>
    <row r="2574" spans="1:16">
      <c r="A2574" s="53" t="s">
        <v>56</v>
      </c>
      <c r="B2574" s="54">
        <v>40053</v>
      </c>
      <c r="C2574" s="57">
        <v>5</v>
      </c>
      <c r="D2574">
        <v>0.61774709999999999</v>
      </c>
      <c r="E2574">
        <v>0.62707429999999997</v>
      </c>
      <c r="F2574">
        <v>0.57179950000000002</v>
      </c>
      <c r="G2574">
        <v>-9.3272000000000008E-3</v>
      </c>
      <c r="H2574">
        <v>70</v>
      </c>
      <c r="I2574">
        <v>-6.0731500000000001E-2</v>
      </c>
      <c r="J2574">
        <v>-3.03614E-2</v>
      </c>
      <c r="K2574">
        <v>-9.3272000000000008E-3</v>
      </c>
      <c r="L2574">
        <v>1.17071E-2</v>
      </c>
      <c r="M2574">
        <v>4.2077099999999999E-2</v>
      </c>
      <c r="N2574">
        <v>4.0111000000000001E-2</v>
      </c>
      <c r="O2574">
        <v>215</v>
      </c>
      <c r="P2574">
        <v>2127</v>
      </c>
    </row>
    <row r="2575" spans="1:16">
      <c r="A2575" s="53" t="s">
        <v>56</v>
      </c>
      <c r="B2575" s="54">
        <v>40053</v>
      </c>
      <c r="C2575" s="57">
        <v>6</v>
      </c>
      <c r="D2575">
        <v>0.63262819999999997</v>
      </c>
      <c r="E2575">
        <v>0.63774960000000003</v>
      </c>
      <c r="F2575">
        <v>0.59253310000000003</v>
      </c>
      <c r="G2575">
        <v>-5.1213999999999999E-3</v>
      </c>
      <c r="H2575">
        <v>68.5</v>
      </c>
      <c r="I2575">
        <v>-5.6641299999999999E-2</v>
      </c>
      <c r="J2575">
        <v>-2.6202900000000001E-2</v>
      </c>
      <c r="K2575">
        <v>-5.1213999999999999E-3</v>
      </c>
      <c r="L2575">
        <v>1.5960100000000001E-2</v>
      </c>
      <c r="M2575">
        <v>4.6398500000000002E-2</v>
      </c>
      <c r="N2575">
        <v>4.0201199999999999E-2</v>
      </c>
      <c r="O2575">
        <v>214</v>
      </c>
      <c r="P2575">
        <v>2127</v>
      </c>
    </row>
    <row r="2576" spans="1:16">
      <c r="A2576" s="53" t="s">
        <v>56</v>
      </c>
      <c r="B2576" s="54">
        <v>40053</v>
      </c>
      <c r="C2576" s="57">
        <v>7</v>
      </c>
      <c r="D2576">
        <v>0.71485319999999997</v>
      </c>
      <c r="E2576">
        <v>0.7441584</v>
      </c>
      <c r="F2576">
        <v>0.71200269999999999</v>
      </c>
      <c r="G2576">
        <v>-2.93052E-2</v>
      </c>
      <c r="H2576">
        <v>69</v>
      </c>
      <c r="I2576">
        <v>-8.0934599999999995E-2</v>
      </c>
      <c r="J2576">
        <v>-5.0431499999999997E-2</v>
      </c>
      <c r="K2576">
        <v>-2.93052E-2</v>
      </c>
      <c r="L2576">
        <v>-8.1788E-3</v>
      </c>
      <c r="M2576">
        <v>2.2324299999999998E-2</v>
      </c>
      <c r="N2576">
        <v>4.0286700000000002E-2</v>
      </c>
      <c r="O2576">
        <v>213</v>
      </c>
      <c r="P2576">
        <v>2127</v>
      </c>
    </row>
    <row r="2577" spans="1:16">
      <c r="A2577" s="53" t="s">
        <v>56</v>
      </c>
      <c r="B2577" s="54">
        <v>40053</v>
      </c>
      <c r="C2577" s="57">
        <v>8</v>
      </c>
      <c r="D2577">
        <v>0.74939719999999999</v>
      </c>
      <c r="E2577">
        <v>0.77711509999999995</v>
      </c>
      <c r="F2577">
        <v>0.7316532</v>
      </c>
      <c r="G2577">
        <v>-2.77179E-2</v>
      </c>
      <c r="H2577">
        <v>70</v>
      </c>
      <c r="I2577">
        <v>-7.92379E-2</v>
      </c>
      <c r="J2577">
        <v>-4.8799500000000003E-2</v>
      </c>
      <c r="K2577">
        <v>-2.77179E-2</v>
      </c>
      <c r="L2577">
        <v>-6.6363999999999998E-3</v>
      </c>
      <c r="M2577">
        <v>2.3802E-2</v>
      </c>
      <c r="N2577">
        <v>4.0201199999999999E-2</v>
      </c>
      <c r="O2577">
        <v>214</v>
      </c>
      <c r="P2577">
        <v>2127</v>
      </c>
    </row>
    <row r="2578" spans="1:16">
      <c r="A2578" s="53" t="s">
        <v>56</v>
      </c>
      <c r="B2578" s="54">
        <v>40053</v>
      </c>
      <c r="C2578" s="57">
        <v>9</v>
      </c>
      <c r="D2578">
        <v>0.80044859999999995</v>
      </c>
      <c r="E2578">
        <v>0.79561930000000003</v>
      </c>
      <c r="F2578">
        <v>0.74456560000000005</v>
      </c>
      <c r="G2578">
        <v>4.8292999999999999E-3</v>
      </c>
      <c r="H2578">
        <v>72</v>
      </c>
      <c r="I2578">
        <v>-4.6862399999999999E-2</v>
      </c>
      <c r="J2578">
        <v>-1.63225E-2</v>
      </c>
      <c r="K2578">
        <v>4.8292999999999999E-3</v>
      </c>
      <c r="L2578">
        <v>2.59811E-2</v>
      </c>
      <c r="M2578">
        <v>5.6520899999999999E-2</v>
      </c>
      <c r="N2578">
        <v>4.0335200000000002E-2</v>
      </c>
      <c r="O2578">
        <v>213</v>
      </c>
      <c r="P2578">
        <v>2127</v>
      </c>
    </row>
    <row r="2579" spans="1:16">
      <c r="A2579" s="53" t="s">
        <v>56</v>
      </c>
      <c r="B2579" s="54">
        <v>40053</v>
      </c>
      <c r="C2579" s="57">
        <v>10</v>
      </c>
      <c r="D2579">
        <v>0.88583049999999997</v>
      </c>
      <c r="E2579">
        <v>0.84125570000000005</v>
      </c>
      <c r="F2579">
        <v>0.79918339999999999</v>
      </c>
      <c r="G2579">
        <v>4.4574900000000001E-2</v>
      </c>
      <c r="H2579">
        <v>75</v>
      </c>
      <c r="I2579">
        <v>-7.0965999999999998E-3</v>
      </c>
      <c r="J2579">
        <v>2.3431299999999999E-2</v>
      </c>
      <c r="K2579">
        <v>4.4574900000000001E-2</v>
      </c>
      <c r="L2579">
        <v>6.5718399999999996E-2</v>
      </c>
      <c r="M2579">
        <v>9.6246300000000007E-2</v>
      </c>
      <c r="N2579">
        <v>4.0319500000000001E-2</v>
      </c>
      <c r="O2579">
        <v>213</v>
      </c>
      <c r="P2579">
        <v>2127</v>
      </c>
    </row>
    <row r="2580" spans="1:16">
      <c r="A2580" s="53" t="s">
        <v>56</v>
      </c>
      <c r="B2580" s="54">
        <v>40053</v>
      </c>
      <c r="C2580" s="57">
        <v>11</v>
      </c>
      <c r="D2580">
        <v>1.048084</v>
      </c>
      <c r="E2580">
        <v>0.94152590000000003</v>
      </c>
      <c r="F2580">
        <v>0.87357410000000002</v>
      </c>
      <c r="G2580">
        <v>0.1065586</v>
      </c>
      <c r="H2580">
        <v>80.5</v>
      </c>
      <c r="I2580">
        <v>5.5003700000000003E-2</v>
      </c>
      <c r="J2580">
        <v>8.5462700000000003E-2</v>
      </c>
      <c r="K2580">
        <v>0.1065586</v>
      </c>
      <c r="L2580">
        <v>0.1276544</v>
      </c>
      <c r="M2580">
        <v>0.15811339999999999</v>
      </c>
      <c r="N2580">
        <v>4.02285E-2</v>
      </c>
      <c r="O2580">
        <v>214</v>
      </c>
      <c r="P2580">
        <v>2127</v>
      </c>
    </row>
    <row r="2581" spans="1:16">
      <c r="A2581" s="53" t="s">
        <v>56</v>
      </c>
      <c r="B2581" s="54">
        <v>40053</v>
      </c>
      <c r="C2581" s="57">
        <v>12</v>
      </c>
      <c r="D2581">
        <v>1.296916</v>
      </c>
      <c r="E2581">
        <v>1.102957</v>
      </c>
      <c r="F2581">
        <v>0.96616060000000004</v>
      </c>
      <c r="G2581">
        <v>0.19395889999999999</v>
      </c>
      <c r="H2581">
        <v>87.5</v>
      </c>
      <c r="I2581">
        <v>0.142404</v>
      </c>
      <c r="J2581">
        <v>0.17286309999999999</v>
      </c>
      <c r="K2581">
        <v>0.19395889999999999</v>
      </c>
      <c r="L2581">
        <v>0.21505469999999999</v>
      </c>
      <c r="M2581">
        <v>0.2455137</v>
      </c>
      <c r="N2581">
        <v>4.02285E-2</v>
      </c>
      <c r="O2581">
        <v>214</v>
      </c>
      <c r="P2581">
        <v>2127</v>
      </c>
    </row>
    <row r="2582" spans="1:16">
      <c r="A2582" s="53" t="s">
        <v>56</v>
      </c>
      <c r="B2582" s="54">
        <v>40053</v>
      </c>
      <c r="C2582" s="57">
        <v>13</v>
      </c>
      <c r="D2582">
        <v>1.534456</v>
      </c>
      <c r="E2582">
        <v>1.4020250000000001</v>
      </c>
      <c r="F2582">
        <v>1.2174739999999999</v>
      </c>
      <c r="G2582">
        <v>0.13243150000000001</v>
      </c>
      <c r="H2582">
        <v>91.5</v>
      </c>
      <c r="I2582">
        <v>8.0698599999999995E-2</v>
      </c>
      <c r="J2582">
        <v>0.1112628</v>
      </c>
      <c r="K2582">
        <v>0.13243150000000001</v>
      </c>
      <c r="L2582">
        <v>0.15360019999999999</v>
      </c>
      <c r="M2582">
        <v>0.18416440000000001</v>
      </c>
      <c r="N2582">
        <v>4.0367399999999998E-2</v>
      </c>
      <c r="O2582">
        <v>213</v>
      </c>
      <c r="P2582">
        <v>2127</v>
      </c>
    </row>
    <row r="2583" spans="1:16">
      <c r="A2583" s="53" t="s">
        <v>56</v>
      </c>
      <c r="B2583" s="54">
        <v>40053</v>
      </c>
      <c r="C2583" s="57">
        <v>14</v>
      </c>
      <c r="D2583">
        <v>1.6752450000000001</v>
      </c>
      <c r="E2583">
        <v>1.4691890000000001</v>
      </c>
      <c r="F2583">
        <v>1.287739</v>
      </c>
      <c r="G2583">
        <v>0.20605619999999999</v>
      </c>
      <c r="H2583">
        <v>92</v>
      </c>
      <c r="I2583">
        <v>0.15465190000000001</v>
      </c>
      <c r="J2583">
        <v>0.18502199999999999</v>
      </c>
      <c r="K2583">
        <v>0.20605619999999999</v>
      </c>
      <c r="L2583">
        <v>0.2270905</v>
      </c>
      <c r="M2583">
        <v>0.25746059999999998</v>
      </c>
      <c r="N2583">
        <v>4.0111000000000001E-2</v>
      </c>
      <c r="O2583">
        <v>215</v>
      </c>
      <c r="P2583">
        <v>2127</v>
      </c>
    </row>
    <row r="2584" spans="1:16">
      <c r="A2584" s="53" t="s">
        <v>56</v>
      </c>
      <c r="B2584" s="54">
        <v>40053</v>
      </c>
      <c r="C2584" s="57">
        <v>15</v>
      </c>
      <c r="D2584">
        <v>1.973592</v>
      </c>
      <c r="E2584">
        <v>1.5835440000000001</v>
      </c>
      <c r="F2584">
        <v>1.421791</v>
      </c>
      <c r="G2584">
        <v>0.39004830000000001</v>
      </c>
      <c r="H2584">
        <v>95</v>
      </c>
      <c r="I2584">
        <v>0.3386439</v>
      </c>
      <c r="J2584">
        <v>0.36901400000000001</v>
      </c>
      <c r="K2584">
        <v>0.39004830000000001</v>
      </c>
      <c r="L2584">
        <v>0.41108250000000002</v>
      </c>
      <c r="M2584">
        <v>0.44145259999999997</v>
      </c>
      <c r="N2584">
        <v>4.0111000000000001E-2</v>
      </c>
      <c r="O2584">
        <v>215</v>
      </c>
      <c r="P2584">
        <v>2127</v>
      </c>
    </row>
    <row r="2585" spans="1:16">
      <c r="A2585" s="53" t="s">
        <v>56</v>
      </c>
      <c r="B2585" s="54">
        <v>40053</v>
      </c>
      <c r="C2585" s="57">
        <v>16</v>
      </c>
      <c r="D2585">
        <v>2.2874270000000001</v>
      </c>
      <c r="E2585">
        <v>1.881664</v>
      </c>
      <c r="F2585">
        <v>1.812757</v>
      </c>
      <c r="G2585">
        <v>0.40576289999999998</v>
      </c>
      <c r="H2585">
        <v>98</v>
      </c>
      <c r="I2585">
        <v>0.35435860000000002</v>
      </c>
      <c r="J2585">
        <v>0.38472869999999998</v>
      </c>
      <c r="K2585">
        <v>0.40576289999999998</v>
      </c>
      <c r="L2585">
        <v>0.42679719999999999</v>
      </c>
      <c r="M2585">
        <v>0.4571672</v>
      </c>
      <c r="N2585">
        <v>4.0111000000000001E-2</v>
      </c>
      <c r="O2585">
        <v>215</v>
      </c>
      <c r="P2585">
        <v>2127</v>
      </c>
    </row>
    <row r="2586" spans="1:16">
      <c r="A2586" s="53" t="s">
        <v>56</v>
      </c>
      <c r="B2586" s="54">
        <v>40053</v>
      </c>
      <c r="C2586" s="57">
        <v>17</v>
      </c>
      <c r="D2586">
        <v>2.465668</v>
      </c>
      <c r="E2586">
        <v>2.0373790000000001</v>
      </c>
      <c r="F2586">
        <v>1.979484</v>
      </c>
      <c r="G2586">
        <v>0.42828939999999999</v>
      </c>
      <c r="H2586">
        <v>98</v>
      </c>
      <c r="I2586">
        <v>0.37650679999999997</v>
      </c>
      <c r="J2586">
        <v>0.40710039999999997</v>
      </c>
      <c r="K2586">
        <v>0.42828939999999999</v>
      </c>
      <c r="L2586">
        <v>0.4494784</v>
      </c>
      <c r="M2586">
        <v>0.4800721</v>
      </c>
      <c r="N2586">
        <v>4.0406200000000003E-2</v>
      </c>
      <c r="O2586">
        <v>212</v>
      </c>
      <c r="P2586">
        <v>2127</v>
      </c>
    </row>
    <row r="2587" spans="1:16">
      <c r="A2587" s="53" t="s">
        <v>56</v>
      </c>
      <c r="B2587" s="54">
        <v>40053</v>
      </c>
      <c r="C2587" s="57">
        <v>18</v>
      </c>
      <c r="D2587">
        <v>2.6082019999999999</v>
      </c>
      <c r="E2587">
        <v>2.1704970000000001</v>
      </c>
      <c r="F2587">
        <v>2.0908980000000001</v>
      </c>
      <c r="G2587">
        <v>0.43770579999999998</v>
      </c>
      <c r="H2587">
        <v>98.5</v>
      </c>
      <c r="I2587">
        <v>0.3861675</v>
      </c>
      <c r="J2587">
        <v>0.41661670000000001</v>
      </c>
      <c r="K2587">
        <v>0.43770579999999998</v>
      </c>
      <c r="L2587">
        <v>0.4587948</v>
      </c>
      <c r="M2587">
        <v>0.48924400000000001</v>
      </c>
      <c r="N2587">
        <v>4.0215500000000001E-2</v>
      </c>
      <c r="O2587">
        <v>214</v>
      </c>
      <c r="P2587">
        <v>2127</v>
      </c>
    </row>
    <row r="2588" spans="1:16">
      <c r="A2588" s="53" t="s">
        <v>56</v>
      </c>
      <c r="B2588" s="54">
        <v>40053</v>
      </c>
      <c r="C2588" s="57">
        <v>19</v>
      </c>
      <c r="D2588">
        <v>2.5047489999999999</v>
      </c>
      <c r="E2588">
        <v>2.1105309999999999</v>
      </c>
      <c r="F2588">
        <v>1.98001</v>
      </c>
      <c r="G2588">
        <v>0.39421800000000001</v>
      </c>
      <c r="H2588">
        <v>95</v>
      </c>
      <c r="I2588">
        <v>0.34267969999999998</v>
      </c>
      <c r="J2588">
        <v>0.37312889999999999</v>
      </c>
      <c r="K2588">
        <v>0.39421800000000001</v>
      </c>
      <c r="L2588">
        <v>0.41530699999999998</v>
      </c>
      <c r="M2588">
        <v>0.44575629999999999</v>
      </c>
      <c r="N2588">
        <v>4.0215500000000001E-2</v>
      </c>
      <c r="O2588">
        <v>214</v>
      </c>
      <c r="P2588">
        <v>2127</v>
      </c>
    </row>
    <row r="2589" spans="1:16">
      <c r="A2589" s="53" t="s">
        <v>56</v>
      </c>
      <c r="B2589" s="54">
        <v>40053</v>
      </c>
      <c r="C2589" s="57">
        <v>20</v>
      </c>
      <c r="D2589">
        <v>2.3845540000000001</v>
      </c>
      <c r="E2589">
        <v>2.251941</v>
      </c>
      <c r="F2589">
        <v>1.9598329999999999</v>
      </c>
      <c r="G2589">
        <v>0.1326137</v>
      </c>
      <c r="H2589">
        <v>92</v>
      </c>
      <c r="I2589">
        <v>8.0713900000000005E-2</v>
      </c>
      <c r="J2589">
        <v>0.1113767</v>
      </c>
      <c r="K2589">
        <v>0.1326137</v>
      </c>
      <c r="L2589">
        <v>0.1538506</v>
      </c>
      <c r="M2589">
        <v>0.18451339999999999</v>
      </c>
      <c r="N2589">
        <v>4.0497600000000002E-2</v>
      </c>
      <c r="O2589">
        <v>212</v>
      </c>
      <c r="P2589">
        <v>2127</v>
      </c>
    </row>
    <row r="2590" spans="1:16">
      <c r="A2590" s="53" t="s">
        <v>56</v>
      </c>
      <c r="B2590" s="54">
        <v>40053</v>
      </c>
      <c r="C2590" s="57">
        <v>21</v>
      </c>
      <c r="D2590">
        <v>2.1577480000000002</v>
      </c>
      <c r="E2590">
        <v>2.0629200000000001</v>
      </c>
      <c r="F2590">
        <v>1.8868849999999999</v>
      </c>
      <c r="G2590">
        <v>9.4828099999999999E-2</v>
      </c>
      <c r="H2590">
        <v>88</v>
      </c>
      <c r="I2590">
        <v>4.29591E-2</v>
      </c>
      <c r="J2590">
        <v>7.3603699999999994E-2</v>
      </c>
      <c r="K2590">
        <v>9.4828099999999999E-2</v>
      </c>
      <c r="L2590">
        <v>0.1160525</v>
      </c>
      <c r="M2590">
        <v>0.1466972</v>
      </c>
      <c r="N2590">
        <v>4.0473599999999998E-2</v>
      </c>
      <c r="O2590">
        <v>212</v>
      </c>
      <c r="P2590">
        <v>2127</v>
      </c>
    </row>
    <row r="2591" spans="1:16">
      <c r="A2591" s="53" t="s">
        <v>56</v>
      </c>
      <c r="B2591" s="54">
        <v>40053</v>
      </c>
      <c r="C2591" s="57">
        <v>22</v>
      </c>
      <c r="D2591">
        <v>1.939935</v>
      </c>
      <c r="E2591">
        <v>1.897135</v>
      </c>
      <c r="F2591">
        <v>1.7122230000000001</v>
      </c>
      <c r="G2591">
        <v>4.2800299999999999E-2</v>
      </c>
      <c r="H2591">
        <v>84.5</v>
      </c>
      <c r="I2591">
        <v>-9.1164000000000002E-3</v>
      </c>
      <c r="J2591">
        <v>2.15564E-2</v>
      </c>
      <c r="K2591">
        <v>4.2800299999999999E-2</v>
      </c>
      <c r="L2591">
        <v>6.4044199999999996E-2</v>
      </c>
      <c r="M2591">
        <v>9.4717099999999999E-2</v>
      </c>
      <c r="N2591">
        <v>4.0510900000000002E-2</v>
      </c>
      <c r="O2591">
        <v>212</v>
      </c>
      <c r="P2591">
        <v>2127</v>
      </c>
    </row>
    <row r="2592" spans="1:16">
      <c r="A2592" s="53" t="s">
        <v>56</v>
      </c>
      <c r="B2592" s="54">
        <v>40053</v>
      </c>
      <c r="C2592" s="57">
        <v>23</v>
      </c>
      <c r="D2592">
        <v>1.593356</v>
      </c>
      <c r="E2592">
        <v>1.585202</v>
      </c>
      <c r="F2592">
        <v>1.530848</v>
      </c>
      <c r="G2592">
        <v>8.1533999999999999E-3</v>
      </c>
      <c r="H2592">
        <v>82.5</v>
      </c>
      <c r="I2592">
        <v>-4.3647199999999997E-2</v>
      </c>
      <c r="J2592">
        <v>-1.3043000000000001E-2</v>
      </c>
      <c r="K2592">
        <v>8.1533999999999999E-3</v>
      </c>
      <c r="L2592">
        <v>2.9349799999999999E-2</v>
      </c>
      <c r="M2592">
        <v>5.9954100000000003E-2</v>
      </c>
      <c r="N2592">
        <v>4.0420299999999999E-2</v>
      </c>
      <c r="O2592">
        <v>212</v>
      </c>
      <c r="P2592">
        <v>2127</v>
      </c>
    </row>
    <row r="2593" spans="1:16">
      <c r="A2593" s="53" t="s">
        <v>56</v>
      </c>
      <c r="B2593" s="54">
        <v>40053</v>
      </c>
      <c r="C2593" s="57">
        <v>24</v>
      </c>
      <c r="D2593">
        <v>1.2484470000000001</v>
      </c>
      <c r="E2593">
        <v>1.2346459999999999</v>
      </c>
      <c r="F2593">
        <v>1.1321030000000001</v>
      </c>
      <c r="G2593">
        <v>1.3801000000000001E-2</v>
      </c>
      <c r="H2593">
        <v>80.5</v>
      </c>
      <c r="I2593">
        <v>-3.7888999999999999E-2</v>
      </c>
      <c r="J2593">
        <v>-7.3501E-3</v>
      </c>
      <c r="K2593">
        <v>1.3801000000000001E-2</v>
      </c>
      <c r="L2593">
        <v>3.49521E-2</v>
      </c>
      <c r="M2593">
        <v>6.5490999999999994E-2</v>
      </c>
      <c r="N2593">
        <v>4.0333899999999999E-2</v>
      </c>
      <c r="O2593">
        <v>213</v>
      </c>
      <c r="P2593">
        <v>2127</v>
      </c>
    </row>
    <row r="2594" spans="1:16">
      <c r="A2594" s="53" t="s">
        <v>56</v>
      </c>
      <c r="B2594" s="54">
        <v>40058</v>
      </c>
      <c r="C2594" s="57">
        <v>1</v>
      </c>
      <c r="D2594">
        <v>0.82565160000000004</v>
      </c>
      <c r="E2594">
        <v>0.79195769999999999</v>
      </c>
      <c r="F2594">
        <v>0.7677332</v>
      </c>
      <c r="G2594">
        <v>3.3693899999999999E-2</v>
      </c>
      <c r="H2594">
        <v>76</v>
      </c>
      <c r="I2594">
        <v>-2.2322499999999999E-2</v>
      </c>
      <c r="J2594">
        <v>1.07724E-2</v>
      </c>
      <c r="K2594">
        <v>3.3693899999999999E-2</v>
      </c>
      <c r="L2594">
        <v>5.66153E-2</v>
      </c>
      <c r="M2594">
        <v>8.9710200000000004E-2</v>
      </c>
      <c r="N2594">
        <v>4.37098E-2</v>
      </c>
      <c r="O2594">
        <v>183</v>
      </c>
      <c r="P2594">
        <v>2164</v>
      </c>
    </row>
    <row r="2595" spans="1:16">
      <c r="A2595" s="53" t="s">
        <v>56</v>
      </c>
      <c r="B2595" s="54">
        <v>40058</v>
      </c>
      <c r="C2595" s="57">
        <v>2</v>
      </c>
      <c r="D2595">
        <v>0.66406759999999998</v>
      </c>
      <c r="E2595">
        <v>0.63818229999999998</v>
      </c>
      <c r="F2595">
        <v>0.64070369999999999</v>
      </c>
      <c r="G2595">
        <v>2.5885200000000001E-2</v>
      </c>
      <c r="H2595">
        <v>74.5</v>
      </c>
      <c r="I2595">
        <v>-2.9781999999999999E-2</v>
      </c>
      <c r="J2595">
        <v>3.1066000000000002E-3</v>
      </c>
      <c r="K2595">
        <v>2.5885200000000001E-2</v>
      </c>
      <c r="L2595">
        <v>4.86638E-2</v>
      </c>
      <c r="M2595">
        <v>8.15525E-2</v>
      </c>
      <c r="N2595">
        <v>4.3437400000000001E-2</v>
      </c>
      <c r="O2595">
        <v>185</v>
      </c>
      <c r="P2595">
        <v>2164</v>
      </c>
    </row>
    <row r="2596" spans="1:16">
      <c r="A2596" s="53" t="s">
        <v>56</v>
      </c>
      <c r="B2596" s="54">
        <v>40058</v>
      </c>
      <c r="C2596" s="57">
        <v>3</v>
      </c>
      <c r="D2596">
        <v>0.60221309999999995</v>
      </c>
      <c r="E2596">
        <v>0.56882750000000004</v>
      </c>
      <c r="F2596">
        <v>0.58623420000000004</v>
      </c>
      <c r="G2596">
        <v>3.3385699999999997E-2</v>
      </c>
      <c r="H2596">
        <v>75</v>
      </c>
      <c r="I2596">
        <v>-2.18368E-2</v>
      </c>
      <c r="J2596">
        <v>1.0789099999999999E-2</v>
      </c>
      <c r="K2596">
        <v>3.3385699999999997E-2</v>
      </c>
      <c r="L2596">
        <v>5.5982299999999999E-2</v>
      </c>
      <c r="M2596">
        <v>8.8608199999999998E-2</v>
      </c>
      <c r="N2596">
        <v>4.3090299999999998E-2</v>
      </c>
      <c r="O2596">
        <v>187</v>
      </c>
      <c r="P2596">
        <v>2164</v>
      </c>
    </row>
    <row r="2597" spans="1:16">
      <c r="A2597" s="53" t="s">
        <v>56</v>
      </c>
      <c r="B2597" s="54">
        <v>40058</v>
      </c>
      <c r="C2597" s="57">
        <v>4</v>
      </c>
      <c r="D2597">
        <v>0.54364489999999999</v>
      </c>
      <c r="E2597">
        <v>0.56172</v>
      </c>
      <c r="F2597">
        <v>0.5929913</v>
      </c>
      <c r="G2597">
        <v>-1.8075000000000001E-2</v>
      </c>
      <c r="H2597">
        <v>73.5</v>
      </c>
      <c r="I2597">
        <v>-7.3470999999999995E-2</v>
      </c>
      <c r="J2597">
        <v>-4.0742599999999997E-2</v>
      </c>
      <c r="K2597">
        <v>-1.8075000000000001E-2</v>
      </c>
      <c r="L2597">
        <v>4.5925000000000002E-3</v>
      </c>
      <c r="M2597">
        <v>3.7320899999999997E-2</v>
      </c>
      <c r="N2597">
        <v>4.3225699999999999E-2</v>
      </c>
      <c r="O2597">
        <v>186</v>
      </c>
      <c r="P2597">
        <v>2164</v>
      </c>
    </row>
    <row r="2598" spans="1:16">
      <c r="A2598" s="53" t="s">
        <v>56</v>
      </c>
      <c r="B2598" s="54">
        <v>40058</v>
      </c>
      <c r="C2598" s="57">
        <v>5</v>
      </c>
      <c r="D2598">
        <v>0.52690760000000003</v>
      </c>
      <c r="E2598">
        <v>0.54286749999999995</v>
      </c>
      <c r="F2598">
        <v>0.58929129999999996</v>
      </c>
      <c r="G2598">
        <v>-1.5959899999999999E-2</v>
      </c>
      <c r="H2598">
        <v>73</v>
      </c>
      <c r="I2598">
        <v>-7.13559E-2</v>
      </c>
      <c r="J2598">
        <v>-3.8627500000000002E-2</v>
      </c>
      <c r="K2598">
        <v>-1.5959899999999999E-2</v>
      </c>
      <c r="L2598">
        <v>6.7076999999999996E-3</v>
      </c>
      <c r="M2598">
        <v>3.9435999999999999E-2</v>
      </c>
      <c r="N2598">
        <v>4.3225699999999999E-2</v>
      </c>
      <c r="O2598">
        <v>186</v>
      </c>
      <c r="P2598">
        <v>2164</v>
      </c>
    </row>
    <row r="2599" spans="1:16">
      <c r="A2599" s="53" t="s">
        <v>56</v>
      </c>
      <c r="B2599" s="54">
        <v>40058</v>
      </c>
      <c r="C2599" s="57">
        <v>6</v>
      </c>
      <c r="D2599">
        <v>0.54223109999999997</v>
      </c>
      <c r="E2599">
        <v>0.5622663</v>
      </c>
      <c r="F2599">
        <v>0.61861339999999998</v>
      </c>
      <c r="G2599">
        <v>-2.00352E-2</v>
      </c>
      <c r="H2599">
        <v>73</v>
      </c>
      <c r="I2599">
        <v>-7.5533500000000003E-2</v>
      </c>
      <c r="J2599">
        <v>-4.2744699999999997E-2</v>
      </c>
      <c r="K2599">
        <v>-2.00352E-2</v>
      </c>
      <c r="L2599">
        <v>2.6741999999999998E-3</v>
      </c>
      <c r="M2599">
        <v>3.5463099999999997E-2</v>
      </c>
      <c r="N2599">
        <v>4.33056E-2</v>
      </c>
      <c r="O2599">
        <v>186</v>
      </c>
      <c r="P2599">
        <v>2164</v>
      </c>
    </row>
    <row r="2600" spans="1:16">
      <c r="A2600" s="53" t="s">
        <v>56</v>
      </c>
      <c r="B2600" s="54">
        <v>40058</v>
      </c>
      <c r="C2600" s="57">
        <v>7</v>
      </c>
      <c r="D2600">
        <v>0.61333610000000005</v>
      </c>
      <c r="E2600">
        <v>0.69518120000000005</v>
      </c>
      <c r="F2600">
        <v>0.73964560000000001</v>
      </c>
      <c r="G2600">
        <v>-8.1845100000000004E-2</v>
      </c>
      <c r="H2600">
        <v>72</v>
      </c>
      <c r="I2600">
        <v>-0.13697319999999999</v>
      </c>
      <c r="J2600">
        <v>-0.1044031</v>
      </c>
      <c r="K2600">
        <v>-8.1845100000000004E-2</v>
      </c>
      <c r="L2600">
        <v>-5.9287100000000002E-2</v>
      </c>
      <c r="M2600">
        <v>-2.6717000000000001E-2</v>
      </c>
      <c r="N2600">
        <v>4.3016699999999998E-2</v>
      </c>
      <c r="O2600">
        <v>188</v>
      </c>
      <c r="P2600">
        <v>2164</v>
      </c>
    </row>
    <row r="2601" spans="1:16">
      <c r="A2601" s="53" t="s">
        <v>56</v>
      </c>
      <c r="B2601" s="54">
        <v>40058</v>
      </c>
      <c r="C2601" s="57">
        <v>8</v>
      </c>
      <c r="D2601">
        <v>0.66018549999999998</v>
      </c>
      <c r="E2601">
        <v>0.6683074</v>
      </c>
      <c r="F2601">
        <v>0.70218179999999997</v>
      </c>
      <c r="G2601">
        <v>-8.1218999999999996E-3</v>
      </c>
      <c r="H2601">
        <v>73.5</v>
      </c>
      <c r="I2601">
        <v>-6.31906E-2</v>
      </c>
      <c r="J2601">
        <v>-3.0655600000000002E-2</v>
      </c>
      <c r="K2601">
        <v>-8.1218999999999996E-3</v>
      </c>
      <c r="L2601">
        <v>1.44117E-2</v>
      </c>
      <c r="M2601">
        <v>4.6946799999999997E-2</v>
      </c>
      <c r="N2601">
        <v>4.2970300000000003E-2</v>
      </c>
      <c r="O2601">
        <v>188</v>
      </c>
      <c r="P2601">
        <v>2164</v>
      </c>
    </row>
    <row r="2602" spans="1:16">
      <c r="A2602" s="53" t="s">
        <v>56</v>
      </c>
      <c r="B2602" s="54">
        <v>40058</v>
      </c>
      <c r="C2602" s="57">
        <v>9</v>
      </c>
      <c r="D2602">
        <v>0.72851030000000006</v>
      </c>
      <c r="E2602">
        <v>0.7556484</v>
      </c>
      <c r="F2602">
        <v>0.78206960000000003</v>
      </c>
      <c r="G2602">
        <v>-2.7138099999999998E-2</v>
      </c>
      <c r="H2602">
        <v>76</v>
      </c>
      <c r="I2602">
        <v>-8.2243300000000005E-2</v>
      </c>
      <c r="J2602">
        <v>-4.96867E-2</v>
      </c>
      <c r="K2602">
        <v>-2.7138099999999998E-2</v>
      </c>
      <c r="L2602">
        <v>-4.5894000000000004E-3</v>
      </c>
      <c r="M2602">
        <v>2.7967200000000001E-2</v>
      </c>
      <c r="N2602">
        <v>4.2998799999999997E-2</v>
      </c>
      <c r="O2602">
        <v>188</v>
      </c>
      <c r="P2602">
        <v>2164</v>
      </c>
    </row>
    <row r="2603" spans="1:16">
      <c r="A2603" s="53" t="s">
        <v>56</v>
      </c>
      <c r="B2603" s="54">
        <v>40058</v>
      </c>
      <c r="C2603" s="57">
        <v>10</v>
      </c>
      <c r="D2603">
        <v>0.83700699999999995</v>
      </c>
      <c r="E2603">
        <v>0.78172839999999999</v>
      </c>
      <c r="F2603">
        <v>0.83162069999999999</v>
      </c>
      <c r="G2603">
        <v>5.5278500000000001E-2</v>
      </c>
      <c r="H2603">
        <v>79.5</v>
      </c>
      <c r="I2603">
        <v>-3.54E-5</v>
      </c>
      <c r="J2603">
        <v>3.26445E-2</v>
      </c>
      <c r="K2603">
        <v>5.5278500000000001E-2</v>
      </c>
      <c r="L2603">
        <v>7.7912599999999999E-2</v>
      </c>
      <c r="M2603">
        <v>0.1105925</v>
      </c>
      <c r="N2603">
        <v>4.3161699999999997E-2</v>
      </c>
      <c r="O2603">
        <v>187</v>
      </c>
      <c r="P2603">
        <v>2164</v>
      </c>
    </row>
    <row r="2604" spans="1:16">
      <c r="A2604" s="53" t="s">
        <v>56</v>
      </c>
      <c r="B2604" s="54">
        <v>40058</v>
      </c>
      <c r="C2604" s="57">
        <v>11</v>
      </c>
      <c r="D2604">
        <v>1.008421</v>
      </c>
      <c r="E2604">
        <v>0.90148660000000003</v>
      </c>
      <c r="F2604">
        <v>0.91964449999999998</v>
      </c>
      <c r="G2604">
        <v>0.1069348</v>
      </c>
      <c r="H2604">
        <v>82.5</v>
      </c>
      <c r="I2604">
        <v>5.1609200000000001E-2</v>
      </c>
      <c r="J2604">
        <v>8.4296099999999999E-2</v>
      </c>
      <c r="K2604">
        <v>0.1069348</v>
      </c>
      <c r="L2604">
        <v>0.12957360000000001</v>
      </c>
      <c r="M2604">
        <v>0.1622605</v>
      </c>
      <c r="N2604">
        <v>4.3170800000000002E-2</v>
      </c>
      <c r="O2604">
        <v>186</v>
      </c>
      <c r="P2604">
        <v>2164</v>
      </c>
    </row>
    <row r="2605" spans="1:16">
      <c r="A2605" s="53" t="s">
        <v>56</v>
      </c>
      <c r="B2605" s="54">
        <v>40058</v>
      </c>
      <c r="C2605" s="57">
        <v>12</v>
      </c>
      <c r="D2605">
        <v>1.193049</v>
      </c>
      <c r="E2605">
        <v>1.031312</v>
      </c>
      <c r="F2605">
        <v>1.0409299999999999</v>
      </c>
      <c r="G2605">
        <v>0.1617372</v>
      </c>
      <c r="H2605">
        <v>85.5</v>
      </c>
      <c r="I2605">
        <v>0.10530970000000001</v>
      </c>
      <c r="J2605">
        <v>0.13864750000000001</v>
      </c>
      <c r="K2605">
        <v>0.1617372</v>
      </c>
      <c r="L2605">
        <v>0.18482689999999999</v>
      </c>
      <c r="M2605">
        <v>0.21816469999999999</v>
      </c>
      <c r="N2605">
        <v>4.4030600000000003E-2</v>
      </c>
      <c r="O2605">
        <v>182</v>
      </c>
      <c r="P2605">
        <v>2164</v>
      </c>
    </row>
    <row r="2606" spans="1:16">
      <c r="A2606" s="53" t="s">
        <v>56</v>
      </c>
      <c r="B2606" s="54">
        <v>40058</v>
      </c>
      <c r="C2606" s="57">
        <v>13</v>
      </c>
      <c r="D2606">
        <v>1.3946099999999999</v>
      </c>
      <c r="E2606">
        <v>1.2363459999999999</v>
      </c>
      <c r="F2606">
        <v>1.1544080000000001</v>
      </c>
      <c r="G2606">
        <v>0.15826380000000001</v>
      </c>
      <c r="H2606">
        <v>88.5</v>
      </c>
      <c r="I2606">
        <v>0.1021024</v>
      </c>
      <c r="J2606">
        <v>0.13528299999999999</v>
      </c>
      <c r="K2606">
        <v>0.15826380000000001</v>
      </c>
      <c r="L2606">
        <v>0.18124460000000001</v>
      </c>
      <c r="M2606">
        <v>0.21442520000000001</v>
      </c>
      <c r="N2606">
        <v>4.3822899999999998E-2</v>
      </c>
      <c r="O2606">
        <v>183</v>
      </c>
      <c r="P2606">
        <v>2164</v>
      </c>
    </row>
    <row r="2607" spans="1:16">
      <c r="A2607" s="53" t="s">
        <v>56</v>
      </c>
      <c r="B2607" s="54">
        <v>40058</v>
      </c>
      <c r="C2607" s="57">
        <v>14</v>
      </c>
      <c r="D2607">
        <v>1.5939220000000001</v>
      </c>
      <c r="E2607">
        <v>1.4368620000000001</v>
      </c>
      <c r="F2607">
        <v>1.3185519999999999</v>
      </c>
      <c r="G2607">
        <v>0.15706010000000001</v>
      </c>
      <c r="H2607">
        <v>90.5</v>
      </c>
      <c r="I2607">
        <v>0.1005197</v>
      </c>
      <c r="J2607">
        <v>0.1339243</v>
      </c>
      <c r="K2607">
        <v>0.15706010000000001</v>
      </c>
      <c r="L2607">
        <v>0.180196</v>
      </c>
      <c r="M2607">
        <v>0.2136005</v>
      </c>
      <c r="N2607">
        <v>4.4118699999999997E-2</v>
      </c>
      <c r="O2607">
        <v>181</v>
      </c>
      <c r="P2607">
        <v>2164</v>
      </c>
    </row>
    <row r="2608" spans="1:16">
      <c r="A2608" s="53" t="s">
        <v>56</v>
      </c>
      <c r="B2608" s="54">
        <v>40058</v>
      </c>
      <c r="C2608" s="57">
        <v>15</v>
      </c>
      <c r="D2608">
        <v>1.8630450000000001</v>
      </c>
      <c r="E2608">
        <v>1.574576</v>
      </c>
      <c r="F2608">
        <v>1.4694229999999999</v>
      </c>
      <c r="G2608">
        <v>0.28846870000000002</v>
      </c>
      <c r="H2608">
        <v>92.5</v>
      </c>
      <c r="I2608">
        <v>0.2324196</v>
      </c>
      <c r="J2608">
        <v>0.26553389999999999</v>
      </c>
      <c r="K2608">
        <v>0.28846870000000002</v>
      </c>
      <c r="L2608">
        <v>0.3114036</v>
      </c>
      <c r="M2608">
        <v>0.34451789999999999</v>
      </c>
      <c r="N2608">
        <v>4.3735400000000001E-2</v>
      </c>
      <c r="O2608">
        <v>183</v>
      </c>
      <c r="P2608">
        <v>2164</v>
      </c>
    </row>
    <row r="2609" spans="1:16">
      <c r="A2609" s="53" t="s">
        <v>56</v>
      </c>
      <c r="B2609" s="54">
        <v>40058</v>
      </c>
      <c r="C2609" s="57">
        <v>16</v>
      </c>
      <c r="D2609">
        <v>2.1280109999999999</v>
      </c>
      <c r="E2609">
        <v>1.8145629999999999</v>
      </c>
      <c r="F2609">
        <v>1.697092</v>
      </c>
      <c r="G2609">
        <v>0.31344840000000002</v>
      </c>
      <c r="H2609">
        <v>94</v>
      </c>
      <c r="I2609">
        <v>0.25753379999999998</v>
      </c>
      <c r="J2609">
        <v>0.29056860000000001</v>
      </c>
      <c r="K2609">
        <v>0.31344840000000002</v>
      </c>
      <c r="L2609">
        <v>0.33632820000000002</v>
      </c>
      <c r="M2609">
        <v>0.369363</v>
      </c>
      <c r="N2609">
        <v>4.36304E-2</v>
      </c>
      <c r="O2609">
        <v>184</v>
      </c>
      <c r="P2609">
        <v>2164</v>
      </c>
    </row>
    <row r="2610" spans="1:16">
      <c r="A2610" s="53" t="s">
        <v>56</v>
      </c>
      <c r="B2610" s="54">
        <v>40058</v>
      </c>
      <c r="C2610" s="57">
        <v>17</v>
      </c>
      <c r="D2610">
        <v>2.352595</v>
      </c>
      <c r="E2610">
        <v>2.0124219999999999</v>
      </c>
      <c r="F2610">
        <v>1.7974730000000001</v>
      </c>
      <c r="G2610">
        <v>0.3401728</v>
      </c>
      <c r="H2610">
        <v>95</v>
      </c>
      <c r="I2610">
        <v>0.284111</v>
      </c>
      <c r="J2610">
        <v>0.31723269999999998</v>
      </c>
      <c r="K2610">
        <v>0.3401728</v>
      </c>
      <c r="L2610">
        <v>0.36311280000000001</v>
      </c>
      <c r="M2610">
        <v>0.39623459999999999</v>
      </c>
      <c r="N2610">
        <v>4.3745199999999998E-2</v>
      </c>
      <c r="O2610">
        <v>183</v>
      </c>
      <c r="P2610">
        <v>2164</v>
      </c>
    </row>
    <row r="2611" spans="1:16">
      <c r="A2611" s="53" t="s">
        <v>56</v>
      </c>
      <c r="B2611" s="54">
        <v>40058</v>
      </c>
      <c r="C2611" s="57">
        <v>18</v>
      </c>
      <c r="D2611">
        <v>2.4793189999999998</v>
      </c>
      <c r="E2611">
        <v>2.1178499999999998</v>
      </c>
      <c r="F2611">
        <v>1.889446</v>
      </c>
      <c r="G2611">
        <v>0.36146899999999998</v>
      </c>
      <c r="H2611">
        <v>95</v>
      </c>
      <c r="I2611">
        <v>0.30536950000000002</v>
      </c>
      <c r="J2611">
        <v>0.33851360000000003</v>
      </c>
      <c r="K2611">
        <v>0.36146899999999998</v>
      </c>
      <c r="L2611">
        <v>0.3844245</v>
      </c>
      <c r="M2611">
        <v>0.41756860000000001</v>
      </c>
      <c r="N2611">
        <v>4.37747E-2</v>
      </c>
      <c r="O2611">
        <v>183</v>
      </c>
      <c r="P2611">
        <v>2164</v>
      </c>
    </row>
    <row r="2612" spans="1:16">
      <c r="A2612" s="53" t="s">
        <v>56</v>
      </c>
      <c r="B2612" s="54">
        <v>40058</v>
      </c>
      <c r="C2612" s="57">
        <v>19</v>
      </c>
      <c r="D2612">
        <v>2.4232179999999999</v>
      </c>
      <c r="E2612">
        <v>2.0839699999999999</v>
      </c>
      <c r="F2612">
        <v>1.9618530000000001</v>
      </c>
      <c r="G2612">
        <v>0.33924789999999999</v>
      </c>
      <c r="H2612">
        <v>93.5</v>
      </c>
      <c r="I2612">
        <v>0.28338869999999999</v>
      </c>
      <c r="J2612">
        <v>0.31639080000000003</v>
      </c>
      <c r="K2612">
        <v>0.33924789999999999</v>
      </c>
      <c r="L2612">
        <v>0.36210510000000001</v>
      </c>
      <c r="M2612">
        <v>0.39510719999999999</v>
      </c>
      <c r="N2612">
        <v>4.35872E-2</v>
      </c>
      <c r="O2612">
        <v>184</v>
      </c>
      <c r="P2612">
        <v>2164</v>
      </c>
    </row>
    <row r="2613" spans="1:16">
      <c r="A2613" s="53" t="s">
        <v>56</v>
      </c>
      <c r="B2613" s="54">
        <v>40058</v>
      </c>
      <c r="C2613" s="57">
        <v>20</v>
      </c>
      <c r="D2613">
        <v>2.2638479999999999</v>
      </c>
      <c r="E2613">
        <v>2.1832020000000001</v>
      </c>
      <c r="F2613">
        <v>2.0573969999999999</v>
      </c>
      <c r="G2613">
        <v>8.0646300000000004E-2</v>
      </c>
      <c r="H2613">
        <v>90.5</v>
      </c>
      <c r="I2613">
        <v>2.4607899999999999E-2</v>
      </c>
      <c r="J2613">
        <v>5.7715799999999998E-2</v>
      </c>
      <c r="K2613">
        <v>8.0646300000000004E-2</v>
      </c>
      <c r="L2613">
        <v>0.10357669999999999</v>
      </c>
      <c r="M2613">
        <v>0.13668469999999999</v>
      </c>
      <c r="N2613">
        <v>4.3727000000000002E-2</v>
      </c>
      <c r="O2613">
        <v>183</v>
      </c>
      <c r="P2613">
        <v>2164</v>
      </c>
    </row>
    <row r="2614" spans="1:16">
      <c r="A2614" s="53" t="s">
        <v>56</v>
      </c>
      <c r="B2614" s="54">
        <v>40058</v>
      </c>
      <c r="C2614" s="57">
        <v>21</v>
      </c>
      <c r="D2614">
        <v>2.038675</v>
      </c>
      <c r="E2614">
        <v>2.0626319999999998</v>
      </c>
      <c r="F2614">
        <v>1.97502</v>
      </c>
      <c r="G2614">
        <v>-2.39568E-2</v>
      </c>
      <c r="H2614">
        <v>86.5</v>
      </c>
      <c r="I2614">
        <v>-7.9668600000000006E-2</v>
      </c>
      <c r="J2614">
        <v>-4.6753599999999999E-2</v>
      </c>
      <c r="K2614">
        <v>-2.39568E-2</v>
      </c>
      <c r="L2614">
        <v>-1.1599E-3</v>
      </c>
      <c r="M2614">
        <v>3.1755100000000001E-2</v>
      </c>
      <c r="N2614">
        <v>4.3472200000000003E-2</v>
      </c>
      <c r="O2614">
        <v>185</v>
      </c>
      <c r="P2614">
        <v>2164</v>
      </c>
    </row>
    <row r="2615" spans="1:16">
      <c r="A2615" s="53" t="s">
        <v>56</v>
      </c>
      <c r="B2615" s="54">
        <v>40058</v>
      </c>
      <c r="C2615" s="57">
        <v>22</v>
      </c>
      <c r="D2615">
        <v>1.845421</v>
      </c>
      <c r="E2615">
        <v>1.7851669999999999</v>
      </c>
      <c r="F2615">
        <v>1.765768</v>
      </c>
      <c r="G2615">
        <v>6.0253599999999997E-2</v>
      </c>
      <c r="H2615">
        <v>84.5</v>
      </c>
      <c r="I2615">
        <v>4.7231E-3</v>
      </c>
      <c r="J2615">
        <v>3.7531000000000002E-2</v>
      </c>
      <c r="K2615">
        <v>6.0253599999999997E-2</v>
      </c>
      <c r="L2615">
        <v>8.2976300000000003E-2</v>
      </c>
      <c r="M2615">
        <v>0.1157841</v>
      </c>
      <c r="N2615">
        <v>4.33307E-2</v>
      </c>
      <c r="O2615">
        <v>186</v>
      </c>
      <c r="P2615">
        <v>2164</v>
      </c>
    </row>
    <row r="2616" spans="1:16">
      <c r="A2616" s="53" t="s">
        <v>56</v>
      </c>
      <c r="B2616" s="54">
        <v>40058</v>
      </c>
      <c r="C2616" s="57">
        <v>23</v>
      </c>
      <c r="D2616">
        <v>1.5076849999999999</v>
      </c>
      <c r="E2616">
        <v>1.493485</v>
      </c>
      <c r="F2616">
        <v>1.415438</v>
      </c>
      <c r="G2616">
        <v>1.41996E-2</v>
      </c>
      <c r="H2616">
        <v>82.5</v>
      </c>
      <c r="I2616">
        <v>-4.1506700000000001E-2</v>
      </c>
      <c r="J2616">
        <v>-8.5950000000000002E-3</v>
      </c>
      <c r="K2616">
        <v>1.41996E-2</v>
      </c>
      <c r="L2616">
        <v>3.6994199999999998E-2</v>
      </c>
      <c r="M2616">
        <v>6.9905999999999996E-2</v>
      </c>
      <c r="N2616">
        <v>4.3467899999999997E-2</v>
      </c>
      <c r="O2616">
        <v>185</v>
      </c>
      <c r="P2616">
        <v>2164</v>
      </c>
    </row>
    <row r="2617" spans="1:16">
      <c r="A2617" s="53" t="s">
        <v>56</v>
      </c>
      <c r="B2617" s="54">
        <v>40058</v>
      </c>
      <c r="C2617" s="57">
        <v>24</v>
      </c>
      <c r="D2617">
        <v>1.1987080000000001</v>
      </c>
      <c r="E2617">
        <v>1.1645639999999999</v>
      </c>
      <c r="F2617">
        <v>1.197497</v>
      </c>
      <c r="G2617">
        <v>3.4143899999999998E-2</v>
      </c>
      <c r="H2617">
        <v>81</v>
      </c>
      <c r="I2617">
        <v>-2.2085E-2</v>
      </c>
      <c r="J2617">
        <v>1.11355E-2</v>
      </c>
      <c r="K2617">
        <v>3.4143899999999998E-2</v>
      </c>
      <c r="L2617">
        <v>5.7152300000000003E-2</v>
      </c>
      <c r="M2617">
        <v>9.0372800000000003E-2</v>
      </c>
      <c r="N2617">
        <v>4.3875600000000001E-2</v>
      </c>
      <c r="O2617">
        <v>183</v>
      </c>
      <c r="P2617">
        <v>2164</v>
      </c>
    </row>
    <row r="2618" spans="1:16">
      <c r="A2618" s="53" t="s">
        <v>56</v>
      </c>
      <c r="B2618" s="54">
        <v>40066</v>
      </c>
      <c r="C2618" s="57">
        <v>1</v>
      </c>
      <c r="D2618">
        <v>0.73552790000000001</v>
      </c>
      <c r="E2618">
        <v>0.73453559999999996</v>
      </c>
      <c r="F2618">
        <v>0.71713970000000005</v>
      </c>
      <c r="G2618">
        <v>9.9219999999999994E-4</v>
      </c>
      <c r="H2618">
        <v>72</v>
      </c>
      <c r="I2618">
        <v>-4.9671300000000002E-2</v>
      </c>
      <c r="J2618">
        <v>-1.97389E-2</v>
      </c>
      <c r="K2618">
        <v>9.9219999999999994E-4</v>
      </c>
      <c r="L2618">
        <v>2.17234E-2</v>
      </c>
      <c r="M2618">
        <v>5.1655800000000002E-2</v>
      </c>
      <c r="N2618">
        <v>3.9532999999999999E-2</v>
      </c>
      <c r="O2618">
        <v>221</v>
      </c>
      <c r="P2618">
        <v>2193</v>
      </c>
    </row>
    <row r="2619" spans="1:16">
      <c r="A2619" s="53" t="s">
        <v>56</v>
      </c>
      <c r="B2619" s="54">
        <v>40066</v>
      </c>
      <c r="C2619" s="57">
        <v>2</v>
      </c>
      <c r="D2619">
        <v>0.60830059999999997</v>
      </c>
      <c r="E2619">
        <v>0.59663279999999996</v>
      </c>
      <c r="F2619">
        <v>0.60578679999999996</v>
      </c>
      <c r="G2619">
        <v>1.1667800000000001E-2</v>
      </c>
      <c r="H2619">
        <v>70.5</v>
      </c>
      <c r="I2619">
        <v>-3.9047800000000001E-2</v>
      </c>
      <c r="J2619">
        <v>-9.0846E-3</v>
      </c>
      <c r="K2619">
        <v>1.1667800000000001E-2</v>
      </c>
      <c r="L2619">
        <v>3.2420200000000003E-2</v>
      </c>
      <c r="M2619">
        <v>6.2383300000000003E-2</v>
      </c>
      <c r="N2619">
        <v>3.95736E-2</v>
      </c>
      <c r="O2619">
        <v>221</v>
      </c>
      <c r="P2619">
        <v>2193</v>
      </c>
    </row>
    <row r="2620" spans="1:16">
      <c r="A2620" s="53" t="s">
        <v>56</v>
      </c>
      <c r="B2620" s="54">
        <v>40066</v>
      </c>
      <c r="C2620" s="57">
        <v>3</v>
      </c>
      <c r="D2620">
        <v>0.57436580000000004</v>
      </c>
      <c r="E2620">
        <v>0.56845230000000002</v>
      </c>
      <c r="F2620">
        <v>0.57400490000000004</v>
      </c>
      <c r="G2620">
        <v>5.9135000000000004E-3</v>
      </c>
      <c r="H2620">
        <v>71</v>
      </c>
      <c r="I2620">
        <v>-4.4797200000000002E-2</v>
      </c>
      <c r="J2620">
        <v>-1.48369E-2</v>
      </c>
      <c r="K2620">
        <v>5.9135000000000004E-3</v>
      </c>
      <c r="L2620">
        <v>2.6663900000000001E-2</v>
      </c>
      <c r="M2620">
        <v>5.66242E-2</v>
      </c>
      <c r="N2620">
        <v>3.9569800000000002E-2</v>
      </c>
      <c r="O2620">
        <v>221</v>
      </c>
      <c r="P2620">
        <v>2193</v>
      </c>
    </row>
    <row r="2621" spans="1:16">
      <c r="A2621" s="53" t="s">
        <v>56</v>
      </c>
      <c r="B2621" s="54">
        <v>40066</v>
      </c>
      <c r="C2621" s="57">
        <v>4</v>
      </c>
      <c r="D2621">
        <v>0.53833699999999995</v>
      </c>
      <c r="E2621">
        <v>0.55296730000000005</v>
      </c>
      <c r="F2621">
        <v>0.56055310000000003</v>
      </c>
      <c r="G2621">
        <v>-1.4630300000000001E-2</v>
      </c>
      <c r="H2621">
        <v>70.5</v>
      </c>
      <c r="I2621">
        <v>-6.5150799999999995E-2</v>
      </c>
      <c r="J2621">
        <v>-3.5302899999999998E-2</v>
      </c>
      <c r="K2621">
        <v>-1.4630300000000001E-2</v>
      </c>
      <c r="L2621">
        <v>6.0422999999999996E-3</v>
      </c>
      <c r="M2621">
        <v>3.5890199999999997E-2</v>
      </c>
      <c r="N2621">
        <v>3.9421400000000002E-2</v>
      </c>
      <c r="O2621">
        <v>222</v>
      </c>
      <c r="P2621">
        <v>2193</v>
      </c>
    </row>
    <row r="2622" spans="1:16">
      <c r="A2622" s="53" t="s">
        <v>56</v>
      </c>
      <c r="B2622" s="54">
        <v>40066</v>
      </c>
      <c r="C2622" s="57">
        <v>5</v>
      </c>
      <c r="D2622">
        <v>0.51115699999999997</v>
      </c>
      <c r="E2622">
        <v>0.52081480000000002</v>
      </c>
      <c r="F2622">
        <v>0.55958180000000002</v>
      </c>
      <c r="G2622">
        <v>-9.6579000000000005E-3</v>
      </c>
      <c r="H2622">
        <v>68.5</v>
      </c>
      <c r="I2622">
        <v>-6.03695E-2</v>
      </c>
      <c r="J2622">
        <v>-3.04087E-2</v>
      </c>
      <c r="K2622">
        <v>-9.6579000000000005E-3</v>
      </c>
      <c r="L2622">
        <v>1.1092899999999999E-2</v>
      </c>
      <c r="M2622">
        <v>4.1053800000000001E-2</v>
      </c>
      <c r="N2622">
        <v>3.9570500000000002E-2</v>
      </c>
      <c r="O2622">
        <v>221</v>
      </c>
      <c r="P2622">
        <v>2193</v>
      </c>
    </row>
    <row r="2623" spans="1:16">
      <c r="A2623" s="53" t="s">
        <v>56</v>
      </c>
      <c r="B2623" s="54">
        <v>40066</v>
      </c>
      <c r="C2623" s="57">
        <v>6</v>
      </c>
      <c r="D2623">
        <v>0.53196529999999997</v>
      </c>
      <c r="E2623">
        <v>0.54236669999999998</v>
      </c>
      <c r="F2623">
        <v>0.58339810000000003</v>
      </c>
      <c r="G2623">
        <v>-1.0401499999999999E-2</v>
      </c>
      <c r="H2623">
        <v>67.5</v>
      </c>
      <c r="I2623">
        <v>-6.11757E-2</v>
      </c>
      <c r="J2623">
        <v>-3.1177900000000001E-2</v>
      </c>
      <c r="K2623">
        <v>-1.0401499999999999E-2</v>
      </c>
      <c r="L2623">
        <v>1.0374899999999999E-2</v>
      </c>
      <c r="M2623">
        <v>4.0372699999999997E-2</v>
      </c>
      <c r="N2623">
        <v>3.9619300000000003E-2</v>
      </c>
      <c r="O2623">
        <v>220</v>
      </c>
      <c r="P2623">
        <v>2193</v>
      </c>
    </row>
    <row r="2624" spans="1:16">
      <c r="A2624" s="53" t="s">
        <v>56</v>
      </c>
      <c r="B2624" s="54">
        <v>40066</v>
      </c>
      <c r="C2624" s="57">
        <v>7</v>
      </c>
      <c r="D2624">
        <v>0.61122449999999995</v>
      </c>
      <c r="E2624">
        <v>0.65590280000000001</v>
      </c>
      <c r="F2624">
        <v>0.75416190000000005</v>
      </c>
      <c r="G2624">
        <v>-4.4678299999999997E-2</v>
      </c>
      <c r="H2624">
        <v>65.5</v>
      </c>
      <c r="I2624">
        <v>-9.5341800000000004E-2</v>
      </c>
      <c r="J2624">
        <v>-6.5409400000000006E-2</v>
      </c>
      <c r="K2624">
        <v>-4.4678299999999997E-2</v>
      </c>
      <c r="L2624">
        <v>-2.3947199999999998E-2</v>
      </c>
      <c r="M2624">
        <v>5.9852999999999998E-3</v>
      </c>
      <c r="N2624">
        <v>3.9532999999999999E-2</v>
      </c>
      <c r="O2624">
        <v>221</v>
      </c>
      <c r="P2624">
        <v>2193</v>
      </c>
    </row>
    <row r="2625" spans="1:16">
      <c r="A2625" s="53" t="s">
        <v>56</v>
      </c>
      <c r="B2625" s="54">
        <v>40066</v>
      </c>
      <c r="C2625" s="57">
        <v>8</v>
      </c>
      <c r="D2625">
        <v>0.61651869999999998</v>
      </c>
      <c r="E2625">
        <v>0.66114090000000003</v>
      </c>
      <c r="F2625">
        <v>0.73784490000000003</v>
      </c>
      <c r="G2625">
        <v>-4.4622200000000001E-2</v>
      </c>
      <c r="H2625">
        <v>65.5</v>
      </c>
      <c r="I2625">
        <v>-9.5073500000000005E-2</v>
      </c>
      <c r="J2625">
        <v>-6.5266500000000005E-2</v>
      </c>
      <c r="K2625">
        <v>-4.4622200000000001E-2</v>
      </c>
      <c r="L2625">
        <v>-2.39779E-2</v>
      </c>
      <c r="M2625">
        <v>5.8291999999999997E-3</v>
      </c>
      <c r="N2625">
        <v>3.9367399999999997E-2</v>
      </c>
      <c r="O2625">
        <v>222</v>
      </c>
      <c r="P2625">
        <v>2193</v>
      </c>
    </row>
    <row r="2626" spans="1:16">
      <c r="A2626" s="53" t="s">
        <v>56</v>
      </c>
      <c r="B2626" s="54">
        <v>40066</v>
      </c>
      <c r="C2626" s="57">
        <v>9</v>
      </c>
      <c r="D2626">
        <v>0.68467029999999995</v>
      </c>
      <c r="E2626">
        <v>0.66814530000000005</v>
      </c>
      <c r="F2626">
        <v>0.6994648</v>
      </c>
      <c r="G2626">
        <v>1.6525000000000001E-2</v>
      </c>
      <c r="H2626">
        <v>69.5</v>
      </c>
      <c r="I2626">
        <v>-3.39263E-2</v>
      </c>
      <c r="J2626">
        <v>-4.1193000000000002E-3</v>
      </c>
      <c r="K2626">
        <v>1.6525000000000001E-2</v>
      </c>
      <c r="L2626">
        <v>3.7169300000000002E-2</v>
      </c>
      <c r="M2626">
        <v>6.6976400000000005E-2</v>
      </c>
      <c r="N2626">
        <v>3.9367399999999997E-2</v>
      </c>
      <c r="O2626">
        <v>222</v>
      </c>
      <c r="P2626">
        <v>2193</v>
      </c>
    </row>
    <row r="2627" spans="1:16">
      <c r="A2627" s="53" t="s">
        <v>56</v>
      </c>
      <c r="B2627" s="54">
        <v>40066</v>
      </c>
      <c r="C2627" s="57">
        <v>10</v>
      </c>
      <c r="D2627">
        <v>0.77421180000000001</v>
      </c>
      <c r="E2627">
        <v>0.72076379999999995</v>
      </c>
      <c r="F2627">
        <v>0.75387000000000004</v>
      </c>
      <c r="G2627">
        <v>5.3448000000000002E-2</v>
      </c>
      <c r="H2627">
        <v>75</v>
      </c>
      <c r="I2627">
        <v>2.8698999999999999E-3</v>
      </c>
      <c r="J2627">
        <v>3.27519E-2</v>
      </c>
      <c r="K2627">
        <v>5.3448000000000002E-2</v>
      </c>
      <c r="L2627">
        <v>7.4144199999999993E-2</v>
      </c>
      <c r="M2627">
        <v>0.1040262</v>
      </c>
      <c r="N2627">
        <v>3.9466300000000003E-2</v>
      </c>
      <c r="O2627">
        <v>221</v>
      </c>
      <c r="P2627">
        <v>2193</v>
      </c>
    </row>
    <row r="2628" spans="1:16">
      <c r="A2628" s="53" t="s">
        <v>56</v>
      </c>
      <c r="B2628" s="54">
        <v>40066</v>
      </c>
      <c r="C2628" s="57">
        <v>11</v>
      </c>
      <c r="D2628">
        <v>0.87010019999999999</v>
      </c>
      <c r="E2628">
        <v>0.79742780000000002</v>
      </c>
      <c r="F2628">
        <v>0.80297739999999995</v>
      </c>
      <c r="G2628">
        <v>7.2672399999999998E-2</v>
      </c>
      <c r="H2628">
        <v>77.5</v>
      </c>
      <c r="I2628">
        <v>2.2236700000000002E-2</v>
      </c>
      <c r="J2628">
        <v>5.2034499999999997E-2</v>
      </c>
      <c r="K2628">
        <v>7.2672399999999998E-2</v>
      </c>
      <c r="L2628">
        <v>9.3310199999999996E-2</v>
      </c>
      <c r="M2628">
        <v>0.123108</v>
      </c>
      <c r="N2628">
        <v>3.9355099999999997E-2</v>
      </c>
      <c r="O2628">
        <v>222</v>
      </c>
      <c r="P2628">
        <v>2193</v>
      </c>
    </row>
    <row r="2629" spans="1:16">
      <c r="A2629" s="53" t="s">
        <v>56</v>
      </c>
      <c r="B2629" s="54">
        <v>40066</v>
      </c>
      <c r="C2629" s="57">
        <v>12</v>
      </c>
      <c r="D2629">
        <v>1.0090710000000001</v>
      </c>
      <c r="E2629">
        <v>0.88916810000000002</v>
      </c>
      <c r="F2629">
        <v>0.88020390000000004</v>
      </c>
      <c r="G2629">
        <v>0.119903</v>
      </c>
      <c r="H2629">
        <v>81.5</v>
      </c>
      <c r="I2629">
        <v>6.9258399999999998E-2</v>
      </c>
      <c r="J2629">
        <v>9.9179699999999996E-2</v>
      </c>
      <c r="K2629">
        <v>0.119903</v>
      </c>
      <c r="L2629">
        <v>0.14062640000000001</v>
      </c>
      <c r="M2629">
        <v>0.17054759999999999</v>
      </c>
      <c r="N2629">
        <v>3.9518200000000003E-2</v>
      </c>
      <c r="O2629">
        <v>221</v>
      </c>
      <c r="P2629">
        <v>2193</v>
      </c>
    </row>
    <row r="2630" spans="1:16">
      <c r="A2630" s="53" t="s">
        <v>56</v>
      </c>
      <c r="B2630" s="54">
        <v>40066</v>
      </c>
      <c r="C2630" s="57">
        <v>13</v>
      </c>
      <c r="D2630">
        <v>1.173826</v>
      </c>
      <c r="E2630">
        <v>1.0196400000000001</v>
      </c>
      <c r="F2630">
        <v>0.96388819999999997</v>
      </c>
      <c r="G2630">
        <v>0.15418509999999999</v>
      </c>
      <c r="H2630">
        <v>85</v>
      </c>
      <c r="I2630">
        <v>0.1038752</v>
      </c>
      <c r="J2630">
        <v>0.13359869999999999</v>
      </c>
      <c r="K2630">
        <v>0.15418509999999999</v>
      </c>
      <c r="L2630">
        <v>0.1747715</v>
      </c>
      <c r="M2630">
        <v>0.20449490000000001</v>
      </c>
      <c r="N2630">
        <v>3.9257E-2</v>
      </c>
      <c r="O2630">
        <v>223</v>
      </c>
      <c r="P2630">
        <v>2193</v>
      </c>
    </row>
    <row r="2631" spans="1:16">
      <c r="A2631" s="53" t="s">
        <v>56</v>
      </c>
      <c r="B2631" s="54">
        <v>40066</v>
      </c>
      <c r="C2631" s="57">
        <v>14</v>
      </c>
      <c r="D2631">
        <v>1.41475</v>
      </c>
      <c r="E2631">
        <v>1.2196670000000001</v>
      </c>
      <c r="F2631">
        <v>1.1077490000000001</v>
      </c>
      <c r="G2631">
        <v>0.1950827</v>
      </c>
      <c r="H2631">
        <v>90</v>
      </c>
      <c r="I2631">
        <v>0.1446645</v>
      </c>
      <c r="J2631">
        <v>0.174452</v>
      </c>
      <c r="K2631">
        <v>0.1950827</v>
      </c>
      <c r="L2631">
        <v>0.2157134</v>
      </c>
      <c r="M2631">
        <v>0.24550079999999999</v>
      </c>
      <c r="N2631">
        <v>3.9341500000000001E-2</v>
      </c>
      <c r="O2631">
        <v>222</v>
      </c>
      <c r="P2631">
        <v>2193</v>
      </c>
    </row>
    <row r="2632" spans="1:16">
      <c r="A2632" s="53" t="s">
        <v>56</v>
      </c>
      <c r="B2632" s="54">
        <v>40066</v>
      </c>
      <c r="C2632" s="57">
        <v>15</v>
      </c>
      <c r="D2632">
        <v>1.724504</v>
      </c>
      <c r="E2632">
        <v>1.342204</v>
      </c>
      <c r="F2632">
        <v>1.3192790000000001</v>
      </c>
      <c r="G2632">
        <v>0.38229999999999997</v>
      </c>
      <c r="H2632">
        <v>94</v>
      </c>
      <c r="I2632">
        <v>0.33174120000000001</v>
      </c>
      <c r="J2632">
        <v>0.36161179999999998</v>
      </c>
      <c r="K2632">
        <v>0.38229999999999997</v>
      </c>
      <c r="L2632">
        <v>0.40298830000000002</v>
      </c>
      <c r="M2632">
        <v>0.43285879999999999</v>
      </c>
      <c r="N2632">
        <v>3.9451199999999999E-2</v>
      </c>
      <c r="O2632">
        <v>221</v>
      </c>
      <c r="P2632">
        <v>2193</v>
      </c>
    </row>
    <row r="2633" spans="1:16">
      <c r="A2633" s="53" t="s">
        <v>56</v>
      </c>
      <c r="B2633" s="54">
        <v>40066</v>
      </c>
      <c r="C2633" s="57">
        <v>16</v>
      </c>
      <c r="D2633">
        <v>1.9674430000000001</v>
      </c>
      <c r="E2633">
        <v>1.583852</v>
      </c>
      <c r="F2633">
        <v>1.504024</v>
      </c>
      <c r="G2633">
        <v>0.38359130000000002</v>
      </c>
      <c r="H2633">
        <v>95.5</v>
      </c>
      <c r="I2633">
        <v>0.3331731</v>
      </c>
      <c r="J2633">
        <v>0.36296060000000002</v>
      </c>
      <c r="K2633">
        <v>0.38359130000000002</v>
      </c>
      <c r="L2633">
        <v>0.40422200000000003</v>
      </c>
      <c r="M2633">
        <v>0.43400949999999999</v>
      </c>
      <c r="N2633">
        <v>3.9341500000000001E-2</v>
      </c>
      <c r="O2633">
        <v>222</v>
      </c>
      <c r="P2633">
        <v>2193</v>
      </c>
    </row>
    <row r="2634" spans="1:16">
      <c r="A2634" s="53" t="s">
        <v>56</v>
      </c>
      <c r="B2634" s="54">
        <v>40066</v>
      </c>
      <c r="C2634" s="57">
        <v>17</v>
      </c>
      <c r="D2634">
        <v>2.167116</v>
      </c>
      <c r="E2634">
        <v>1.802794</v>
      </c>
      <c r="F2634">
        <v>1.6034250000000001</v>
      </c>
      <c r="G2634">
        <v>0.36432229999999999</v>
      </c>
      <c r="H2634">
        <v>96</v>
      </c>
      <c r="I2634">
        <v>0.31380160000000001</v>
      </c>
      <c r="J2634">
        <v>0.3436497</v>
      </c>
      <c r="K2634">
        <v>0.36432229999999999</v>
      </c>
      <c r="L2634">
        <v>0.38499499999999998</v>
      </c>
      <c r="M2634">
        <v>0.41484300000000002</v>
      </c>
      <c r="N2634">
        <v>3.9421499999999998E-2</v>
      </c>
      <c r="O2634">
        <v>221</v>
      </c>
      <c r="P2634">
        <v>2193</v>
      </c>
    </row>
    <row r="2635" spans="1:16">
      <c r="A2635" s="53" t="s">
        <v>56</v>
      </c>
      <c r="B2635" s="54">
        <v>40066</v>
      </c>
      <c r="C2635" s="57">
        <v>18</v>
      </c>
      <c r="D2635">
        <v>2.2752500000000002</v>
      </c>
      <c r="E2635">
        <v>1.883958</v>
      </c>
      <c r="F2635">
        <v>1.75112</v>
      </c>
      <c r="G2635">
        <v>0.39129249999999999</v>
      </c>
      <c r="H2635">
        <v>95.5</v>
      </c>
      <c r="I2635">
        <v>0.34087430000000002</v>
      </c>
      <c r="J2635">
        <v>0.37066169999999998</v>
      </c>
      <c r="K2635">
        <v>0.39129249999999999</v>
      </c>
      <c r="L2635">
        <v>0.41192319999999999</v>
      </c>
      <c r="M2635">
        <v>0.44171060000000001</v>
      </c>
      <c r="N2635">
        <v>3.9341500000000001E-2</v>
      </c>
      <c r="O2635">
        <v>222</v>
      </c>
      <c r="P2635">
        <v>2193</v>
      </c>
    </row>
    <row r="2636" spans="1:16">
      <c r="A2636" s="53" t="s">
        <v>56</v>
      </c>
      <c r="B2636" s="54">
        <v>40066</v>
      </c>
      <c r="C2636" s="57">
        <v>19</v>
      </c>
      <c r="D2636">
        <v>2.2737500000000002</v>
      </c>
      <c r="E2636">
        <v>1.8914219999999999</v>
      </c>
      <c r="F2636">
        <v>1.7784489999999999</v>
      </c>
      <c r="G2636">
        <v>0.38232830000000001</v>
      </c>
      <c r="H2636">
        <v>94.5</v>
      </c>
      <c r="I2636">
        <v>0.33186700000000002</v>
      </c>
      <c r="J2636">
        <v>0.3616799</v>
      </c>
      <c r="K2636">
        <v>0.38232830000000001</v>
      </c>
      <c r="L2636">
        <v>0.40297660000000002</v>
      </c>
      <c r="M2636">
        <v>0.43278949999999999</v>
      </c>
      <c r="N2636">
        <v>3.9375100000000003E-2</v>
      </c>
      <c r="O2636">
        <v>221</v>
      </c>
      <c r="P2636">
        <v>2193</v>
      </c>
    </row>
    <row r="2637" spans="1:16">
      <c r="A2637" s="53" t="s">
        <v>56</v>
      </c>
      <c r="B2637" s="54">
        <v>40066</v>
      </c>
      <c r="C2637" s="57">
        <v>20</v>
      </c>
      <c r="D2637">
        <v>2.1845319999999999</v>
      </c>
      <c r="E2637">
        <v>2.0667840000000002</v>
      </c>
      <c r="F2637">
        <v>2.0880040000000002</v>
      </c>
      <c r="G2637">
        <v>0.1177475</v>
      </c>
      <c r="H2637">
        <v>92.5</v>
      </c>
      <c r="I2637">
        <v>6.6920999999999994E-2</v>
      </c>
      <c r="J2637">
        <v>9.69497E-2</v>
      </c>
      <c r="K2637">
        <v>0.1177475</v>
      </c>
      <c r="L2637">
        <v>0.13854540000000001</v>
      </c>
      <c r="M2637">
        <v>0.1685741</v>
      </c>
      <c r="N2637">
        <v>3.96602E-2</v>
      </c>
      <c r="O2637">
        <v>220</v>
      </c>
      <c r="P2637">
        <v>2193</v>
      </c>
    </row>
    <row r="2638" spans="1:16">
      <c r="A2638" s="53" t="s">
        <v>56</v>
      </c>
      <c r="B2638" s="54">
        <v>40066</v>
      </c>
      <c r="C2638" s="57">
        <v>21</v>
      </c>
      <c r="D2638">
        <v>1.985527</v>
      </c>
      <c r="E2638">
        <v>1.903373</v>
      </c>
      <c r="F2638">
        <v>1.7997780000000001</v>
      </c>
      <c r="G2638">
        <v>8.2154900000000003E-2</v>
      </c>
      <c r="H2638">
        <v>88</v>
      </c>
      <c r="I2638">
        <v>3.1674599999999997E-2</v>
      </c>
      <c r="J2638">
        <v>6.1498700000000003E-2</v>
      </c>
      <c r="K2638">
        <v>8.2154900000000003E-2</v>
      </c>
      <c r="L2638">
        <v>0.102811</v>
      </c>
      <c r="M2638">
        <v>0.13263520000000001</v>
      </c>
      <c r="N2638">
        <v>3.9390000000000001E-2</v>
      </c>
      <c r="O2638">
        <v>222</v>
      </c>
      <c r="P2638">
        <v>2193</v>
      </c>
    </row>
    <row r="2639" spans="1:16">
      <c r="A2639" s="53" t="s">
        <v>56</v>
      </c>
      <c r="B2639" s="54">
        <v>40066</v>
      </c>
      <c r="C2639" s="57">
        <v>22</v>
      </c>
      <c r="D2639">
        <v>1.800657</v>
      </c>
      <c r="E2639">
        <v>1.706477</v>
      </c>
      <c r="F2639">
        <v>1.6174569999999999</v>
      </c>
      <c r="G2639">
        <v>9.4180600000000003E-2</v>
      </c>
      <c r="H2639">
        <v>85</v>
      </c>
      <c r="I2639">
        <v>4.3493299999999999E-2</v>
      </c>
      <c r="J2639">
        <v>7.3439699999999997E-2</v>
      </c>
      <c r="K2639">
        <v>9.4180600000000003E-2</v>
      </c>
      <c r="L2639">
        <v>0.11492140000000001</v>
      </c>
      <c r="M2639">
        <v>0.14486789999999999</v>
      </c>
      <c r="N2639">
        <v>3.9551500000000003E-2</v>
      </c>
      <c r="O2639">
        <v>220</v>
      </c>
      <c r="P2639">
        <v>2193</v>
      </c>
    </row>
    <row r="2640" spans="1:16">
      <c r="A2640" s="53" t="s">
        <v>56</v>
      </c>
      <c r="B2640" s="54">
        <v>40066</v>
      </c>
      <c r="C2640" s="57">
        <v>23</v>
      </c>
      <c r="D2640">
        <v>1.4076820000000001</v>
      </c>
      <c r="E2640">
        <v>1.3966460000000001</v>
      </c>
      <c r="F2640">
        <v>1.3891230000000001</v>
      </c>
      <c r="G2640">
        <v>1.10359E-2</v>
      </c>
      <c r="H2640">
        <v>81</v>
      </c>
      <c r="I2640">
        <v>-3.9274000000000003E-2</v>
      </c>
      <c r="J2640">
        <v>-9.5505E-3</v>
      </c>
      <c r="K2640">
        <v>1.10359E-2</v>
      </c>
      <c r="L2640">
        <v>3.1622299999999999E-2</v>
      </c>
      <c r="M2640">
        <v>6.1345799999999999E-2</v>
      </c>
      <c r="N2640">
        <v>3.9257E-2</v>
      </c>
      <c r="O2640">
        <v>223</v>
      </c>
      <c r="P2640">
        <v>2193</v>
      </c>
    </row>
    <row r="2641" spans="1:16">
      <c r="A2641" s="53" t="s">
        <v>56</v>
      </c>
      <c r="B2641" s="54">
        <v>40066</v>
      </c>
      <c r="C2641" s="57">
        <v>24</v>
      </c>
      <c r="D2641">
        <v>1.0856060000000001</v>
      </c>
      <c r="E2641">
        <v>1.0629310000000001</v>
      </c>
      <c r="F2641">
        <v>1.0748249999999999</v>
      </c>
      <c r="G2641">
        <v>2.2674400000000001E-2</v>
      </c>
      <c r="H2641">
        <v>79</v>
      </c>
      <c r="I2641">
        <v>-2.7805900000000001E-2</v>
      </c>
      <c r="J2641">
        <v>2.0183000000000002E-3</v>
      </c>
      <c r="K2641">
        <v>2.2674400000000001E-2</v>
      </c>
      <c r="L2641">
        <v>4.3330599999999997E-2</v>
      </c>
      <c r="M2641">
        <v>7.3154800000000006E-2</v>
      </c>
      <c r="N2641">
        <v>3.9390000000000001E-2</v>
      </c>
      <c r="O2641">
        <v>222</v>
      </c>
      <c r="P2641">
        <v>2193</v>
      </c>
    </row>
    <row r="2642" spans="1:16">
      <c r="A2642" s="53" t="s">
        <v>56</v>
      </c>
      <c r="B2642" s="54">
        <v>40067</v>
      </c>
      <c r="C2642" s="57">
        <v>1</v>
      </c>
      <c r="D2642">
        <v>0.88361820000000002</v>
      </c>
      <c r="E2642">
        <v>0.83485540000000003</v>
      </c>
      <c r="F2642">
        <v>0.83212280000000005</v>
      </c>
      <c r="G2642">
        <v>4.8762699999999999E-2</v>
      </c>
      <c r="H2642">
        <v>77.5</v>
      </c>
      <c r="I2642">
        <v>-1.6729E-3</v>
      </c>
      <c r="J2642">
        <v>2.8124900000000001E-2</v>
      </c>
      <c r="K2642">
        <v>4.8762699999999999E-2</v>
      </c>
      <c r="L2642">
        <v>6.9400600000000007E-2</v>
      </c>
      <c r="M2642">
        <v>9.9198400000000006E-2</v>
      </c>
      <c r="N2642">
        <v>3.9355099999999997E-2</v>
      </c>
      <c r="O2642">
        <v>222</v>
      </c>
      <c r="P2642">
        <v>2197</v>
      </c>
    </row>
    <row r="2643" spans="1:16">
      <c r="A2643" s="53" t="s">
        <v>56</v>
      </c>
      <c r="B2643" s="54">
        <v>40067</v>
      </c>
      <c r="C2643" s="57">
        <v>2</v>
      </c>
      <c r="D2643">
        <v>0.73092440000000003</v>
      </c>
      <c r="E2643">
        <v>0.71912330000000002</v>
      </c>
      <c r="F2643">
        <v>0.73151560000000004</v>
      </c>
      <c r="G2643">
        <v>1.18011E-2</v>
      </c>
      <c r="H2643">
        <v>77</v>
      </c>
      <c r="I2643">
        <v>-3.8634500000000002E-2</v>
      </c>
      <c r="J2643">
        <v>-8.8366999999999994E-3</v>
      </c>
      <c r="K2643">
        <v>1.18011E-2</v>
      </c>
      <c r="L2643">
        <v>3.2439000000000003E-2</v>
      </c>
      <c r="M2643">
        <v>6.2236800000000002E-2</v>
      </c>
      <c r="N2643">
        <v>3.9355099999999997E-2</v>
      </c>
      <c r="O2643">
        <v>222</v>
      </c>
      <c r="P2643">
        <v>2197</v>
      </c>
    </row>
    <row r="2644" spans="1:16">
      <c r="A2644" s="53" t="s">
        <v>56</v>
      </c>
      <c r="B2644" s="54">
        <v>40067</v>
      </c>
      <c r="C2644" s="57">
        <v>3</v>
      </c>
      <c r="D2644">
        <v>0.62913140000000001</v>
      </c>
      <c r="E2644">
        <v>0.61521630000000005</v>
      </c>
      <c r="F2644">
        <v>0.6365864</v>
      </c>
      <c r="G2644">
        <v>1.39151E-2</v>
      </c>
      <c r="H2644">
        <v>74</v>
      </c>
      <c r="I2644">
        <v>-3.6605400000000003E-2</v>
      </c>
      <c r="J2644">
        <v>-6.7574999999999996E-3</v>
      </c>
      <c r="K2644">
        <v>1.39151E-2</v>
      </c>
      <c r="L2644">
        <v>3.4587699999999999E-2</v>
      </c>
      <c r="M2644">
        <v>6.4435599999999996E-2</v>
      </c>
      <c r="N2644">
        <v>3.9421400000000002E-2</v>
      </c>
      <c r="O2644">
        <v>222</v>
      </c>
      <c r="P2644">
        <v>2197</v>
      </c>
    </row>
    <row r="2645" spans="1:16">
      <c r="A2645" s="53" t="s">
        <v>56</v>
      </c>
      <c r="B2645" s="54">
        <v>40067</v>
      </c>
      <c r="C2645" s="57">
        <v>4</v>
      </c>
      <c r="D2645">
        <v>0.57171110000000003</v>
      </c>
      <c r="E2645">
        <v>0.58490799999999998</v>
      </c>
      <c r="F2645">
        <v>0.60512509999999997</v>
      </c>
      <c r="G2645">
        <v>-1.3196899999999999E-2</v>
      </c>
      <c r="H2645">
        <v>72.5</v>
      </c>
      <c r="I2645">
        <v>-6.3717399999999993E-2</v>
      </c>
      <c r="J2645">
        <v>-3.3869499999999997E-2</v>
      </c>
      <c r="K2645">
        <v>-1.3196899999999999E-2</v>
      </c>
      <c r="L2645">
        <v>7.4757000000000001E-3</v>
      </c>
      <c r="M2645">
        <v>3.7323599999999998E-2</v>
      </c>
      <c r="N2645">
        <v>3.9421400000000002E-2</v>
      </c>
      <c r="O2645">
        <v>222</v>
      </c>
      <c r="P2645">
        <v>2197</v>
      </c>
    </row>
    <row r="2646" spans="1:16">
      <c r="A2646" s="53" t="s">
        <v>56</v>
      </c>
      <c r="B2646" s="54">
        <v>40067</v>
      </c>
      <c r="C2646" s="57">
        <v>5</v>
      </c>
      <c r="D2646">
        <v>0.55828199999999994</v>
      </c>
      <c r="E2646">
        <v>0.56838409999999995</v>
      </c>
      <c r="F2646">
        <v>0.61499539999999997</v>
      </c>
      <c r="G2646">
        <v>-1.0102099999999999E-2</v>
      </c>
      <c r="H2646">
        <v>72.5</v>
      </c>
      <c r="I2646">
        <v>-6.0500699999999998E-2</v>
      </c>
      <c r="J2646">
        <v>-3.07248E-2</v>
      </c>
      <c r="K2646">
        <v>-1.0102099999999999E-2</v>
      </c>
      <c r="L2646">
        <v>1.05206E-2</v>
      </c>
      <c r="M2646">
        <v>4.0296499999999999E-2</v>
      </c>
      <c r="N2646">
        <v>3.9326199999999999E-2</v>
      </c>
      <c r="O2646">
        <v>221</v>
      </c>
      <c r="P2646">
        <v>2197</v>
      </c>
    </row>
    <row r="2647" spans="1:16">
      <c r="A2647" s="53" t="s">
        <v>56</v>
      </c>
      <c r="B2647" s="54">
        <v>40067</v>
      </c>
      <c r="C2647" s="57">
        <v>6</v>
      </c>
      <c r="D2647">
        <v>0.57571749999999999</v>
      </c>
      <c r="E2647">
        <v>0.58306630000000004</v>
      </c>
      <c r="F2647">
        <v>0.60968069999999996</v>
      </c>
      <c r="G2647">
        <v>-7.3488E-3</v>
      </c>
      <c r="H2647">
        <v>73</v>
      </c>
      <c r="I2647">
        <v>-5.76587E-2</v>
      </c>
      <c r="J2647">
        <v>-2.79352E-2</v>
      </c>
      <c r="K2647">
        <v>-7.3488E-3</v>
      </c>
      <c r="L2647">
        <v>1.32376E-2</v>
      </c>
      <c r="M2647">
        <v>4.2961100000000002E-2</v>
      </c>
      <c r="N2647">
        <v>3.9257E-2</v>
      </c>
      <c r="O2647">
        <v>223</v>
      </c>
      <c r="P2647">
        <v>2197</v>
      </c>
    </row>
    <row r="2648" spans="1:16">
      <c r="A2648" s="53" t="s">
        <v>56</v>
      </c>
      <c r="B2648" s="54">
        <v>40067</v>
      </c>
      <c r="C2648" s="57">
        <v>7</v>
      </c>
      <c r="D2648">
        <v>0.64660580000000001</v>
      </c>
      <c r="E2648">
        <v>0.68198440000000005</v>
      </c>
      <c r="F2648">
        <v>0.75847869999999995</v>
      </c>
      <c r="G2648">
        <v>-3.5378600000000003E-2</v>
      </c>
      <c r="H2648">
        <v>69.5</v>
      </c>
      <c r="I2648">
        <v>-8.5831199999999996E-2</v>
      </c>
      <c r="J2648">
        <v>-5.6023400000000001E-2</v>
      </c>
      <c r="K2648">
        <v>-3.5378600000000003E-2</v>
      </c>
      <c r="L2648">
        <v>-1.4733899999999999E-2</v>
      </c>
      <c r="M2648">
        <v>1.5073899999999999E-2</v>
      </c>
      <c r="N2648">
        <v>3.9368300000000002E-2</v>
      </c>
      <c r="O2648">
        <v>222</v>
      </c>
      <c r="P2648">
        <v>2197</v>
      </c>
    </row>
    <row r="2649" spans="1:16">
      <c r="A2649" s="53" t="s">
        <v>56</v>
      </c>
      <c r="B2649" s="54">
        <v>40067</v>
      </c>
      <c r="C2649" s="57">
        <v>8</v>
      </c>
      <c r="D2649">
        <v>0.66669319999999999</v>
      </c>
      <c r="E2649">
        <v>0.69524929999999996</v>
      </c>
      <c r="F2649">
        <v>0.76679989999999998</v>
      </c>
      <c r="G2649">
        <v>-2.85562E-2</v>
      </c>
      <c r="H2649">
        <v>70.5</v>
      </c>
      <c r="I2649">
        <v>-7.9667699999999994E-2</v>
      </c>
      <c r="J2649">
        <v>-4.9470600000000003E-2</v>
      </c>
      <c r="K2649">
        <v>-2.85562E-2</v>
      </c>
      <c r="L2649">
        <v>-7.6417999999999998E-3</v>
      </c>
      <c r="M2649">
        <v>2.25553E-2</v>
      </c>
      <c r="N2649">
        <v>3.9882500000000001E-2</v>
      </c>
      <c r="O2649">
        <v>217</v>
      </c>
      <c r="P2649">
        <v>2197</v>
      </c>
    </row>
    <row r="2650" spans="1:16">
      <c r="A2650" s="53" t="s">
        <v>56</v>
      </c>
      <c r="B2650" s="54">
        <v>40067</v>
      </c>
      <c r="C2650" s="57">
        <v>9</v>
      </c>
      <c r="D2650">
        <v>0.7308173</v>
      </c>
      <c r="E2650">
        <v>0.73290160000000004</v>
      </c>
      <c r="F2650">
        <v>0.75271330000000003</v>
      </c>
      <c r="G2650">
        <v>-2.0842999999999999E-3</v>
      </c>
      <c r="H2650">
        <v>74</v>
      </c>
      <c r="I2650">
        <v>-5.2394099999999999E-2</v>
      </c>
      <c r="J2650">
        <v>-2.2670699999999998E-2</v>
      </c>
      <c r="K2650">
        <v>-2.0842999999999999E-3</v>
      </c>
      <c r="L2650">
        <v>1.85021E-2</v>
      </c>
      <c r="M2650">
        <v>4.82256E-2</v>
      </c>
      <c r="N2650">
        <v>3.9257E-2</v>
      </c>
      <c r="O2650">
        <v>223</v>
      </c>
      <c r="P2650">
        <v>2197</v>
      </c>
    </row>
    <row r="2651" spans="1:16">
      <c r="A2651" s="53" t="s">
        <v>56</v>
      </c>
      <c r="B2651" s="54">
        <v>40067</v>
      </c>
      <c r="C2651" s="57">
        <v>10</v>
      </c>
      <c r="D2651">
        <v>0.81923199999999996</v>
      </c>
      <c r="E2651">
        <v>0.77926989999999996</v>
      </c>
      <c r="F2651">
        <v>0.80782359999999998</v>
      </c>
      <c r="G2651">
        <v>3.9962200000000003E-2</v>
      </c>
      <c r="H2651">
        <v>76.5</v>
      </c>
      <c r="I2651">
        <v>-1.03477E-2</v>
      </c>
      <c r="J2651">
        <v>1.9375799999999999E-2</v>
      </c>
      <c r="K2651">
        <v>3.9962200000000003E-2</v>
      </c>
      <c r="L2651">
        <v>6.0548600000000001E-2</v>
      </c>
      <c r="M2651">
        <v>9.0272099999999994E-2</v>
      </c>
      <c r="N2651">
        <v>3.9257E-2</v>
      </c>
      <c r="O2651">
        <v>223</v>
      </c>
      <c r="P2651">
        <v>2197</v>
      </c>
    </row>
    <row r="2652" spans="1:16">
      <c r="A2652" s="53" t="s">
        <v>56</v>
      </c>
      <c r="B2652" s="54">
        <v>40067</v>
      </c>
      <c r="C2652" s="57">
        <v>11</v>
      </c>
      <c r="D2652">
        <v>0.95819430000000005</v>
      </c>
      <c r="E2652">
        <v>0.8486264</v>
      </c>
      <c r="F2652">
        <v>0.87610480000000002</v>
      </c>
      <c r="G2652">
        <v>0.10956780000000001</v>
      </c>
      <c r="H2652">
        <v>80</v>
      </c>
      <c r="I2652">
        <v>5.9050400000000003E-2</v>
      </c>
      <c r="J2652">
        <v>8.8896500000000003E-2</v>
      </c>
      <c r="K2652">
        <v>0.10956780000000001</v>
      </c>
      <c r="L2652">
        <v>0.1302391</v>
      </c>
      <c r="M2652">
        <v>0.16008520000000001</v>
      </c>
      <c r="N2652">
        <v>3.94189E-2</v>
      </c>
      <c r="O2652">
        <v>222</v>
      </c>
      <c r="P2652">
        <v>2197</v>
      </c>
    </row>
    <row r="2653" spans="1:16">
      <c r="A2653" s="53" t="s">
        <v>56</v>
      </c>
      <c r="B2653" s="54">
        <v>40067</v>
      </c>
      <c r="C2653" s="57">
        <v>12</v>
      </c>
      <c r="D2653">
        <v>1.1257999999999999</v>
      </c>
      <c r="E2653">
        <v>0.96001400000000003</v>
      </c>
      <c r="F2653">
        <v>0.97323090000000001</v>
      </c>
      <c r="G2653">
        <v>0.16578580000000001</v>
      </c>
      <c r="H2653">
        <v>84</v>
      </c>
      <c r="I2653">
        <v>0.1153502</v>
      </c>
      <c r="J2653">
        <v>0.1451479</v>
      </c>
      <c r="K2653">
        <v>0.16578580000000001</v>
      </c>
      <c r="L2653">
        <v>0.18642359999999999</v>
      </c>
      <c r="M2653">
        <v>0.21622140000000001</v>
      </c>
      <c r="N2653">
        <v>3.9355099999999997E-2</v>
      </c>
      <c r="O2653">
        <v>222</v>
      </c>
      <c r="P2653">
        <v>2197</v>
      </c>
    </row>
    <row r="2654" spans="1:16">
      <c r="A2654" s="53" t="s">
        <v>56</v>
      </c>
      <c r="B2654" s="54">
        <v>40067</v>
      </c>
      <c r="C2654" s="57">
        <v>13</v>
      </c>
      <c r="D2654">
        <v>1.3574079999999999</v>
      </c>
      <c r="E2654">
        <v>1.1836100000000001</v>
      </c>
      <c r="F2654">
        <v>1.275442</v>
      </c>
      <c r="G2654">
        <v>0.17379839999999999</v>
      </c>
      <c r="H2654">
        <v>88.5</v>
      </c>
      <c r="I2654">
        <v>0.12336279999999999</v>
      </c>
      <c r="J2654">
        <v>0.15316060000000001</v>
      </c>
      <c r="K2654">
        <v>0.17379839999999999</v>
      </c>
      <c r="L2654">
        <v>0.19443630000000001</v>
      </c>
      <c r="M2654">
        <v>0.22423409999999999</v>
      </c>
      <c r="N2654">
        <v>3.9355099999999997E-2</v>
      </c>
      <c r="O2654">
        <v>222</v>
      </c>
      <c r="P2654">
        <v>2197</v>
      </c>
    </row>
    <row r="2655" spans="1:16">
      <c r="A2655" s="53" t="s">
        <v>56</v>
      </c>
      <c r="B2655" s="54">
        <v>40067</v>
      </c>
      <c r="C2655" s="57">
        <v>14</v>
      </c>
      <c r="D2655">
        <v>1.613572</v>
      </c>
      <c r="E2655">
        <v>1.400355</v>
      </c>
      <c r="F2655">
        <v>1.459039</v>
      </c>
      <c r="G2655">
        <v>0.21321680000000001</v>
      </c>
      <c r="H2655">
        <v>92</v>
      </c>
      <c r="I2655">
        <v>0.16245280000000001</v>
      </c>
      <c r="J2655">
        <v>0.19244459999999999</v>
      </c>
      <c r="K2655">
        <v>0.21321680000000001</v>
      </c>
      <c r="L2655">
        <v>0.233989</v>
      </c>
      <c r="M2655">
        <v>0.26398070000000001</v>
      </c>
      <c r="N2655">
        <v>3.9611300000000002E-2</v>
      </c>
      <c r="O2655">
        <v>220</v>
      </c>
      <c r="P2655">
        <v>2197</v>
      </c>
    </row>
    <row r="2656" spans="1:16">
      <c r="A2656" s="53" t="s">
        <v>56</v>
      </c>
      <c r="B2656" s="54">
        <v>40067</v>
      </c>
      <c r="C2656" s="57">
        <v>15</v>
      </c>
      <c r="D2656">
        <v>1.942188</v>
      </c>
      <c r="E2656">
        <v>1.5236229999999999</v>
      </c>
      <c r="F2656">
        <v>1.497817</v>
      </c>
      <c r="G2656">
        <v>0.41856480000000001</v>
      </c>
      <c r="H2656">
        <v>95.5</v>
      </c>
      <c r="I2656">
        <v>0.3679866</v>
      </c>
      <c r="J2656">
        <v>0.39786860000000002</v>
      </c>
      <c r="K2656">
        <v>0.41856480000000001</v>
      </c>
      <c r="L2656">
        <v>0.43926100000000001</v>
      </c>
      <c r="M2656">
        <v>0.46914289999999997</v>
      </c>
      <c r="N2656">
        <v>3.9466300000000003E-2</v>
      </c>
      <c r="O2656">
        <v>221</v>
      </c>
      <c r="P2656">
        <v>2197</v>
      </c>
    </row>
    <row r="2657" spans="1:16">
      <c r="A2657" s="53" t="s">
        <v>56</v>
      </c>
      <c r="B2657" s="54">
        <v>40067</v>
      </c>
      <c r="C2657" s="57">
        <v>16</v>
      </c>
      <c r="D2657">
        <v>2.1771280000000002</v>
      </c>
      <c r="E2657">
        <v>1.755182</v>
      </c>
      <c r="F2657">
        <v>1.6590849999999999</v>
      </c>
      <c r="G2657">
        <v>0.42194530000000002</v>
      </c>
      <c r="H2657">
        <v>96.5</v>
      </c>
      <c r="I2657">
        <v>0.37125710000000001</v>
      </c>
      <c r="J2657">
        <v>0.40120410000000001</v>
      </c>
      <c r="K2657">
        <v>0.42194530000000002</v>
      </c>
      <c r="L2657">
        <v>0.44268649999999998</v>
      </c>
      <c r="M2657">
        <v>0.47263349999999998</v>
      </c>
      <c r="N2657">
        <v>3.9552200000000003E-2</v>
      </c>
      <c r="O2657">
        <v>220</v>
      </c>
      <c r="P2657">
        <v>2197</v>
      </c>
    </row>
    <row r="2658" spans="1:16">
      <c r="A2658" s="53" t="s">
        <v>56</v>
      </c>
      <c r="B2658" s="54">
        <v>40067</v>
      </c>
      <c r="C2658" s="57">
        <v>17</v>
      </c>
      <c r="D2658">
        <v>2.3804880000000002</v>
      </c>
      <c r="E2658">
        <v>1.96113</v>
      </c>
      <c r="F2658">
        <v>1.9369810000000001</v>
      </c>
      <c r="G2658">
        <v>0.41935810000000001</v>
      </c>
      <c r="H2658">
        <v>97</v>
      </c>
      <c r="I2658">
        <v>0.36849579999999998</v>
      </c>
      <c r="J2658">
        <v>0.3985457</v>
      </c>
      <c r="K2658">
        <v>0.41935810000000001</v>
      </c>
      <c r="L2658">
        <v>0.44017060000000002</v>
      </c>
      <c r="M2658">
        <v>0.47022049999999999</v>
      </c>
      <c r="N2658">
        <v>3.9688099999999997E-2</v>
      </c>
      <c r="O2658">
        <v>219</v>
      </c>
      <c r="P2658">
        <v>2197</v>
      </c>
    </row>
    <row r="2659" spans="1:16">
      <c r="A2659" s="53" t="s">
        <v>56</v>
      </c>
      <c r="B2659" s="54">
        <v>40067</v>
      </c>
      <c r="C2659" s="57">
        <v>18</v>
      </c>
      <c r="D2659">
        <v>2.5043139999999999</v>
      </c>
      <c r="E2659">
        <v>2.0497299999999998</v>
      </c>
      <c r="F2659">
        <v>1.9648060000000001</v>
      </c>
      <c r="G2659">
        <v>0.45458359999999998</v>
      </c>
      <c r="H2659">
        <v>97</v>
      </c>
      <c r="I2659">
        <v>0.40389540000000002</v>
      </c>
      <c r="J2659">
        <v>0.43384250000000002</v>
      </c>
      <c r="K2659">
        <v>0.45458359999999998</v>
      </c>
      <c r="L2659">
        <v>0.47532479999999999</v>
      </c>
      <c r="M2659">
        <v>0.5052719</v>
      </c>
      <c r="N2659">
        <v>3.9552200000000003E-2</v>
      </c>
      <c r="O2659">
        <v>220</v>
      </c>
      <c r="P2659">
        <v>2197</v>
      </c>
    </row>
    <row r="2660" spans="1:16">
      <c r="A2660" s="53" t="s">
        <v>56</v>
      </c>
      <c r="B2660" s="54">
        <v>40067</v>
      </c>
      <c r="C2660" s="57">
        <v>19</v>
      </c>
      <c r="D2660">
        <v>2.514281</v>
      </c>
      <c r="E2660">
        <v>2.0316390000000002</v>
      </c>
      <c r="F2660">
        <v>1.889823</v>
      </c>
      <c r="G2660">
        <v>0.48264170000000001</v>
      </c>
      <c r="H2660">
        <v>96.5</v>
      </c>
      <c r="I2660">
        <v>0.43174380000000001</v>
      </c>
      <c r="J2660">
        <v>0.46181470000000002</v>
      </c>
      <c r="K2660">
        <v>0.48264170000000001</v>
      </c>
      <c r="L2660">
        <v>0.50346869999999999</v>
      </c>
      <c r="M2660">
        <v>0.53353950000000006</v>
      </c>
      <c r="N2660">
        <v>3.9715800000000002E-2</v>
      </c>
      <c r="O2660">
        <v>219</v>
      </c>
      <c r="P2660">
        <v>2197</v>
      </c>
    </row>
    <row r="2661" spans="1:16">
      <c r="A2661" s="53" t="s">
        <v>56</v>
      </c>
      <c r="B2661" s="54">
        <v>40067</v>
      </c>
      <c r="C2661" s="57">
        <v>20</v>
      </c>
      <c r="D2661">
        <v>2.234502</v>
      </c>
      <c r="E2661">
        <v>2.1178720000000002</v>
      </c>
      <c r="F2661">
        <v>2.0699040000000002</v>
      </c>
      <c r="G2661">
        <v>0.1166306</v>
      </c>
      <c r="H2661">
        <v>91</v>
      </c>
      <c r="I2661">
        <v>6.6070000000000004E-2</v>
      </c>
      <c r="J2661">
        <v>9.5941600000000002E-2</v>
      </c>
      <c r="K2661">
        <v>0.1166306</v>
      </c>
      <c r="L2661">
        <v>0.13731950000000001</v>
      </c>
      <c r="M2661">
        <v>0.16719110000000001</v>
      </c>
      <c r="N2661">
        <v>3.9452599999999997E-2</v>
      </c>
      <c r="O2661">
        <v>221</v>
      </c>
      <c r="P2661">
        <v>2197</v>
      </c>
    </row>
    <row r="2662" spans="1:16">
      <c r="A2662" s="53" t="s">
        <v>56</v>
      </c>
      <c r="B2662" s="54">
        <v>40067</v>
      </c>
      <c r="C2662" s="57">
        <v>21</v>
      </c>
      <c r="D2662">
        <v>1.9979309999999999</v>
      </c>
      <c r="E2662">
        <v>1.9961040000000001</v>
      </c>
      <c r="F2662">
        <v>1.9558420000000001</v>
      </c>
      <c r="G2662">
        <v>1.8276E-3</v>
      </c>
      <c r="H2662">
        <v>86</v>
      </c>
      <c r="I2662">
        <v>-4.8726499999999999E-2</v>
      </c>
      <c r="J2662">
        <v>-1.8858699999999999E-2</v>
      </c>
      <c r="K2662">
        <v>1.8276E-3</v>
      </c>
      <c r="L2662">
        <v>2.25139E-2</v>
      </c>
      <c r="M2662">
        <v>5.2381700000000003E-2</v>
      </c>
      <c r="N2662">
        <v>3.9447599999999999E-2</v>
      </c>
      <c r="O2662">
        <v>221</v>
      </c>
      <c r="P2662">
        <v>2197</v>
      </c>
    </row>
    <row r="2663" spans="1:16">
      <c r="A2663" s="53" t="s">
        <v>56</v>
      </c>
      <c r="B2663" s="54">
        <v>40067</v>
      </c>
      <c r="C2663" s="57">
        <v>22</v>
      </c>
      <c r="D2663">
        <v>1.840878</v>
      </c>
      <c r="E2663">
        <v>1.7814239999999999</v>
      </c>
      <c r="F2663">
        <v>1.7239850000000001</v>
      </c>
      <c r="G2663">
        <v>5.9454100000000003E-2</v>
      </c>
      <c r="H2663">
        <v>84</v>
      </c>
      <c r="I2663">
        <v>9.0027000000000006E-3</v>
      </c>
      <c r="J2663">
        <v>3.8809799999999998E-2</v>
      </c>
      <c r="K2663">
        <v>5.9454100000000003E-2</v>
      </c>
      <c r="L2663">
        <v>8.00984E-2</v>
      </c>
      <c r="M2663">
        <v>0.1099054</v>
      </c>
      <c r="N2663">
        <v>3.9367399999999997E-2</v>
      </c>
      <c r="O2663">
        <v>222</v>
      </c>
      <c r="P2663">
        <v>2197</v>
      </c>
    </row>
    <row r="2664" spans="1:16">
      <c r="A2664" s="53" t="s">
        <v>56</v>
      </c>
      <c r="B2664" s="54">
        <v>40067</v>
      </c>
      <c r="C2664" s="57">
        <v>23</v>
      </c>
      <c r="D2664">
        <v>1.5819179999999999</v>
      </c>
      <c r="E2664">
        <v>1.5054000000000001</v>
      </c>
      <c r="F2664">
        <v>1.490278</v>
      </c>
      <c r="G2664">
        <v>7.6517600000000005E-2</v>
      </c>
      <c r="H2664">
        <v>84</v>
      </c>
      <c r="I2664">
        <v>2.6066200000000001E-2</v>
      </c>
      <c r="J2664">
        <v>5.5873300000000001E-2</v>
      </c>
      <c r="K2664">
        <v>7.6517600000000005E-2</v>
      </c>
      <c r="L2664">
        <v>9.7161899999999995E-2</v>
      </c>
      <c r="M2664">
        <v>0.1269689</v>
      </c>
      <c r="N2664">
        <v>3.9367399999999997E-2</v>
      </c>
      <c r="O2664">
        <v>222</v>
      </c>
      <c r="P2664">
        <v>2197</v>
      </c>
    </row>
    <row r="2665" spans="1:16">
      <c r="A2665" s="53" t="s">
        <v>56</v>
      </c>
      <c r="B2665" s="54">
        <v>40067</v>
      </c>
      <c r="C2665" s="57">
        <v>24</v>
      </c>
      <c r="D2665">
        <v>1.2364900000000001</v>
      </c>
      <c r="E2665">
        <v>1.154712</v>
      </c>
      <c r="F2665">
        <v>1.190035</v>
      </c>
      <c r="G2665">
        <v>8.1778400000000001E-2</v>
      </c>
      <c r="H2665">
        <v>82.5</v>
      </c>
      <c r="I2665">
        <v>3.1327099999999997E-2</v>
      </c>
      <c r="J2665">
        <v>6.1134099999999997E-2</v>
      </c>
      <c r="K2665">
        <v>8.1778400000000001E-2</v>
      </c>
      <c r="L2665">
        <v>0.10242270000000001</v>
      </c>
      <c r="M2665">
        <v>0.13222980000000001</v>
      </c>
      <c r="N2665">
        <v>3.9367399999999997E-2</v>
      </c>
      <c r="O2665">
        <v>222</v>
      </c>
      <c r="P2665">
        <v>2197</v>
      </c>
    </row>
    <row r="2666" spans="1:16">
      <c r="A2666" s="53" t="s">
        <v>56</v>
      </c>
      <c r="B2666" s="54" t="s">
        <v>50</v>
      </c>
      <c r="C2666" s="57">
        <v>1</v>
      </c>
      <c r="D2666">
        <v>0.86753029999999998</v>
      </c>
      <c r="E2666">
        <v>0.85476410000000003</v>
      </c>
      <c r="F2666">
        <v>0.85669680000000004</v>
      </c>
      <c r="G2666">
        <v>1.27662E-2</v>
      </c>
      <c r="H2666">
        <v>75.130799999999994</v>
      </c>
      <c r="I2666">
        <v>-3.5255E-3</v>
      </c>
      <c r="J2666">
        <v>6.0996999999999996E-3</v>
      </c>
      <c r="K2666">
        <v>1.27662E-2</v>
      </c>
      <c r="L2666">
        <v>1.9432600000000001E-2</v>
      </c>
      <c r="M2666">
        <v>2.9057900000000001E-2</v>
      </c>
      <c r="N2666">
        <v>1.27125E-2</v>
      </c>
      <c r="O2666">
        <v>2083</v>
      </c>
      <c r="P2666">
        <v>1389.6</v>
      </c>
    </row>
    <row r="2667" spans="1:16">
      <c r="A2667" s="53" t="s">
        <v>56</v>
      </c>
      <c r="B2667" s="54" t="s">
        <v>50</v>
      </c>
      <c r="C2667" s="57">
        <v>2</v>
      </c>
      <c r="D2667">
        <v>0.72384720000000002</v>
      </c>
      <c r="E2667">
        <v>0.71124509999999996</v>
      </c>
      <c r="F2667">
        <v>0.71647099999999997</v>
      </c>
      <c r="G2667">
        <v>1.26021E-2</v>
      </c>
      <c r="H2667">
        <v>73.569199999999995</v>
      </c>
      <c r="I2667">
        <v>-3.6887999999999999E-3</v>
      </c>
      <c r="J2667">
        <v>5.9360000000000003E-3</v>
      </c>
      <c r="K2667">
        <v>1.26021E-2</v>
      </c>
      <c r="L2667">
        <v>1.9268199999999999E-2</v>
      </c>
      <c r="M2667">
        <v>2.8892999999999999E-2</v>
      </c>
      <c r="N2667">
        <v>1.2711800000000001E-2</v>
      </c>
      <c r="O2667">
        <v>2081</v>
      </c>
      <c r="P2667">
        <v>1389.6</v>
      </c>
    </row>
    <row r="2668" spans="1:16">
      <c r="A2668" s="53" t="s">
        <v>56</v>
      </c>
      <c r="B2668" s="54" t="s">
        <v>50</v>
      </c>
      <c r="C2668" s="57">
        <v>3</v>
      </c>
      <c r="D2668">
        <v>0.66015840000000003</v>
      </c>
      <c r="E2668">
        <v>0.65737939999999995</v>
      </c>
      <c r="F2668">
        <v>0.66196659999999996</v>
      </c>
      <c r="G2668">
        <v>2.7789999999999998E-3</v>
      </c>
      <c r="H2668">
        <v>71.974699999999999</v>
      </c>
      <c r="I2668">
        <v>-1.3507699999999999E-2</v>
      </c>
      <c r="J2668">
        <v>-3.8853999999999998E-3</v>
      </c>
      <c r="K2668">
        <v>2.7789999999999998E-3</v>
      </c>
      <c r="L2668">
        <v>9.4433999999999994E-3</v>
      </c>
      <c r="M2668">
        <v>1.9065700000000001E-2</v>
      </c>
      <c r="N2668">
        <v>1.2708499999999999E-2</v>
      </c>
      <c r="O2668">
        <v>2079</v>
      </c>
      <c r="P2668">
        <v>1389.6</v>
      </c>
    </row>
    <row r="2669" spans="1:16">
      <c r="A2669" s="53" t="s">
        <v>56</v>
      </c>
      <c r="B2669" s="54" t="s">
        <v>50</v>
      </c>
      <c r="C2669" s="57">
        <v>4</v>
      </c>
      <c r="D2669">
        <v>0.61036990000000002</v>
      </c>
      <c r="E2669">
        <v>0.62751999999999997</v>
      </c>
      <c r="F2669">
        <v>0.63612959999999996</v>
      </c>
      <c r="G2669">
        <v>-1.7150100000000001E-2</v>
      </c>
      <c r="H2669">
        <v>70.566800000000001</v>
      </c>
      <c r="I2669">
        <v>-3.3419999999999998E-2</v>
      </c>
      <c r="J2669">
        <v>-2.3807600000000002E-2</v>
      </c>
      <c r="K2669">
        <v>-1.7150100000000001E-2</v>
      </c>
      <c r="L2669">
        <v>-1.0492599999999999E-2</v>
      </c>
      <c r="M2669">
        <v>-8.8020000000000004E-4</v>
      </c>
      <c r="N2669">
        <v>1.2695400000000001E-2</v>
      </c>
      <c r="O2669">
        <v>2087</v>
      </c>
      <c r="P2669">
        <v>1389.6</v>
      </c>
    </row>
    <row r="2670" spans="1:16">
      <c r="A2670" s="53" t="s">
        <v>56</v>
      </c>
      <c r="B2670" s="54" t="s">
        <v>50</v>
      </c>
      <c r="C2670" s="57">
        <v>5</v>
      </c>
      <c r="D2670">
        <v>0.58795940000000002</v>
      </c>
      <c r="E2670">
        <v>0.60083339999999996</v>
      </c>
      <c r="F2670">
        <v>0.60229739999999998</v>
      </c>
      <c r="G2670">
        <v>-1.2874E-2</v>
      </c>
      <c r="H2670">
        <v>69.355699999999999</v>
      </c>
      <c r="I2670">
        <v>-2.9165300000000002E-2</v>
      </c>
      <c r="J2670">
        <v>-1.95403E-2</v>
      </c>
      <c r="K2670">
        <v>-1.2874E-2</v>
      </c>
      <c r="L2670">
        <v>-6.2077E-3</v>
      </c>
      <c r="M2670">
        <v>3.4172999999999999E-3</v>
      </c>
      <c r="N2670">
        <v>1.27122E-2</v>
      </c>
      <c r="O2670">
        <v>2079</v>
      </c>
      <c r="P2670">
        <v>1389.6</v>
      </c>
    </row>
    <row r="2671" spans="1:16">
      <c r="A2671" s="53" t="s">
        <v>56</v>
      </c>
      <c r="B2671" s="54" t="s">
        <v>50</v>
      </c>
      <c r="C2671" s="57">
        <v>6</v>
      </c>
      <c r="D2671">
        <v>0.61052150000000005</v>
      </c>
      <c r="E2671">
        <v>0.61592329999999995</v>
      </c>
      <c r="F2671">
        <v>0.61632960000000003</v>
      </c>
      <c r="G2671">
        <v>-5.4018E-3</v>
      </c>
      <c r="H2671">
        <v>68.188400000000001</v>
      </c>
      <c r="I2671">
        <v>-2.1703199999999999E-2</v>
      </c>
      <c r="J2671">
        <v>-1.20722E-2</v>
      </c>
      <c r="K2671">
        <v>-5.4018E-3</v>
      </c>
      <c r="L2671">
        <v>1.2685999999999999E-3</v>
      </c>
      <c r="M2671">
        <v>1.08997E-2</v>
      </c>
      <c r="N2671">
        <v>1.27201E-2</v>
      </c>
      <c r="O2671">
        <v>2081</v>
      </c>
      <c r="P2671">
        <v>1389.6</v>
      </c>
    </row>
    <row r="2672" spans="1:16">
      <c r="A2672" s="53" t="s">
        <v>56</v>
      </c>
      <c r="B2672" s="54" t="s">
        <v>50</v>
      </c>
      <c r="C2672" s="57">
        <v>7</v>
      </c>
      <c r="D2672">
        <v>0.6953897</v>
      </c>
      <c r="E2672">
        <v>0.73490040000000001</v>
      </c>
      <c r="F2672">
        <v>0.74119120000000005</v>
      </c>
      <c r="G2672">
        <v>-3.9510700000000003E-2</v>
      </c>
      <c r="H2672">
        <v>66.988</v>
      </c>
      <c r="I2672">
        <v>-5.5820000000000002E-2</v>
      </c>
      <c r="J2672">
        <v>-4.6184299999999998E-2</v>
      </c>
      <c r="K2672">
        <v>-3.9510700000000003E-2</v>
      </c>
      <c r="L2672">
        <v>-3.2836999999999998E-2</v>
      </c>
      <c r="M2672">
        <v>-2.32014E-2</v>
      </c>
      <c r="N2672">
        <v>1.27262E-2</v>
      </c>
      <c r="O2672">
        <v>2080</v>
      </c>
      <c r="P2672">
        <v>1389.6</v>
      </c>
    </row>
    <row r="2673" spans="1:16">
      <c r="A2673" s="53" t="s">
        <v>56</v>
      </c>
      <c r="B2673" s="54" t="s">
        <v>50</v>
      </c>
      <c r="C2673" s="57">
        <v>8</v>
      </c>
      <c r="D2673">
        <v>0.72917489999999996</v>
      </c>
      <c r="E2673">
        <v>0.76104669999999996</v>
      </c>
      <c r="F2673">
        <v>0.76203080000000001</v>
      </c>
      <c r="G2673">
        <v>-3.1871900000000002E-2</v>
      </c>
      <c r="H2673">
        <v>67.834500000000006</v>
      </c>
      <c r="I2673">
        <v>-4.8204499999999997E-2</v>
      </c>
      <c r="J2673">
        <v>-3.8555100000000002E-2</v>
      </c>
      <c r="K2673">
        <v>-3.1871900000000002E-2</v>
      </c>
      <c r="L2673">
        <v>-2.5188700000000001E-2</v>
      </c>
      <c r="M2673">
        <v>-1.55392E-2</v>
      </c>
      <c r="N2673">
        <v>1.2744500000000001E-2</v>
      </c>
      <c r="O2673">
        <v>2073</v>
      </c>
      <c r="P2673">
        <v>1389.6</v>
      </c>
    </row>
    <row r="2674" spans="1:16">
      <c r="A2674" s="53" t="s">
        <v>56</v>
      </c>
      <c r="B2674" s="54" t="s">
        <v>50</v>
      </c>
      <c r="C2674" s="57">
        <v>9</v>
      </c>
      <c r="D2674">
        <v>0.78577819999999998</v>
      </c>
      <c r="E2674">
        <v>0.7891591</v>
      </c>
      <c r="F2674">
        <v>0.79148099999999999</v>
      </c>
      <c r="G2674">
        <v>-3.3809999999999999E-3</v>
      </c>
      <c r="H2674">
        <v>70.935199999999995</v>
      </c>
      <c r="I2674">
        <v>-1.96968E-2</v>
      </c>
      <c r="J2674">
        <v>-1.00573E-2</v>
      </c>
      <c r="K2674">
        <v>-3.3809999999999999E-3</v>
      </c>
      <c r="L2674">
        <v>3.2954E-3</v>
      </c>
      <c r="M2674">
        <v>1.2934899999999999E-2</v>
      </c>
      <c r="N2674">
        <v>1.2731299999999999E-2</v>
      </c>
      <c r="O2674">
        <v>2077</v>
      </c>
      <c r="P2674">
        <v>1389.6</v>
      </c>
    </row>
    <row r="2675" spans="1:16">
      <c r="A2675" s="53" t="s">
        <v>56</v>
      </c>
      <c r="B2675" s="54" t="s">
        <v>50</v>
      </c>
      <c r="C2675" s="57">
        <v>10</v>
      </c>
      <c r="D2675">
        <v>0.85718819999999996</v>
      </c>
      <c r="E2675">
        <v>0.82582469999999997</v>
      </c>
      <c r="F2675">
        <v>0.82109569999999998</v>
      </c>
      <c r="G2675">
        <v>3.1363500000000002E-2</v>
      </c>
      <c r="H2675">
        <v>74.887</v>
      </c>
      <c r="I2675">
        <v>1.5040100000000001E-2</v>
      </c>
      <c r="J2675">
        <v>2.46841E-2</v>
      </c>
      <c r="K2675">
        <v>3.1363500000000002E-2</v>
      </c>
      <c r="L2675">
        <v>3.8042899999999998E-2</v>
      </c>
      <c r="M2675">
        <v>4.7686899999999997E-2</v>
      </c>
      <c r="N2675">
        <v>1.2737200000000001E-2</v>
      </c>
      <c r="O2675">
        <v>2075</v>
      </c>
      <c r="P2675">
        <v>1389.6</v>
      </c>
    </row>
    <row r="2676" spans="1:16">
      <c r="A2676" s="53" t="s">
        <v>56</v>
      </c>
      <c r="B2676" s="54" t="s">
        <v>50</v>
      </c>
      <c r="C2676" s="57">
        <v>11</v>
      </c>
      <c r="D2676">
        <v>0.97276739999999995</v>
      </c>
      <c r="E2676">
        <v>0.90537849999999997</v>
      </c>
      <c r="F2676">
        <v>0.89150739999999995</v>
      </c>
      <c r="G2676">
        <v>6.7388799999999999E-2</v>
      </c>
      <c r="H2676">
        <v>78.863</v>
      </c>
      <c r="I2676">
        <v>5.1052399999999998E-2</v>
      </c>
      <c r="J2676">
        <v>6.0704099999999997E-2</v>
      </c>
      <c r="K2676">
        <v>6.7388799999999999E-2</v>
      </c>
      <c r="L2676">
        <v>7.4073600000000003E-2</v>
      </c>
      <c r="M2676">
        <v>8.3725300000000002E-2</v>
      </c>
      <c r="N2676">
        <v>1.2747400000000001E-2</v>
      </c>
      <c r="O2676">
        <v>2073</v>
      </c>
      <c r="P2676">
        <v>1389.6</v>
      </c>
    </row>
    <row r="2677" spans="1:16">
      <c r="A2677" s="53" t="s">
        <v>56</v>
      </c>
      <c r="B2677" s="54" t="s">
        <v>50</v>
      </c>
      <c r="C2677" s="57">
        <v>12</v>
      </c>
      <c r="D2677">
        <v>1.116511</v>
      </c>
      <c r="E2677">
        <v>1.007034</v>
      </c>
      <c r="F2677">
        <v>0.99047909999999995</v>
      </c>
      <c r="G2677">
        <v>0.1094773</v>
      </c>
      <c r="H2677">
        <v>83.095699999999994</v>
      </c>
      <c r="I2677">
        <v>9.3102699999999997E-2</v>
      </c>
      <c r="J2677">
        <v>0.1027769</v>
      </c>
      <c r="K2677">
        <v>0.1094773</v>
      </c>
      <c r="L2677">
        <v>0.11617760000000001</v>
      </c>
      <c r="M2677">
        <v>0.12585180000000001</v>
      </c>
      <c r="N2677">
        <v>1.27771E-2</v>
      </c>
      <c r="O2677">
        <v>2068</v>
      </c>
      <c r="P2677">
        <v>1389.6</v>
      </c>
    </row>
    <row r="2678" spans="1:16">
      <c r="A2678" s="53" t="s">
        <v>56</v>
      </c>
      <c r="B2678" s="54" t="s">
        <v>50</v>
      </c>
      <c r="C2678" s="57">
        <v>13</v>
      </c>
      <c r="D2678">
        <v>1.281155</v>
      </c>
      <c r="E2678">
        <v>1.169249</v>
      </c>
      <c r="F2678">
        <v>1.14819</v>
      </c>
      <c r="G2678">
        <v>0.1119057</v>
      </c>
      <c r="H2678">
        <v>86.897099999999995</v>
      </c>
      <c r="I2678">
        <v>9.5550300000000005E-2</v>
      </c>
      <c r="J2678">
        <v>0.10521320000000001</v>
      </c>
      <c r="K2678">
        <v>0.1119057</v>
      </c>
      <c r="L2678">
        <v>0.1185982</v>
      </c>
      <c r="M2678">
        <v>0.12826109999999999</v>
      </c>
      <c r="N2678">
        <v>1.27622E-2</v>
      </c>
      <c r="O2678">
        <v>2066</v>
      </c>
      <c r="P2678">
        <v>1389.6</v>
      </c>
    </row>
    <row r="2679" spans="1:16">
      <c r="A2679" s="53" t="s">
        <v>56</v>
      </c>
      <c r="B2679" s="54" t="s">
        <v>50</v>
      </c>
      <c r="C2679" s="57">
        <v>14</v>
      </c>
      <c r="D2679">
        <v>1.46844</v>
      </c>
      <c r="E2679">
        <v>1.312317</v>
      </c>
      <c r="F2679">
        <v>1.2910950000000001</v>
      </c>
      <c r="G2679">
        <v>0.1561235</v>
      </c>
      <c r="H2679">
        <v>90.2</v>
      </c>
      <c r="I2679">
        <v>0.1397709</v>
      </c>
      <c r="J2679">
        <v>0.14943219999999999</v>
      </c>
      <c r="K2679">
        <v>0.1561235</v>
      </c>
      <c r="L2679">
        <v>0.16281490000000001</v>
      </c>
      <c r="M2679">
        <v>0.17247609999999999</v>
      </c>
      <c r="N2679">
        <v>1.2760000000000001E-2</v>
      </c>
      <c r="O2679">
        <v>2068</v>
      </c>
      <c r="P2679">
        <v>1389.6</v>
      </c>
    </row>
    <row r="2680" spans="1:16">
      <c r="A2680" s="53" t="s">
        <v>56</v>
      </c>
      <c r="B2680" s="54" t="s">
        <v>50</v>
      </c>
      <c r="C2680" s="57">
        <v>15</v>
      </c>
      <c r="D2680">
        <v>1.7218929999999999</v>
      </c>
      <c r="E2680">
        <v>1.4179569999999999</v>
      </c>
      <c r="F2680">
        <v>1.3986940000000001</v>
      </c>
      <c r="G2680">
        <v>0.30393589999999998</v>
      </c>
      <c r="H2680">
        <v>93.122799999999998</v>
      </c>
      <c r="I2680">
        <v>0.28763270000000002</v>
      </c>
      <c r="J2680">
        <v>0.2972648</v>
      </c>
      <c r="K2680">
        <v>0.30393589999999998</v>
      </c>
      <c r="L2680">
        <v>0.31060700000000002</v>
      </c>
      <c r="M2680">
        <v>0.3202391</v>
      </c>
      <c r="N2680">
        <v>1.27215E-2</v>
      </c>
      <c r="O2680">
        <v>2076</v>
      </c>
      <c r="P2680">
        <v>1389.6</v>
      </c>
    </row>
    <row r="2681" spans="1:16">
      <c r="A2681" s="53" t="s">
        <v>56</v>
      </c>
      <c r="B2681" s="54" t="s">
        <v>50</v>
      </c>
      <c r="C2681" s="57">
        <v>16</v>
      </c>
      <c r="D2681">
        <v>1.972934</v>
      </c>
      <c r="E2681">
        <v>1.6620729999999999</v>
      </c>
      <c r="F2681">
        <v>1.6260220000000001</v>
      </c>
      <c r="G2681">
        <v>0.31086019999999998</v>
      </c>
      <c r="H2681">
        <v>94.898600000000002</v>
      </c>
      <c r="I2681">
        <v>0.29455520000000002</v>
      </c>
      <c r="J2681">
        <v>0.30418830000000002</v>
      </c>
      <c r="K2681">
        <v>0.31086019999999998</v>
      </c>
      <c r="L2681">
        <v>0.31753199999999998</v>
      </c>
      <c r="M2681">
        <v>0.32716509999999999</v>
      </c>
      <c r="N2681">
        <v>1.2722799999999999E-2</v>
      </c>
      <c r="O2681">
        <v>2076</v>
      </c>
      <c r="P2681">
        <v>1389.6</v>
      </c>
    </row>
    <row r="2682" spans="1:16">
      <c r="A2682" s="53" t="s">
        <v>56</v>
      </c>
      <c r="B2682" s="54" t="s">
        <v>50</v>
      </c>
      <c r="C2682" s="57">
        <v>17</v>
      </c>
      <c r="D2682">
        <v>2.1638899999999999</v>
      </c>
      <c r="E2682">
        <v>1.8468830000000001</v>
      </c>
      <c r="F2682">
        <v>1.8212809999999999</v>
      </c>
      <c r="G2682">
        <v>0.31700709999999999</v>
      </c>
      <c r="H2682">
        <v>95.567599999999999</v>
      </c>
      <c r="I2682">
        <v>0.30067630000000001</v>
      </c>
      <c r="J2682">
        <v>0.31032470000000001</v>
      </c>
      <c r="K2682">
        <v>0.31700709999999999</v>
      </c>
      <c r="L2682">
        <v>0.32368950000000002</v>
      </c>
      <c r="M2682">
        <v>0.33333780000000002</v>
      </c>
      <c r="N2682">
        <v>1.27429E-2</v>
      </c>
      <c r="O2682">
        <v>2072</v>
      </c>
      <c r="P2682">
        <v>1389.6</v>
      </c>
    </row>
    <row r="2683" spans="1:16">
      <c r="A2683" s="53" t="s">
        <v>56</v>
      </c>
      <c r="B2683" s="54" t="s">
        <v>50</v>
      </c>
      <c r="C2683" s="57">
        <v>18</v>
      </c>
      <c r="D2683">
        <v>2.2981590000000001</v>
      </c>
      <c r="E2683">
        <v>1.954215</v>
      </c>
      <c r="F2683">
        <v>1.9347490000000001</v>
      </c>
      <c r="G2683">
        <v>0.34394380000000002</v>
      </c>
      <c r="H2683">
        <v>95.3245</v>
      </c>
      <c r="I2683">
        <v>0.32763930000000002</v>
      </c>
      <c r="J2683">
        <v>0.33727220000000002</v>
      </c>
      <c r="K2683">
        <v>0.34394380000000002</v>
      </c>
      <c r="L2683">
        <v>0.35061550000000002</v>
      </c>
      <c r="M2683">
        <v>0.36024830000000002</v>
      </c>
      <c r="N2683">
        <v>1.2722499999999999E-2</v>
      </c>
      <c r="O2683">
        <v>2077</v>
      </c>
      <c r="P2683">
        <v>1389.6</v>
      </c>
    </row>
    <row r="2684" spans="1:16">
      <c r="A2684" s="53" t="s">
        <v>56</v>
      </c>
      <c r="B2684" s="54" t="s">
        <v>50</v>
      </c>
      <c r="C2684" s="57">
        <v>19</v>
      </c>
      <c r="D2684">
        <v>2.2851859999999999</v>
      </c>
      <c r="E2684">
        <v>1.9575050000000001</v>
      </c>
      <c r="F2684">
        <v>1.946671</v>
      </c>
      <c r="G2684">
        <v>0.32768079999999999</v>
      </c>
      <c r="H2684">
        <v>93.615700000000004</v>
      </c>
      <c r="I2684">
        <v>0.31139539999999999</v>
      </c>
      <c r="J2684">
        <v>0.321017</v>
      </c>
      <c r="K2684">
        <v>0.32768079999999999</v>
      </c>
      <c r="L2684">
        <v>0.33434469999999999</v>
      </c>
      <c r="M2684">
        <v>0.3439662</v>
      </c>
      <c r="N2684">
        <v>1.2707599999999999E-2</v>
      </c>
      <c r="O2684">
        <v>2079</v>
      </c>
      <c r="P2684">
        <v>1389.6</v>
      </c>
    </row>
    <row r="2685" spans="1:16">
      <c r="A2685" s="53" t="s">
        <v>56</v>
      </c>
      <c r="B2685" s="54" t="s">
        <v>50</v>
      </c>
      <c r="C2685" s="57">
        <v>20</v>
      </c>
      <c r="D2685">
        <v>2.1367919999999998</v>
      </c>
      <c r="E2685">
        <v>2.0784029999999998</v>
      </c>
      <c r="F2685">
        <v>2.0733229999999998</v>
      </c>
      <c r="G2685">
        <v>5.8389400000000001E-2</v>
      </c>
      <c r="H2685">
        <v>89.8292</v>
      </c>
      <c r="I2685">
        <v>4.2028200000000002E-2</v>
      </c>
      <c r="J2685">
        <v>5.16946E-2</v>
      </c>
      <c r="K2685">
        <v>5.8389400000000001E-2</v>
      </c>
      <c r="L2685">
        <v>6.5084299999999998E-2</v>
      </c>
      <c r="M2685">
        <v>7.47506E-2</v>
      </c>
      <c r="N2685">
        <v>1.2766700000000001E-2</v>
      </c>
      <c r="O2685">
        <v>2070</v>
      </c>
      <c r="P2685">
        <v>1389.6</v>
      </c>
    </row>
    <row r="2686" spans="1:16">
      <c r="A2686" s="53" t="s">
        <v>56</v>
      </c>
      <c r="B2686" s="54" t="s">
        <v>50</v>
      </c>
      <c r="C2686" s="57">
        <v>21</v>
      </c>
      <c r="D2686">
        <v>1.9302239999999999</v>
      </c>
      <c r="E2686">
        <v>1.955943</v>
      </c>
      <c r="F2686">
        <v>1.966823</v>
      </c>
      <c r="G2686">
        <v>-2.5719200000000001E-2</v>
      </c>
      <c r="H2686">
        <v>85.366799999999998</v>
      </c>
      <c r="I2686">
        <v>-4.2066899999999997E-2</v>
      </c>
      <c r="J2686">
        <v>-3.24085E-2</v>
      </c>
      <c r="K2686">
        <v>-2.5719200000000001E-2</v>
      </c>
      <c r="L2686">
        <v>-1.9029799999999999E-2</v>
      </c>
      <c r="M2686">
        <v>-9.3714000000000002E-3</v>
      </c>
      <c r="N2686">
        <v>1.2756200000000001E-2</v>
      </c>
      <c r="O2686">
        <v>2072</v>
      </c>
      <c r="P2686">
        <v>1389.6</v>
      </c>
    </row>
    <row r="2687" spans="1:16">
      <c r="A2687" s="53" t="s">
        <v>56</v>
      </c>
      <c r="B2687" s="54" t="s">
        <v>50</v>
      </c>
      <c r="C2687" s="57">
        <v>22</v>
      </c>
      <c r="D2687">
        <v>1.7703770000000001</v>
      </c>
      <c r="E2687">
        <v>1.756645</v>
      </c>
      <c r="F2687">
        <v>1.751277</v>
      </c>
      <c r="G2687">
        <v>1.37316E-2</v>
      </c>
      <c r="H2687">
        <v>82.485299999999995</v>
      </c>
      <c r="I2687">
        <v>-2.627E-3</v>
      </c>
      <c r="J2687">
        <v>7.0378000000000003E-3</v>
      </c>
      <c r="K2687">
        <v>1.37316E-2</v>
      </c>
      <c r="L2687">
        <v>2.04254E-2</v>
      </c>
      <c r="M2687">
        <v>3.0090200000000001E-2</v>
      </c>
      <c r="N2687">
        <v>1.27647E-2</v>
      </c>
      <c r="O2687">
        <v>2069</v>
      </c>
      <c r="P2687">
        <v>1389.6</v>
      </c>
    </row>
    <row r="2688" spans="1:16">
      <c r="A2688" s="53" t="s">
        <v>56</v>
      </c>
      <c r="B2688" s="54" t="s">
        <v>50</v>
      </c>
      <c r="C2688" s="57">
        <v>23</v>
      </c>
      <c r="D2688">
        <v>1.438728</v>
      </c>
      <c r="E2688">
        <v>1.4370240000000001</v>
      </c>
      <c r="F2688">
        <v>1.4357089999999999</v>
      </c>
      <c r="G2688">
        <v>1.704E-3</v>
      </c>
      <c r="H2688">
        <v>79.952399999999997</v>
      </c>
      <c r="I2688">
        <v>-1.465E-2</v>
      </c>
      <c r="J2688">
        <v>-4.9879E-3</v>
      </c>
      <c r="K2688">
        <v>1.704E-3</v>
      </c>
      <c r="L2688">
        <v>8.3958999999999995E-3</v>
      </c>
      <c r="M2688">
        <v>1.8057900000000002E-2</v>
      </c>
      <c r="N2688">
        <v>1.2761099999999999E-2</v>
      </c>
      <c r="O2688">
        <v>2071</v>
      </c>
      <c r="P2688">
        <v>1389.6</v>
      </c>
    </row>
    <row r="2689" spans="1:16">
      <c r="A2689" s="53" t="s">
        <v>56</v>
      </c>
      <c r="B2689" s="54" t="s">
        <v>50</v>
      </c>
      <c r="C2689" s="57">
        <v>24</v>
      </c>
      <c r="D2689">
        <v>1.127405</v>
      </c>
      <c r="E2689">
        <v>1.1016539999999999</v>
      </c>
      <c r="F2689">
        <v>1.1080030000000001</v>
      </c>
      <c r="G2689">
        <v>2.5751E-2</v>
      </c>
      <c r="H2689">
        <v>78.2607</v>
      </c>
      <c r="I2689">
        <v>9.4331999999999992E-3</v>
      </c>
      <c r="J2689">
        <v>1.9073900000000001E-2</v>
      </c>
      <c r="K2689">
        <v>2.5751E-2</v>
      </c>
      <c r="L2689">
        <v>3.2428100000000001E-2</v>
      </c>
      <c r="M2689">
        <v>4.2068700000000001E-2</v>
      </c>
      <c r="N2689">
        <v>1.2732800000000001E-2</v>
      </c>
      <c r="O2689">
        <v>2077</v>
      </c>
      <c r="P2689">
        <v>1389.6</v>
      </c>
    </row>
    <row r="2690" spans="1:16">
      <c r="A2690" s="53"/>
      <c r="B2690" s="53"/>
    </row>
    <row r="2691" spans="1:16">
      <c r="A2691" s="53"/>
      <c r="B2691" s="53"/>
    </row>
    <row r="2692" spans="1:16">
      <c r="A2692" s="53"/>
      <c r="B2692" s="53"/>
    </row>
    <row r="2693" spans="1:16">
      <c r="A2693" s="53"/>
      <c r="B2693" s="53"/>
    </row>
    <row r="2694" spans="1:16">
      <c r="A2694" s="53"/>
      <c r="B2694" s="53"/>
    </row>
    <row r="2695" spans="1:16">
      <c r="A2695" s="53"/>
      <c r="B2695" s="53"/>
    </row>
    <row r="2696" spans="1:16">
      <c r="A2696" s="53"/>
      <c r="B2696" s="53"/>
    </row>
    <row r="2697" spans="1:16">
      <c r="A2697" s="53"/>
      <c r="B2697" s="53"/>
    </row>
    <row r="2698" spans="1:16">
      <c r="A2698" s="53"/>
      <c r="B2698" s="53"/>
    </row>
    <row r="2699" spans="1:16">
      <c r="A2699" s="53"/>
      <c r="B2699" s="53"/>
    </row>
    <row r="2700" spans="1:16">
      <c r="A2700" s="53"/>
      <c r="B2700" s="53"/>
    </row>
    <row r="2701" spans="1:16">
      <c r="A2701" s="53"/>
      <c r="B2701" s="53"/>
    </row>
    <row r="2702" spans="1:16">
      <c r="A2702" s="53"/>
      <c r="B2702" s="53"/>
    </row>
    <row r="2703" spans="1:16">
      <c r="A2703" s="53"/>
      <c r="B2703" s="53"/>
    </row>
    <row r="2704" spans="1:16">
      <c r="A2704" s="53"/>
      <c r="B2704" s="53"/>
    </row>
    <row r="2705" spans="1:2">
      <c r="A2705" s="53"/>
      <c r="B2705" s="53"/>
    </row>
    <row r="2706" spans="1:2">
      <c r="A2706" s="53"/>
      <c r="B2706" s="53"/>
    </row>
    <row r="2707" spans="1:2">
      <c r="A2707" s="53"/>
      <c r="B2707" s="53"/>
    </row>
    <row r="2708" spans="1:2">
      <c r="A2708" s="53"/>
      <c r="B2708" s="53"/>
    </row>
    <row r="2709" spans="1:2">
      <c r="A2709" s="53"/>
      <c r="B2709" s="53"/>
    </row>
    <row r="2710" spans="1:2">
      <c r="A2710" s="53"/>
      <c r="B2710" s="53"/>
    </row>
    <row r="2711" spans="1:2">
      <c r="A2711" s="53"/>
      <c r="B2711" s="53"/>
    </row>
    <row r="2712" spans="1:2">
      <c r="A2712" s="53"/>
      <c r="B2712" s="53"/>
    </row>
    <row r="2713" spans="1:2">
      <c r="A2713" s="53"/>
      <c r="B2713" s="53"/>
    </row>
    <row r="2714" spans="1:2">
      <c r="A2714" s="53"/>
      <c r="B2714" s="53"/>
    </row>
    <row r="2715" spans="1:2">
      <c r="A2715" s="53"/>
      <c r="B2715" s="53"/>
    </row>
    <row r="2716" spans="1:2">
      <c r="A2716" s="53"/>
      <c r="B2716" s="53"/>
    </row>
    <row r="2717" spans="1:2">
      <c r="A2717" s="53"/>
      <c r="B2717" s="53"/>
    </row>
    <row r="2718" spans="1:2">
      <c r="A2718" s="53"/>
      <c r="B2718" s="53"/>
    </row>
    <row r="2719" spans="1:2">
      <c r="A2719" s="53"/>
      <c r="B2719" s="53"/>
    </row>
    <row r="2720" spans="1:2">
      <c r="A2720" s="53"/>
      <c r="B2720" s="53"/>
    </row>
    <row r="2721" spans="1:2">
      <c r="A2721" s="53"/>
      <c r="B2721" s="53"/>
    </row>
    <row r="2722" spans="1:2">
      <c r="A2722" s="53"/>
      <c r="B2722" s="53"/>
    </row>
    <row r="2723" spans="1:2">
      <c r="A2723" s="53"/>
      <c r="B2723" s="53"/>
    </row>
    <row r="2724" spans="1:2">
      <c r="A2724" s="53"/>
      <c r="B2724" s="53"/>
    </row>
    <row r="2725" spans="1:2">
      <c r="A2725" s="53"/>
      <c r="B2725" s="53"/>
    </row>
    <row r="2726" spans="1:2">
      <c r="A2726" s="53"/>
      <c r="B2726" s="53"/>
    </row>
    <row r="2727" spans="1:2">
      <c r="A2727" s="53"/>
      <c r="B2727" s="53"/>
    </row>
    <row r="2728" spans="1:2">
      <c r="A2728" s="53"/>
      <c r="B2728" s="53"/>
    </row>
    <row r="2729" spans="1:2">
      <c r="A2729" s="53"/>
      <c r="B2729" s="53"/>
    </row>
    <row r="2730" spans="1:2">
      <c r="A2730" s="53"/>
      <c r="B2730" s="53"/>
    </row>
    <row r="2731" spans="1:2">
      <c r="A2731" s="53"/>
      <c r="B2731" s="53"/>
    </row>
    <row r="2732" spans="1:2">
      <c r="A2732" s="53"/>
      <c r="B2732" s="53"/>
    </row>
    <row r="2733" spans="1:2">
      <c r="A2733" s="53"/>
      <c r="B2733" s="53"/>
    </row>
    <row r="2734" spans="1:2">
      <c r="A2734" s="53"/>
      <c r="B2734" s="53"/>
    </row>
    <row r="2735" spans="1:2">
      <c r="A2735" s="53"/>
      <c r="B2735" s="53"/>
    </row>
    <row r="2736" spans="1:2">
      <c r="A2736" s="53"/>
      <c r="B2736" s="53"/>
    </row>
    <row r="2737" spans="1:2">
      <c r="A2737" s="53"/>
      <c r="B2737" s="53"/>
    </row>
    <row r="2738" spans="1:2">
      <c r="A2738" s="53"/>
      <c r="B2738" s="53"/>
    </row>
    <row r="2739" spans="1:2">
      <c r="A2739" s="53"/>
      <c r="B2739" s="53"/>
    </row>
    <row r="2740" spans="1:2">
      <c r="A2740" s="53"/>
      <c r="B2740" s="53"/>
    </row>
    <row r="2741" spans="1:2">
      <c r="A2741" s="53"/>
      <c r="B2741" s="53"/>
    </row>
    <row r="2742" spans="1:2">
      <c r="A2742" s="53"/>
      <c r="B2742" s="53"/>
    </row>
    <row r="2743" spans="1:2">
      <c r="A2743" s="53"/>
      <c r="B2743" s="53"/>
    </row>
    <row r="2744" spans="1:2">
      <c r="A2744" s="53"/>
      <c r="B2744" s="53"/>
    </row>
    <row r="2745" spans="1:2">
      <c r="A2745" s="53"/>
      <c r="B2745" s="53"/>
    </row>
    <row r="2746" spans="1:2">
      <c r="A2746" s="53"/>
      <c r="B2746" s="53"/>
    </row>
    <row r="2747" spans="1:2">
      <c r="A2747" s="53"/>
      <c r="B2747" s="53"/>
    </row>
    <row r="2748" spans="1:2">
      <c r="A2748" s="53"/>
      <c r="B2748" s="53"/>
    </row>
    <row r="2749" spans="1:2">
      <c r="A2749" s="53"/>
      <c r="B2749" s="53"/>
    </row>
    <row r="2750" spans="1:2">
      <c r="A2750" s="53"/>
      <c r="B2750" s="53"/>
    </row>
    <row r="2751" spans="1:2">
      <c r="A2751" s="53"/>
      <c r="B2751" s="53"/>
    </row>
    <row r="2752" spans="1:2">
      <c r="A2752" s="53"/>
      <c r="B2752" s="53"/>
    </row>
    <row r="2753" spans="1:2">
      <c r="A2753" s="53"/>
      <c r="B2753" s="53"/>
    </row>
    <row r="2754" spans="1:2">
      <c r="A2754" s="53"/>
      <c r="B2754" s="53"/>
    </row>
    <row r="2755" spans="1:2">
      <c r="A2755" s="53"/>
      <c r="B2755" s="53"/>
    </row>
    <row r="2756" spans="1:2">
      <c r="A2756" s="53"/>
      <c r="B2756" s="53"/>
    </row>
    <row r="2757" spans="1:2">
      <c r="A2757" s="53"/>
      <c r="B2757" s="53"/>
    </row>
    <row r="2758" spans="1:2">
      <c r="A2758" s="53"/>
      <c r="B2758" s="53"/>
    </row>
    <row r="2759" spans="1:2">
      <c r="A2759" s="53"/>
      <c r="B2759" s="53"/>
    </row>
    <row r="2760" spans="1:2">
      <c r="A2760" s="53"/>
      <c r="B2760" s="53"/>
    </row>
    <row r="2761" spans="1:2">
      <c r="A2761" s="53"/>
      <c r="B2761" s="53"/>
    </row>
    <row r="2762" spans="1:2">
      <c r="A2762" s="53"/>
      <c r="B2762" s="53"/>
    </row>
    <row r="2763" spans="1:2">
      <c r="A2763" s="53"/>
      <c r="B2763" s="53"/>
    </row>
    <row r="2764" spans="1:2">
      <c r="A2764" s="53"/>
      <c r="B2764" s="53"/>
    </row>
    <row r="2765" spans="1:2">
      <c r="A2765" s="53"/>
      <c r="B2765" s="53"/>
    </row>
    <row r="2766" spans="1:2">
      <c r="A2766" s="53"/>
      <c r="B2766" s="53"/>
    </row>
    <row r="2767" spans="1:2">
      <c r="A2767" s="53"/>
      <c r="B2767" s="53"/>
    </row>
    <row r="2768" spans="1:2">
      <c r="A2768" s="53"/>
      <c r="B2768" s="53"/>
    </row>
    <row r="2769" spans="1:2">
      <c r="A2769" s="53"/>
      <c r="B2769" s="53"/>
    </row>
    <row r="2770" spans="1:2">
      <c r="A2770" s="53"/>
      <c r="B2770" s="53"/>
    </row>
    <row r="2771" spans="1:2">
      <c r="A2771" s="53"/>
      <c r="B2771" s="53"/>
    </row>
    <row r="2772" spans="1:2">
      <c r="A2772" s="53"/>
      <c r="B2772" s="53"/>
    </row>
    <row r="2773" spans="1:2">
      <c r="A2773" s="53"/>
      <c r="B2773" s="53"/>
    </row>
    <row r="2774" spans="1:2">
      <c r="A2774" s="53"/>
      <c r="B2774" s="53"/>
    </row>
    <row r="2775" spans="1:2">
      <c r="A2775" s="53"/>
      <c r="B2775" s="53"/>
    </row>
    <row r="2776" spans="1:2">
      <c r="A2776" s="53"/>
      <c r="B2776" s="53"/>
    </row>
    <row r="2777" spans="1:2">
      <c r="A2777" s="53"/>
      <c r="B2777" s="53"/>
    </row>
    <row r="2778" spans="1:2">
      <c r="A2778" s="53"/>
      <c r="B2778" s="53"/>
    </row>
    <row r="2779" spans="1:2">
      <c r="A2779" s="53"/>
      <c r="B2779" s="53"/>
    </row>
    <row r="2780" spans="1:2">
      <c r="A2780" s="53"/>
      <c r="B2780" s="53"/>
    </row>
    <row r="2781" spans="1:2">
      <c r="A2781" s="53"/>
      <c r="B2781" s="53"/>
    </row>
    <row r="2782" spans="1:2">
      <c r="A2782" s="53"/>
      <c r="B2782" s="53"/>
    </row>
    <row r="2783" spans="1:2">
      <c r="A2783" s="53"/>
      <c r="B2783" s="53"/>
    </row>
    <row r="2784" spans="1:2">
      <c r="A2784" s="53"/>
      <c r="B2784" s="53"/>
    </row>
    <row r="2785" spans="1:2">
      <c r="A2785" s="53"/>
      <c r="B2785" s="53"/>
    </row>
    <row r="2786" spans="1:2">
      <c r="A2786" s="53"/>
      <c r="B2786" s="53"/>
    </row>
    <row r="2787" spans="1:2">
      <c r="A2787" s="53"/>
      <c r="B2787" s="53"/>
    </row>
    <row r="2788" spans="1:2">
      <c r="A2788" s="53"/>
      <c r="B2788" s="53"/>
    </row>
    <row r="2789" spans="1:2">
      <c r="A2789" s="53"/>
      <c r="B2789" s="53"/>
    </row>
    <row r="2790" spans="1:2">
      <c r="A2790" s="53"/>
      <c r="B2790" s="53"/>
    </row>
    <row r="2791" spans="1:2">
      <c r="A2791" s="53"/>
      <c r="B2791" s="53"/>
    </row>
    <row r="2792" spans="1:2">
      <c r="A2792" s="53"/>
      <c r="B2792" s="53"/>
    </row>
    <row r="2793" spans="1:2">
      <c r="A2793" s="53"/>
      <c r="B2793" s="53"/>
    </row>
    <row r="2794" spans="1:2">
      <c r="A2794" s="53"/>
      <c r="B2794" s="53"/>
    </row>
    <row r="2795" spans="1:2">
      <c r="A2795" s="53"/>
      <c r="B2795" s="53"/>
    </row>
    <row r="2796" spans="1:2">
      <c r="A2796" s="53"/>
      <c r="B2796" s="53"/>
    </row>
    <row r="2797" spans="1:2">
      <c r="A2797" s="53"/>
      <c r="B2797" s="53"/>
    </row>
    <row r="2798" spans="1:2">
      <c r="A2798" s="53"/>
      <c r="B2798" s="53"/>
    </row>
    <row r="2799" spans="1:2">
      <c r="A2799" s="53"/>
      <c r="B2799" s="53"/>
    </row>
    <row r="2800" spans="1:2">
      <c r="A2800" s="53"/>
      <c r="B2800" s="53"/>
    </row>
    <row r="2801" spans="1:2">
      <c r="A2801" s="53"/>
      <c r="B2801" s="53"/>
    </row>
    <row r="2802" spans="1:2">
      <c r="A2802" s="53"/>
      <c r="B2802" s="53"/>
    </row>
    <row r="2803" spans="1:2">
      <c r="A2803" s="53"/>
      <c r="B2803" s="53"/>
    </row>
    <row r="2804" spans="1:2">
      <c r="A2804" s="53"/>
      <c r="B2804" s="53"/>
    </row>
    <row r="2805" spans="1:2">
      <c r="A2805" s="53"/>
      <c r="B2805" s="53"/>
    </row>
    <row r="2806" spans="1:2">
      <c r="A2806" s="53"/>
      <c r="B2806" s="53"/>
    </row>
    <row r="2807" spans="1:2">
      <c r="A2807" s="53"/>
      <c r="B2807" s="53"/>
    </row>
    <row r="2808" spans="1:2">
      <c r="A2808" s="53"/>
      <c r="B2808" s="53"/>
    </row>
    <row r="2809" spans="1:2">
      <c r="A2809" s="53"/>
      <c r="B2809" s="53"/>
    </row>
    <row r="2810" spans="1:2">
      <c r="A2810" s="53"/>
      <c r="B2810" s="53"/>
    </row>
    <row r="2811" spans="1:2">
      <c r="A2811" s="53"/>
      <c r="B2811" s="53"/>
    </row>
    <row r="2812" spans="1:2">
      <c r="A2812" s="53"/>
      <c r="B2812" s="53"/>
    </row>
    <row r="2813" spans="1:2">
      <c r="A2813" s="53"/>
      <c r="B2813" s="53"/>
    </row>
    <row r="2814" spans="1:2">
      <c r="A2814" s="53"/>
      <c r="B2814" s="53"/>
    </row>
    <row r="2815" spans="1:2">
      <c r="A2815" s="53"/>
      <c r="B2815" s="53"/>
    </row>
    <row r="2816" spans="1:2">
      <c r="A2816" s="53"/>
      <c r="B2816" s="53"/>
    </row>
    <row r="2817" spans="1:2">
      <c r="A2817" s="53"/>
      <c r="B2817" s="53"/>
    </row>
    <row r="2818" spans="1:2">
      <c r="A2818" s="53"/>
      <c r="B2818" s="53"/>
    </row>
    <row r="2819" spans="1:2">
      <c r="A2819" s="53"/>
      <c r="B2819" s="53"/>
    </row>
    <row r="2820" spans="1:2">
      <c r="A2820" s="53"/>
      <c r="B2820" s="53"/>
    </row>
    <row r="2821" spans="1:2">
      <c r="A2821" s="53"/>
      <c r="B2821" s="53"/>
    </row>
    <row r="2822" spans="1:2">
      <c r="A2822" s="53"/>
      <c r="B2822" s="53"/>
    </row>
    <row r="2823" spans="1:2">
      <c r="A2823" s="53"/>
      <c r="B2823" s="53"/>
    </row>
    <row r="2824" spans="1:2">
      <c r="A2824" s="53"/>
      <c r="B2824" s="53"/>
    </row>
    <row r="2825" spans="1:2">
      <c r="A2825" s="53"/>
      <c r="B2825" s="53"/>
    </row>
    <row r="2826" spans="1:2">
      <c r="A2826" s="53"/>
      <c r="B2826" s="53"/>
    </row>
    <row r="2827" spans="1:2">
      <c r="A2827" s="53"/>
      <c r="B2827" s="53"/>
    </row>
    <row r="2828" spans="1:2">
      <c r="A2828" s="53"/>
      <c r="B2828" s="53"/>
    </row>
    <row r="2829" spans="1:2">
      <c r="A2829" s="53"/>
      <c r="B2829" s="53"/>
    </row>
    <row r="2830" spans="1:2">
      <c r="A2830" s="53"/>
      <c r="B2830" s="53"/>
    </row>
    <row r="2831" spans="1:2">
      <c r="A2831" s="53"/>
      <c r="B2831" s="53"/>
    </row>
    <row r="2832" spans="1:2">
      <c r="A2832" s="53"/>
      <c r="B2832" s="53"/>
    </row>
    <row r="2833" spans="1:2">
      <c r="A2833" s="53"/>
      <c r="B2833" s="53"/>
    </row>
    <row r="2834" spans="1:2">
      <c r="A2834" s="53"/>
      <c r="B2834" s="53"/>
    </row>
    <row r="2835" spans="1:2">
      <c r="A2835" s="53"/>
      <c r="B2835" s="53"/>
    </row>
    <row r="2836" spans="1:2">
      <c r="A2836" s="53"/>
      <c r="B2836" s="53"/>
    </row>
    <row r="2837" spans="1:2">
      <c r="A2837" s="53"/>
      <c r="B2837" s="53"/>
    </row>
    <row r="2838" spans="1:2">
      <c r="A2838" s="53"/>
      <c r="B2838" s="53"/>
    </row>
    <row r="2839" spans="1:2">
      <c r="A2839" s="53"/>
      <c r="B2839" s="53"/>
    </row>
    <row r="2840" spans="1:2">
      <c r="A2840" s="53"/>
      <c r="B2840" s="53"/>
    </row>
    <row r="2841" spans="1:2">
      <c r="A2841" s="53"/>
      <c r="B2841" s="53"/>
    </row>
    <row r="2842" spans="1:2">
      <c r="A2842" s="53"/>
      <c r="B2842" s="53"/>
    </row>
    <row r="2843" spans="1:2">
      <c r="A2843" s="53"/>
      <c r="B2843" s="53"/>
    </row>
    <row r="2844" spans="1:2">
      <c r="A2844" s="53"/>
      <c r="B2844" s="53"/>
    </row>
    <row r="2845" spans="1:2">
      <c r="A2845" s="53"/>
      <c r="B2845" s="53"/>
    </row>
    <row r="2846" spans="1:2">
      <c r="A2846" s="53"/>
      <c r="B2846" s="53"/>
    </row>
    <row r="2847" spans="1:2">
      <c r="A2847" s="53"/>
      <c r="B2847" s="53"/>
    </row>
    <row r="2848" spans="1:2">
      <c r="A2848" s="53"/>
      <c r="B2848" s="53"/>
    </row>
    <row r="2849" spans="1:2">
      <c r="A2849" s="53"/>
      <c r="B2849" s="53"/>
    </row>
    <row r="2850" spans="1:2">
      <c r="A2850" s="53"/>
      <c r="B2850" s="53"/>
    </row>
    <row r="2851" spans="1:2">
      <c r="A2851" s="53"/>
      <c r="B2851" s="53"/>
    </row>
    <row r="2852" spans="1:2">
      <c r="A2852" s="53"/>
      <c r="B2852" s="53"/>
    </row>
    <row r="2853" spans="1:2">
      <c r="A2853" s="53"/>
      <c r="B2853" s="53"/>
    </row>
    <row r="2854" spans="1:2">
      <c r="A2854" s="53"/>
      <c r="B2854" s="53"/>
    </row>
    <row r="2855" spans="1:2">
      <c r="A2855" s="53"/>
      <c r="B2855" s="53"/>
    </row>
    <row r="2856" spans="1:2">
      <c r="A2856" s="53"/>
      <c r="B2856" s="53"/>
    </row>
    <row r="2857" spans="1:2">
      <c r="A2857" s="53"/>
      <c r="B2857" s="53"/>
    </row>
    <row r="2858" spans="1:2">
      <c r="A2858" s="53"/>
      <c r="B2858" s="53"/>
    </row>
    <row r="2859" spans="1:2">
      <c r="A2859" s="53"/>
      <c r="B2859" s="53"/>
    </row>
    <row r="2860" spans="1:2">
      <c r="A2860" s="53"/>
      <c r="B2860" s="53"/>
    </row>
    <row r="2861" spans="1:2">
      <c r="A2861" s="53"/>
      <c r="B2861" s="53"/>
    </row>
    <row r="2862" spans="1:2">
      <c r="A2862" s="53"/>
      <c r="B2862" s="53"/>
    </row>
    <row r="2863" spans="1:2">
      <c r="A2863" s="53"/>
      <c r="B2863" s="53"/>
    </row>
    <row r="2864" spans="1:2">
      <c r="A2864" s="53"/>
      <c r="B2864" s="53"/>
    </row>
    <row r="2865" spans="1:2">
      <c r="A2865" s="53"/>
      <c r="B2865" s="53"/>
    </row>
    <row r="2866" spans="1:2">
      <c r="A2866" s="53"/>
      <c r="B2866" s="53"/>
    </row>
    <row r="2867" spans="1:2">
      <c r="A2867" s="53"/>
      <c r="B2867" s="53"/>
    </row>
    <row r="2868" spans="1:2">
      <c r="A2868" s="53"/>
      <c r="B2868" s="53"/>
    </row>
    <row r="2869" spans="1:2">
      <c r="A2869" s="53"/>
      <c r="B2869" s="53"/>
    </row>
    <row r="2870" spans="1:2">
      <c r="A2870" s="53"/>
      <c r="B2870" s="53"/>
    </row>
    <row r="2871" spans="1:2">
      <c r="A2871" s="53"/>
      <c r="B2871" s="53"/>
    </row>
    <row r="2872" spans="1:2">
      <c r="A2872" s="53"/>
      <c r="B2872" s="53"/>
    </row>
    <row r="2873" spans="1:2">
      <c r="A2873" s="53"/>
      <c r="B2873" s="53"/>
    </row>
    <row r="2874" spans="1:2">
      <c r="A2874" s="53"/>
      <c r="B2874" s="53"/>
    </row>
    <row r="2875" spans="1:2">
      <c r="A2875" s="53"/>
      <c r="B2875" s="53"/>
    </row>
    <row r="2876" spans="1:2">
      <c r="A2876" s="53"/>
      <c r="B2876" s="53"/>
    </row>
    <row r="2877" spans="1:2">
      <c r="A2877" s="53"/>
      <c r="B2877" s="53"/>
    </row>
    <row r="2878" spans="1:2">
      <c r="A2878" s="53"/>
      <c r="B2878" s="53"/>
    </row>
    <row r="2879" spans="1:2">
      <c r="A2879" s="53"/>
      <c r="B2879" s="53"/>
    </row>
    <row r="2880" spans="1:2">
      <c r="A2880" s="53"/>
      <c r="B2880" s="53"/>
    </row>
    <row r="2881" spans="1:2">
      <c r="A2881" s="53"/>
      <c r="B2881" s="53"/>
    </row>
    <row r="2882" spans="1:2">
      <c r="A2882" s="53"/>
      <c r="B2882" s="53"/>
    </row>
    <row r="2883" spans="1:2">
      <c r="A2883" s="53"/>
      <c r="B2883" s="53"/>
    </row>
    <row r="2884" spans="1:2">
      <c r="A2884" s="53"/>
      <c r="B2884" s="53"/>
    </row>
    <row r="2885" spans="1:2">
      <c r="A2885" s="53"/>
      <c r="B2885" s="53"/>
    </row>
    <row r="2886" spans="1:2">
      <c r="A2886" s="53"/>
      <c r="B2886" s="53"/>
    </row>
    <row r="2887" spans="1:2">
      <c r="A2887" s="53"/>
      <c r="B2887" s="53"/>
    </row>
    <row r="2888" spans="1:2">
      <c r="A2888" s="53"/>
      <c r="B2888" s="53"/>
    </row>
    <row r="2889" spans="1:2">
      <c r="A2889" s="53"/>
      <c r="B2889" s="53"/>
    </row>
    <row r="2890" spans="1:2">
      <c r="A2890" s="53"/>
      <c r="B2890" s="53"/>
    </row>
    <row r="2891" spans="1:2">
      <c r="A2891" s="53"/>
      <c r="B2891" s="53"/>
    </row>
    <row r="2892" spans="1:2">
      <c r="A2892" s="53"/>
      <c r="B2892" s="53"/>
    </row>
    <row r="2893" spans="1:2">
      <c r="A2893" s="53"/>
      <c r="B2893" s="53"/>
    </row>
    <row r="2894" spans="1:2">
      <c r="A2894" s="53"/>
      <c r="B2894" s="53"/>
    </row>
    <row r="2895" spans="1:2">
      <c r="A2895" s="53"/>
      <c r="B2895" s="53"/>
    </row>
    <row r="2896" spans="1:2">
      <c r="A2896" s="53"/>
      <c r="B2896" s="53"/>
    </row>
    <row r="2897" spans="1:2">
      <c r="A2897" s="53"/>
      <c r="B2897" s="53"/>
    </row>
    <row r="2898" spans="1:2">
      <c r="A2898" s="53"/>
      <c r="B2898" s="53"/>
    </row>
    <row r="2899" spans="1:2">
      <c r="A2899" s="53"/>
      <c r="B2899" s="53"/>
    </row>
    <row r="2900" spans="1:2">
      <c r="A2900" s="53"/>
      <c r="B2900" s="53"/>
    </row>
    <row r="2901" spans="1:2">
      <c r="A2901" s="53"/>
      <c r="B2901" s="53"/>
    </row>
    <row r="2902" spans="1:2">
      <c r="A2902" s="53"/>
      <c r="B2902" s="53"/>
    </row>
    <row r="2903" spans="1:2">
      <c r="A2903" s="53"/>
      <c r="B2903" s="53"/>
    </row>
    <row r="2904" spans="1:2">
      <c r="A2904" s="53"/>
      <c r="B2904" s="53"/>
    </row>
    <row r="2905" spans="1:2">
      <c r="A2905" s="53"/>
      <c r="B2905" s="53"/>
    </row>
    <row r="2906" spans="1:2">
      <c r="A2906" s="53"/>
      <c r="B2906" s="53"/>
    </row>
    <row r="2907" spans="1:2">
      <c r="A2907" s="53"/>
      <c r="B2907" s="53"/>
    </row>
    <row r="2908" spans="1:2">
      <c r="A2908" s="53"/>
      <c r="B2908" s="53"/>
    </row>
    <row r="2909" spans="1:2">
      <c r="A2909" s="53"/>
      <c r="B2909" s="53"/>
    </row>
    <row r="2910" spans="1:2">
      <c r="A2910" s="53"/>
      <c r="B2910" s="53"/>
    </row>
    <row r="2911" spans="1:2">
      <c r="A2911" s="53"/>
      <c r="B2911" s="53"/>
    </row>
    <row r="2912" spans="1:2">
      <c r="A2912" s="53"/>
      <c r="B2912" s="53"/>
    </row>
    <row r="2913" spans="1:2">
      <c r="A2913" s="53"/>
      <c r="B2913" s="53"/>
    </row>
    <row r="2914" spans="1:2">
      <c r="A2914" s="53"/>
      <c r="B2914" s="53"/>
    </row>
    <row r="2915" spans="1:2">
      <c r="A2915" s="53"/>
      <c r="B2915" s="53"/>
    </row>
    <row r="2916" spans="1:2">
      <c r="A2916" s="53"/>
      <c r="B2916" s="53"/>
    </row>
    <row r="2917" spans="1:2">
      <c r="A2917" s="53"/>
      <c r="B2917" s="53"/>
    </row>
    <row r="2918" spans="1:2">
      <c r="A2918" s="53"/>
      <c r="B2918" s="53"/>
    </row>
    <row r="2919" spans="1:2">
      <c r="A2919" s="53"/>
      <c r="B2919" s="53"/>
    </row>
    <row r="2920" spans="1:2">
      <c r="A2920" s="53"/>
      <c r="B2920" s="53"/>
    </row>
    <row r="2921" spans="1:2">
      <c r="A2921" s="53"/>
      <c r="B2921" s="53"/>
    </row>
    <row r="2922" spans="1:2">
      <c r="A2922" s="53"/>
      <c r="B2922" s="53"/>
    </row>
    <row r="2923" spans="1:2">
      <c r="A2923" s="53"/>
      <c r="B2923" s="53"/>
    </row>
    <row r="2924" spans="1:2">
      <c r="A2924" s="53"/>
      <c r="B2924" s="53"/>
    </row>
    <row r="2925" spans="1:2">
      <c r="A2925" s="53"/>
      <c r="B2925" s="53"/>
    </row>
    <row r="2926" spans="1:2">
      <c r="A2926" s="53"/>
      <c r="B2926" s="53"/>
    </row>
    <row r="2927" spans="1:2">
      <c r="A2927" s="53"/>
      <c r="B2927" s="53"/>
    </row>
    <row r="2928" spans="1:2">
      <c r="A2928" s="53"/>
      <c r="B2928" s="53"/>
    </row>
    <row r="2929" spans="1:2">
      <c r="A2929" s="53"/>
      <c r="B2929" s="53"/>
    </row>
    <row r="2930" spans="1:2">
      <c r="A2930" s="53"/>
      <c r="B2930" s="53"/>
    </row>
    <row r="2931" spans="1:2">
      <c r="A2931" s="53"/>
      <c r="B2931" s="53"/>
    </row>
    <row r="2932" spans="1:2">
      <c r="A2932" s="53"/>
      <c r="B2932" s="53"/>
    </row>
    <row r="2933" spans="1:2">
      <c r="A2933" s="53"/>
      <c r="B2933" s="53"/>
    </row>
    <row r="2934" spans="1:2">
      <c r="A2934" s="53"/>
      <c r="B2934" s="53"/>
    </row>
    <row r="2935" spans="1:2">
      <c r="A2935" s="53"/>
      <c r="B2935" s="53"/>
    </row>
    <row r="2936" spans="1:2">
      <c r="A2936" s="53"/>
      <c r="B2936" s="53"/>
    </row>
    <row r="2937" spans="1:2">
      <c r="A2937" s="53"/>
      <c r="B2937" s="53"/>
    </row>
    <row r="2938" spans="1:2">
      <c r="A2938" s="53"/>
      <c r="B2938" s="53"/>
    </row>
    <row r="2939" spans="1:2">
      <c r="A2939" s="53"/>
      <c r="B2939" s="53"/>
    </row>
    <row r="2940" spans="1:2">
      <c r="A2940" s="53"/>
      <c r="B2940" s="53"/>
    </row>
    <row r="2941" spans="1:2">
      <c r="A2941" s="53"/>
      <c r="B2941" s="53"/>
    </row>
    <row r="2942" spans="1:2">
      <c r="A2942" s="53"/>
      <c r="B2942" s="53"/>
    </row>
    <row r="2943" spans="1:2">
      <c r="A2943" s="53"/>
      <c r="B2943" s="53"/>
    </row>
    <row r="2944" spans="1:2">
      <c r="A2944" s="53"/>
      <c r="B2944" s="53"/>
    </row>
    <row r="2945" spans="1:2">
      <c r="A2945" s="53"/>
      <c r="B2945" s="53"/>
    </row>
    <row r="2946" spans="1:2">
      <c r="A2946" s="53"/>
      <c r="B2946" s="53"/>
    </row>
    <row r="2947" spans="1:2">
      <c r="A2947" s="53"/>
      <c r="B2947" s="53"/>
    </row>
    <row r="2948" spans="1:2">
      <c r="A2948" s="53"/>
      <c r="B2948" s="53"/>
    </row>
    <row r="2949" spans="1:2">
      <c r="A2949" s="53"/>
      <c r="B2949" s="53"/>
    </row>
    <row r="2950" spans="1:2">
      <c r="A2950" s="53"/>
      <c r="B2950" s="53"/>
    </row>
    <row r="2951" spans="1:2">
      <c r="A2951" s="53"/>
      <c r="B2951" s="53"/>
    </row>
    <row r="2952" spans="1:2">
      <c r="A2952" s="53"/>
      <c r="B2952" s="53"/>
    </row>
    <row r="2953" spans="1:2">
      <c r="A2953" s="53"/>
      <c r="B2953" s="53"/>
    </row>
    <row r="2954" spans="1:2">
      <c r="A2954" s="53"/>
      <c r="B2954" s="53"/>
    </row>
    <row r="2955" spans="1:2">
      <c r="A2955" s="53"/>
      <c r="B2955" s="53"/>
    </row>
    <row r="2956" spans="1:2">
      <c r="A2956" s="53"/>
      <c r="B2956" s="53"/>
    </row>
    <row r="2957" spans="1:2">
      <c r="A2957" s="53"/>
      <c r="B2957" s="53"/>
    </row>
    <row r="2958" spans="1:2">
      <c r="A2958" s="53"/>
      <c r="B2958" s="53"/>
    </row>
    <row r="2959" spans="1:2">
      <c r="A2959" s="53"/>
      <c r="B2959" s="53"/>
    </row>
    <row r="2960" spans="1:2">
      <c r="A2960" s="53"/>
      <c r="B2960" s="53"/>
    </row>
    <row r="2961" spans="1:2">
      <c r="A2961" s="53"/>
      <c r="B2961" s="53"/>
    </row>
    <row r="2962" spans="1:2">
      <c r="A2962" s="53"/>
      <c r="B2962" s="53"/>
    </row>
    <row r="2963" spans="1:2">
      <c r="A2963" s="53"/>
      <c r="B2963" s="53"/>
    </row>
    <row r="2964" spans="1:2">
      <c r="A2964" s="53"/>
      <c r="B2964" s="53"/>
    </row>
    <row r="2965" spans="1:2">
      <c r="A2965" s="53"/>
      <c r="B2965" s="53"/>
    </row>
    <row r="2966" spans="1:2">
      <c r="A2966" s="53"/>
      <c r="B2966" s="53"/>
    </row>
    <row r="2967" spans="1:2">
      <c r="A2967" s="53"/>
      <c r="B2967" s="53"/>
    </row>
    <row r="2968" spans="1:2">
      <c r="A2968" s="53"/>
      <c r="B2968" s="53"/>
    </row>
    <row r="2969" spans="1:2">
      <c r="A2969" s="53"/>
      <c r="B2969" s="53"/>
    </row>
    <row r="2970" spans="1:2">
      <c r="A2970" s="53"/>
      <c r="B2970" s="53"/>
    </row>
    <row r="2971" spans="1:2">
      <c r="A2971" s="53"/>
      <c r="B2971" s="53"/>
    </row>
    <row r="2972" spans="1:2">
      <c r="A2972" s="53"/>
      <c r="B2972" s="53"/>
    </row>
    <row r="2973" spans="1:2">
      <c r="A2973" s="53"/>
      <c r="B2973" s="53"/>
    </row>
    <row r="2974" spans="1:2">
      <c r="A2974" s="53"/>
      <c r="B2974" s="53"/>
    </row>
    <row r="2975" spans="1:2">
      <c r="A2975" s="53"/>
      <c r="B2975" s="53"/>
    </row>
    <row r="2976" spans="1:2">
      <c r="A2976" s="53"/>
      <c r="B2976" s="53"/>
    </row>
    <row r="2977" spans="1:2">
      <c r="A2977" s="53"/>
      <c r="B2977" s="53"/>
    </row>
    <row r="2978" spans="1:2">
      <c r="A2978" s="53"/>
      <c r="B2978" s="53"/>
    </row>
    <row r="2979" spans="1:2">
      <c r="A2979" s="53"/>
      <c r="B2979" s="53"/>
    </row>
    <row r="2980" spans="1:2">
      <c r="A2980" s="53"/>
      <c r="B2980" s="53"/>
    </row>
    <row r="2981" spans="1:2">
      <c r="A2981" s="53"/>
      <c r="B2981" s="53"/>
    </row>
    <row r="2982" spans="1:2">
      <c r="A2982" s="53"/>
      <c r="B2982" s="53"/>
    </row>
    <row r="2983" spans="1:2">
      <c r="A2983" s="53"/>
      <c r="B2983" s="53"/>
    </row>
    <row r="2984" spans="1:2">
      <c r="A2984" s="53"/>
      <c r="B2984" s="53"/>
    </row>
    <row r="2985" spans="1:2">
      <c r="A2985" s="53"/>
      <c r="B2985" s="53"/>
    </row>
    <row r="2986" spans="1:2">
      <c r="A2986" s="53"/>
      <c r="B2986" s="53"/>
    </row>
    <row r="2987" spans="1:2">
      <c r="A2987" s="53"/>
      <c r="B2987" s="53"/>
    </row>
    <row r="2988" spans="1:2">
      <c r="A2988" s="53"/>
      <c r="B2988" s="53"/>
    </row>
    <row r="2989" spans="1:2">
      <c r="A2989" s="53"/>
      <c r="B2989" s="53"/>
    </row>
    <row r="2990" spans="1:2">
      <c r="A2990" s="53"/>
      <c r="B2990" s="53"/>
    </row>
    <row r="2991" spans="1:2">
      <c r="A2991" s="53"/>
      <c r="B2991" s="53"/>
    </row>
    <row r="2992" spans="1:2">
      <c r="A2992" s="53"/>
      <c r="B2992" s="53"/>
    </row>
    <row r="2993" spans="1:2">
      <c r="A2993" s="53"/>
      <c r="B2993" s="53"/>
    </row>
    <row r="2994" spans="1:2">
      <c r="A2994" s="53"/>
      <c r="B2994" s="53"/>
    </row>
    <row r="2995" spans="1:2">
      <c r="A2995" s="53"/>
      <c r="B2995" s="53"/>
    </row>
    <row r="2996" spans="1:2">
      <c r="A2996" s="53"/>
      <c r="B2996" s="53"/>
    </row>
    <row r="2997" spans="1:2">
      <c r="A2997" s="53"/>
      <c r="B2997" s="53"/>
    </row>
    <row r="2998" spans="1:2">
      <c r="A2998" s="53"/>
      <c r="B2998" s="53"/>
    </row>
    <row r="2999" spans="1:2">
      <c r="A2999" s="53"/>
      <c r="B2999" s="53"/>
    </row>
    <row r="3000" spans="1:2">
      <c r="A3000" s="53"/>
      <c r="B3000" s="53"/>
    </row>
    <row r="3001" spans="1:2">
      <c r="A3001" s="53"/>
      <c r="B3001" s="53"/>
    </row>
    <row r="3002" spans="1:2">
      <c r="A3002" s="53"/>
      <c r="B3002" s="53"/>
    </row>
    <row r="3003" spans="1:2">
      <c r="A3003" s="53"/>
      <c r="B3003" s="53"/>
    </row>
    <row r="3004" spans="1:2">
      <c r="A3004" s="53"/>
      <c r="B3004" s="53"/>
    </row>
    <row r="3005" spans="1:2">
      <c r="A3005" s="53"/>
      <c r="B3005" s="53"/>
    </row>
    <row r="3006" spans="1:2">
      <c r="A3006" s="53"/>
      <c r="B3006" s="53"/>
    </row>
    <row r="3007" spans="1:2">
      <c r="A3007" s="53"/>
      <c r="B3007" s="53"/>
    </row>
    <row r="3008" spans="1:2">
      <c r="A3008" s="53"/>
      <c r="B3008" s="53"/>
    </row>
    <row r="3009" spans="1:2">
      <c r="A3009" s="53"/>
      <c r="B3009" s="53"/>
    </row>
    <row r="3010" spans="1:2">
      <c r="A3010" s="53"/>
      <c r="B3010" s="53"/>
    </row>
    <row r="3011" spans="1:2">
      <c r="A3011" s="53"/>
      <c r="B3011" s="53"/>
    </row>
    <row r="3012" spans="1:2">
      <c r="A3012" s="53"/>
      <c r="B3012" s="53"/>
    </row>
    <row r="3013" spans="1:2">
      <c r="A3013" s="53"/>
      <c r="B3013" s="53"/>
    </row>
    <row r="3014" spans="1:2">
      <c r="A3014" s="53"/>
      <c r="B3014" s="53"/>
    </row>
    <row r="3015" spans="1:2">
      <c r="A3015" s="53"/>
      <c r="B3015" s="53"/>
    </row>
    <row r="3016" spans="1:2">
      <c r="A3016" s="53"/>
      <c r="B3016" s="53"/>
    </row>
    <row r="3017" spans="1:2">
      <c r="A3017" s="53"/>
      <c r="B3017" s="53"/>
    </row>
    <row r="3018" spans="1:2">
      <c r="A3018" s="53"/>
      <c r="B3018" s="53"/>
    </row>
    <row r="3019" spans="1:2">
      <c r="A3019" s="53"/>
      <c r="B3019" s="53"/>
    </row>
    <row r="3020" spans="1:2">
      <c r="A3020" s="53"/>
      <c r="B3020" s="53"/>
    </row>
    <row r="3021" spans="1:2">
      <c r="A3021" s="53"/>
      <c r="B3021" s="53"/>
    </row>
    <row r="3022" spans="1:2">
      <c r="A3022" s="53"/>
      <c r="B3022" s="53"/>
    </row>
    <row r="3023" spans="1:2">
      <c r="A3023" s="53"/>
      <c r="B3023" s="53"/>
    </row>
    <row r="3024" spans="1:2">
      <c r="A3024" s="53"/>
      <c r="B3024" s="53"/>
    </row>
    <row r="3025" spans="1:2">
      <c r="A3025" s="53"/>
      <c r="B3025" s="53"/>
    </row>
    <row r="3026" spans="1:2">
      <c r="A3026" s="53"/>
      <c r="B3026" s="53"/>
    </row>
    <row r="3027" spans="1:2">
      <c r="A3027" s="53"/>
      <c r="B3027" s="53"/>
    </row>
    <row r="3028" spans="1:2">
      <c r="A3028" s="53"/>
      <c r="B3028" s="53"/>
    </row>
    <row r="3029" spans="1:2">
      <c r="A3029" s="53"/>
      <c r="B3029" s="53"/>
    </row>
    <row r="3030" spans="1:2">
      <c r="A3030" s="53"/>
      <c r="B3030" s="53"/>
    </row>
    <row r="3031" spans="1:2">
      <c r="A3031" s="53"/>
      <c r="B3031" s="53"/>
    </row>
    <row r="3032" spans="1:2">
      <c r="A3032" s="53"/>
      <c r="B3032" s="53"/>
    </row>
    <row r="3033" spans="1:2">
      <c r="A3033" s="53"/>
      <c r="B3033" s="53"/>
    </row>
    <row r="3034" spans="1:2">
      <c r="A3034" s="53"/>
      <c r="B3034" s="53"/>
    </row>
    <row r="3035" spans="1:2">
      <c r="A3035" s="53"/>
      <c r="B3035" s="53"/>
    </row>
    <row r="3036" spans="1:2">
      <c r="A3036" s="53"/>
      <c r="B3036" s="53"/>
    </row>
    <row r="3037" spans="1:2">
      <c r="A3037" s="53"/>
      <c r="B3037" s="53"/>
    </row>
    <row r="3038" spans="1:2">
      <c r="A3038" s="53"/>
      <c r="B3038" s="53"/>
    </row>
    <row r="3039" spans="1:2">
      <c r="A3039" s="53"/>
      <c r="B3039" s="53"/>
    </row>
    <row r="3040" spans="1:2">
      <c r="A3040" s="53"/>
      <c r="B3040" s="53"/>
    </row>
    <row r="3041" spans="1:2">
      <c r="A3041" s="53"/>
      <c r="B3041" s="53"/>
    </row>
    <row r="3042" spans="1:2">
      <c r="A3042" s="53"/>
      <c r="B3042" s="53"/>
    </row>
    <row r="3043" spans="1:2">
      <c r="A3043" s="53"/>
      <c r="B3043" s="53"/>
    </row>
    <row r="3044" spans="1:2">
      <c r="A3044" s="53"/>
      <c r="B3044" s="53"/>
    </row>
    <row r="3045" spans="1:2">
      <c r="A3045" s="53"/>
      <c r="B3045" s="53"/>
    </row>
    <row r="3046" spans="1:2">
      <c r="A3046" s="53"/>
      <c r="B3046" s="53"/>
    </row>
    <row r="3047" spans="1:2">
      <c r="A3047" s="53"/>
      <c r="B3047" s="53"/>
    </row>
    <row r="3048" spans="1:2">
      <c r="A3048" s="53"/>
      <c r="B3048" s="53"/>
    </row>
    <row r="3049" spans="1:2">
      <c r="A3049" s="53"/>
      <c r="B3049" s="53"/>
    </row>
    <row r="3050" spans="1:2">
      <c r="A3050" s="53"/>
      <c r="B3050" s="53"/>
    </row>
    <row r="3051" spans="1:2">
      <c r="A3051" s="53"/>
      <c r="B3051" s="53"/>
    </row>
    <row r="3052" spans="1:2">
      <c r="A3052" s="53"/>
      <c r="B3052" s="53"/>
    </row>
    <row r="3053" spans="1:2">
      <c r="A3053" s="53"/>
      <c r="B3053" s="53"/>
    </row>
    <row r="3054" spans="1:2">
      <c r="A3054" s="53"/>
      <c r="B3054" s="53"/>
    </row>
    <row r="3055" spans="1:2">
      <c r="A3055" s="53"/>
      <c r="B3055" s="53"/>
    </row>
    <row r="3056" spans="1:2">
      <c r="A3056" s="53"/>
      <c r="B3056" s="53"/>
    </row>
    <row r="3057" spans="1:2">
      <c r="A3057" s="53"/>
      <c r="B3057" s="53"/>
    </row>
    <row r="3058" spans="1:2">
      <c r="A3058" s="53"/>
      <c r="B3058" s="53"/>
    </row>
    <row r="3059" spans="1:2">
      <c r="A3059" s="53"/>
      <c r="B3059" s="53"/>
    </row>
    <row r="3060" spans="1:2">
      <c r="A3060" s="53"/>
      <c r="B3060" s="53"/>
    </row>
    <row r="3061" spans="1:2">
      <c r="A3061" s="53"/>
      <c r="B3061" s="53"/>
    </row>
    <row r="3062" spans="1:2">
      <c r="A3062" s="53"/>
      <c r="B3062" s="53"/>
    </row>
    <row r="3063" spans="1:2">
      <c r="A3063" s="53"/>
      <c r="B3063" s="53"/>
    </row>
    <row r="3064" spans="1:2">
      <c r="A3064" s="53"/>
      <c r="B3064" s="53"/>
    </row>
    <row r="3065" spans="1:2">
      <c r="A3065" s="53"/>
      <c r="B3065" s="53"/>
    </row>
    <row r="3066" spans="1:2">
      <c r="A3066" s="53"/>
      <c r="B3066" s="53"/>
    </row>
    <row r="3067" spans="1:2">
      <c r="A3067" s="53"/>
      <c r="B3067" s="53"/>
    </row>
    <row r="3068" spans="1:2">
      <c r="A3068" s="53"/>
      <c r="B3068" s="53"/>
    </row>
    <row r="3069" spans="1:2">
      <c r="A3069" s="53"/>
      <c r="B3069" s="53"/>
    </row>
    <row r="3070" spans="1:2">
      <c r="A3070" s="53"/>
      <c r="B3070" s="53"/>
    </row>
    <row r="3071" spans="1:2">
      <c r="A3071" s="53"/>
      <c r="B3071" s="53"/>
    </row>
    <row r="3072" spans="1:2">
      <c r="A3072" s="53"/>
      <c r="B3072" s="53"/>
    </row>
    <row r="3073" spans="1:2">
      <c r="A3073" s="53"/>
      <c r="B3073" s="53"/>
    </row>
    <row r="3074" spans="1:2">
      <c r="A3074" s="53"/>
      <c r="B3074" s="53"/>
    </row>
    <row r="3075" spans="1:2">
      <c r="A3075" s="53"/>
      <c r="B3075" s="53"/>
    </row>
    <row r="3076" spans="1:2">
      <c r="A3076" s="53"/>
      <c r="B3076" s="53"/>
    </row>
    <row r="3077" spans="1:2">
      <c r="A3077" s="53"/>
      <c r="B3077" s="53"/>
    </row>
    <row r="3078" spans="1:2">
      <c r="A3078" s="53"/>
      <c r="B3078" s="53"/>
    </row>
    <row r="3079" spans="1:2">
      <c r="A3079" s="53"/>
      <c r="B3079" s="53"/>
    </row>
    <row r="3080" spans="1:2">
      <c r="A3080" s="53"/>
      <c r="B3080" s="53"/>
    </row>
    <row r="3081" spans="1:2">
      <c r="A3081" s="53"/>
      <c r="B3081" s="53"/>
    </row>
    <row r="3082" spans="1:2">
      <c r="A3082" s="53"/>
      <c r="B3082" s="53"/>
    </row>
    <row r="3083" spans="1:2">
      <c r="A3083" s="53"/>
      <c r="B3083" s="53"/>
    </row>
    <row r="3084" spans="1:2">
      <c r="A3084" s="53"/>
      <c r="B3084" s="53"/>
    </row>
    <row r="3085" spans="1:2">
      <c r="A3085" s="53"/>
      <c r="B3085" s="53"/>
    </row>
    <row r="3086" spans="1:2">
      <c r="A3086" s="53"/>
      <c r="B3086" s="53"/>
    </row>
    <row r="3087" spans="1:2">
      <c r="A3087" s="53"/>
      <c r="B3087" s="53"/>
    </row>
    <row r="3088" spans="1:2">
      <c r="A3088" s="53"/>
      <c r="B3088" s="53"/>
    </row>
    <row r="3089" spans="1:2">
      <c r="A3089" s="53"/>
      <c r="B3089" s="53"/>
    </row>
    <row r="3090" spans="1:2">
      <c r="A3090" s="53"/>
      <c r="B3090" s="53"/>
    </row>
    <row r="3091" spans="1:2">
      <c r="A3091" s="53"/>
      <c r="B3091" s="53"/>
    </row>
    <row r="3092" spans="1:2">
      <c r="A3092" s="53"/>
      <c r="B3092" s="53"/>
    </row>
    <row r="3093" spans="1:2">
      <c r="A3093" s="53"/>
      <c r="B3093" s="53"/>
    </row>
    <row r="3094" spans="1:2">
      <c r="A3094" s="53"/>
      <c r="B3094" s="53"/>
    </row>
    <row r="3095" spans="1:2">
      <c r="A3095" s="53"/>
      <c r="B3095" s="53"/>
    </row>
    <row r="3096" spans="1:2">
      <c r="A3096" s="53"/>
      <c r="B3096" s="53"/>
    </row>
    <row r="3097" spans="1:2">
      <c r="A3097" s="53"/>
      <c r="B3097" s="53"/>
    </row>
    <row r="3098" spans="1:2">
      <c r="A3098" s="53"/>
      <c r="B3098" s="53"/>
    </row>
    <row r="3099" spans="1:2">
      <c r="A3099" s="53"/>
      <c r="B3099" s="53"/>
    </row>
    <row r="3100" spans="1:2">
      <c r="A3100" s="53"/>
      <c r="B3100" s="53"/>
    </row>
    <row r="3101" spans="1:2">
      <c r="A3101" s="53"/>
      <c r="B3101" s="53"/>
    </row>
    <row r="3102" spans="1:2">
      <c r="A3102" s="53"/>
      <c r="B3102" s="53"/>
    </row>
    <row r="3103" spans="1:2">
      <c r="A3103" s="53"/>
      <c r="B3103" s="53"/>
    </row>
    <row r="3104" spans="1:2">
      <c r="A3104" s="53"/>
      <c r="B3104" s="53"/>
    </row>
    <row r="3105" spans="1:2">
      <c r="A3105" s="53"/>
      <c r="B3105" s="53"/>
    </row>
    <row r="3106" spans="1:2">
      <c r="A3106" s="53"/>
      <c r="B3106" s="53"/>
    </row>
    <row r="3107" spans="1:2">
      <c r="A3107" s="53"/>
      <c r="B3107" s="53"/>
    </row>
    <row r="3108" spans="1:2">
      <c r="A3108" s="53"/>
      <c r="B3108" s="53"/>
    </row>
    <row r="3109" spans="1:2">
      <c r="A3109" s="53"/>
      <c r="B3109" s="53"/>
    </row>
    <row r="3110" spans="1:2">
      <c r="A3110" s="53"/>
      <c r="B3110" s="53"/>
    </row>
    <row r="3111" spans="1:2">
      <c r="A3111" s="53"/>
      <c r="B3111" s="53"/>
    </row>
    <row r="3112" spans="1:2">
      <c r="A3112" s="53"/>
      <c r="B3112" s="53"/>
    </row>
    <row r="3113" spans="1:2">
      <c r="A3113" s="53"/>
      <c r="B3113" s="53"/>
    </row>
    <row r="3114" spans="1:2">
      <c r="A3114" s="53"/>
      <c r="B3114" s="53"/>
    </row>
    <row r="3115" spans="1:2">
      <c r="A3115" s="53"/>
      <c r="B3115" s="53"/>
    </row>
    <row r="3116" spans="1:2">
      <c r="A3116" s="53"/>
      <c r="B3116" s="53"/>
    </row>
    <row r="3117" spans="1:2">
      <c r="A3117" s="53"/>
      <c r="B3117" s="53"/>
    </row>
    <row r="3118" spans="1:2">
      <c r="A3118" s="53"/>
      <c r="B3118" s="53"/>
    </row>
    <row r="3119" spans="1:2">
      <c r="A3119" s="53"/>
      <c r="B3119" s="53"/>
    </row>
    <row r="3120" spans="1:2">
      <c r="A3120" s="53"/>
      <c r="B3120" s="53"/>
    </row>
    <row r="3121" spans="1:2">
      <c r="A3121" s="53"/>
      <c r="B3121" s="53"/>
    </row>
    <row r="3122" spans="1:2">
      <c r="A3122" s="53"/>
      <c r="B3122" s="53"/>
    </row>
    <row r="3123" spans="1:2">
      <c r="A3123" s="53"/>
      <c r="B3123" s="53"/>
    </row>
    <row r="3124" spans="1:2">
      <c r="A3124" s="53"/>
      <c r="B3124" s="53"/>
    </row>
    <row r="3125" spans="1:2">
      <c r="A3125" s="53"/>
      <c r="B3125" s="53"/>
    </row>
    <row r="3126" spans="1:2">
      <c r="A3126" s="53"/>
      <c r="B3126" s="53"/>
    </row>
    <row r="3127" spans="1:2">
      <c r="A3127" s="53"/>
      <c r="B3127" s="53"/>
    </row>
    <row r="3128" spans="1:2">
      <c r="A3128" s="53"/>
      <c r="B3128" s="53"/>
    </row>
    <row r="3129" spans="1:2">
      <c r="A3129" s="53"/>
      <c r="B3129" s="53"/>
    </row>
    <row r="3130" spans="1:2">
      <c r="A3130" s="53"/>
      <c r="B3130" s="53"/>
    </row>
    <row r="3131" spans="1:2">
      <c r="A3131" s="53"/>
      <c r="B3131" s="53"/>
    </row>
    <row r="3132" spans="1:2">
      <c r="A3132" s="53"/>
      <c r="B3132" s="53"/>
    </row>
    <row r="3133" spans="1:2">
      <c r="A3133" s="53"/>
      <c r="B3133" s="53"/>
    </row>
    <row r="3134" spans="1:2">
      <c r="A3134" s="53"/>
      <c r="B3134" s="53"/>
    </row>
    <row r="3135" spans="1:2">
      <c r="A3135" s="53"/>
      <c r="B3135" s="53"/>
    </row>
    <row r="3136" spans="1:2">
      <c r="A3136" s="53"/>
      <c r="B3136" s="53"/>
    </row>
    <row r="3137" spans="1:2">
      <c r="A3137" s="53"/>
      <c r="B3137" s="53"/>
    </row>
    <row r="3138" spans="1:2">
      <c r="A3138" s="53"/>
      <c r="B3138" s="53"/>
    </row>
    <row r="3139" spans="1:2">
      <c r="A3139" s="53"/>
      <c r="B3139" s="53"/>
    </row>
    <row r="3140" spans="1:2">
      <c r="A3140" s="53"/>
      <c r="B3140" s="53"/>
    </row>
    <row r="3141" spans="1:2">
      <c r="A3141" s="53"/>
      <c r="B3141" s="53"/>
    </row>
    <row r="3142" spans="1:2">
      <c r="A3142" s="53"/>
      <c r="B3142" s="53"/>
    </row>
    <row r="3143" spans="1:2">
      <c r="A3143" s="53"/>
      <c r="B3143" s="53"/>
    </row>
    <row r="3144" spans="1:2">
      <c r="A3144" s="53"/>
      <c r="B3144" s="53"/>
    </row>
    <row r="3145" spans="1:2">
      <c r="A3145" s="53"/>
      <c r="B3145" s="53"/>
    </row>
    <row r="3146" spans="1:2">
      <c r="A3146" s="53"/>
      <c r="B3146" s="53"/>
    </row>
    <row r="3147" spans="1:2">
      <c r="A3147" s="53"/>
      <c r="B3147" s="53"/>
    </row>
    <row r="3148" spans="1:2">
      <c r="A3148" s="53"/>
      <c r="B3148" s="53"/>
    </row>
    <row r="3149" spans="1:2">
      <c r="A3149" s="53"/>
      <c r="B3149" s="53"/>
    </row>
    <row r="3150" spans="1:2">
      <c r="A3150" s="53"/>
      <c r="B3150" s="53"/>
    </row>
    <row r="3151" spans="1:2">
      <c r="A3151" s="53"/>
      <c r="B3151" s="53"/>
    </row>
    <row r="3152" spans="1:2">
      <c r="A3152" s="53"/>
      <c r="B3152" s="53"/>
    </row>
    <row r="3153" spans="1:2">
      <c r="A3153" s="53"/>
      <c r="B3153" s="53"/>
    </row>
    <row r="3154" spans="1:2">
      <c r="A3154" s="53"/>
      <c r="B3154" s="53"/>
    </row>
    <row r="3155" spans="1:2">
      <c r="A3155" s="53"/>
      <c r="B3155" s="53"/>
    </row>
    <row r="3156" spans="1:2">
      <c r="A3156" s="53"/>
      <c r="B3156" s="53"/>
    </row>
    <row r="3157" spans="1:2">
      <c r="A3157" s="53"/>
      <c r="B3157" s="53"/>
    </row>
    <row r="3158" spans="1:2">
      <c r="A3158" s="53"/>
      <c r="B3158" s="53"/>
    </row>
    <row r="3159" spans="1:2">
      <c r="A3159" s="53"/>
      <c r="B3159" s="53"/>
    </row>
    <row r="3160" spans="1:2">
      <c r="A3160" s="53"/>
      <c r="B3160" s="53"/>
    </row>
    <row r="3161" spans="1:2">
      <c r="A3161" s="53"/>
      <c r="B3161" s="53"/>
    </row>
    <row r="3162" spans="1:2">
      <c r="A3162" s="53"/>
      <c r="B3162" s="53"/>
    </row>
    <row r="3163" spans="1:2">
      <c r="A3163" s="53"/>
      <c r="B3163" s="53"/>
    </row>
    <row r="3164" spans="1:2">
      <c r="A3164" s="53"/>
      <c r="B3164" s="53"/>
    </row>
    <row r="3165" spans="1:2">
      <c r="A3165" s="53"/>
      <c r="B3165" s="53"/>
    </row>
    <row r="3166" spans="1:2">
      <c r="A3166" s="53"/>
      <c r="B3166" s="53"/>
    </row>
    <row r="3167" spans="1:2">
      <c r="A3167" s="53"/>
      <c r="B3167" s="53"/>
    </row>
    <row r="3168" spans="1:2">
      <c r="A3168" s="53"/>
      <c r="B3168" s="53"/>
    </row>
    <row r="3169" spans="1:2">
      <c r="A3169" s="53"/>
      <c r="B3169" s="53"/>
    </row>
    <row r="3170" spans="1:2">
      <c r="A3170" s="53"/>
      <c r="B3170" s="53"/>
    </row>
    <row r="3171" spans="1:2">
      <c r="A3171" s="53"/>
      <c r="B3171" s="53"/>
    </row>
    <row r="3172" spans="1:2">
      <c r="A3172" s="53"/>
      <c r="B3172" s="53"/>
    </row>
    <row r="3173" spans="1:2">
      <c r="A3173" s="53"/>
      <c r="B3173" s="53"/>
    </row>
    <row r="3174" spans="1:2">
      <c r="A3174" s="53"/>
      <c r="B3174" s="53"/>
    </row>
    <row r="3175" spans="1:2">
      <c r="A3175" s="53"/>
      <c r="B3175" s="53"/>
    </row>
    <row r="3176" spans="1:2">
      <c r="A3176" s="53"/>
      <c r="B3176" s="53"/>
    </row>
    <row r="3177" spans="1:2">
      <c r="A3177" s="53"/>
      <c r="B3177" s="53"/>
    </row>
    <row r="3178" spans="1:2">
      <c r="A3178" s="53"/>
      <c r="B3178" s="53"/>
    </row>
    <row r="3179" spans="1:2">
      <c r="A3179" s="53"/>
      <c r="B3179" s="53"/>
    </row>
    <row r="3180" spans="1:2">
      <c r="A3180" s="53"/>
      <c r="B3180" s="53"/>
    </row>
    <row r="3181" spans="1:2">
      <c r="A3181" s="53"/>
      <c r="B3181" s="53"/>
    </row>
    <row r="3182" spans="1:2">
      <c r="A3182" s="53"/>
      <c r="B3182" s="53"/>
    </row>
    <row r="3183" spans="1:2">
      <c r="A3183" s="53"/>
      <c r="B3183" s="53"/>
    </row>
    <row r="3184" spans="1:2">
      <c r="A3184" s="53"/>
      <c r="B3184" s="53"/>
    </row>
    <row r="3185" spans="1:2">
      <c r="A3185" s="53"/>
      <c r="B3185" s="53"/>
    </row>
    <row r="3186" spans="1:2">
      <c r="A3186" s="53"/>
      <c r="B3186" s="53"/>
    </row>
    <row r="3187" spans="1:2">
      <c r="A3187" s="53"/>
      <c r="B3187" s="53"/>
    </row>
    <row r="3188" spans="1:2">
      <c r="A3188" s="53"/>
      <c r="B3188" s="53"/>
    </row>
    <row r="3189" spans="1:2">
      <c r="A3189" s="53"/>
      <c r="B3189" s="53"/>
    </row>
    <row r="3190" spans="1:2">
      <c r="A3190" s="53"/>
      <c r="B3190" s="53"/>
    </row>
    <row r="3191" spans="1:2">
      <c r="A3191" s="53"/>
      <c r="B3191" s="53"/>
    </row>
    <row r="3192" spans="1:2">
      <c r="A3192" s="53"/>
      <c r="B3192" s="53"/>
    </row>
    <row r="3193" spans="1:2">
      <c r="A3193" s="53"/>
      <c r="B3193" s="53"/>
    </row>
    <row r="3194" spans="1:2">
      <c r="A3194" s="53"/>
      <c r="B3194" s="53"/>
    </row>
    <row r="3195" spans="1:2">
      <c r="A3195" s="53"/>
      <c r="B3195" s="53"/>
    </row>
    <row r="3196" spans="1:2">
      <c r="A3196" s="53"/>
      <c r="B3196" s="53"/>
    </row>
    <row r="3197" spans="1:2">
      <c r="A3197" s="53"/>
      <c r="B3197" s="53"/>
    </row>
    <row r="3198" spans="1:2">
      <c r="A3198" s="53"/>
      <c r="B3198" s="53"/>
    </row>
    <row r="3199" spans="1:2">
      <c r="A3199" s="53"/>
      <c r="B3199" s="53"/>
    </row>
    <row r="3200" spans="1:2">
      <c r="A3200" s="53"/>
      <c r="B3200" s="53"/>
    </row>
    <row r="3201" spans="1:2">
      <c r="A3201" s="53"/>
      <c r="B3201" s="53"/>
    </row>
    <row r="3202" spans="1:2">
      <c r="A3202" s="53"/>
      <c r="B3202" s="53"/>
    </row>
    <row r="3203" spans="1:2">
      <c r="A3203" s="53"/>
      <c r="B3203" s="53"/>
    </row>
    <row r="3204" spans="1:2">
      <c r="A3204" s="53"/>
      <c r="B3204" s="53"/>
    </row>
    <row r="3205" spans="1:2">
      <c r="A3205" s="53"/>
      <c r="B3205" s="53"/>
    </row>
    <row r="3206" spans="1:2">
      <c r="A3206" s="53"/>
      <c r="B3206" s="53"/>
    </row>
    <row r="3207" spans="1:2">
      <c r="A3207" s="53"/>
      <c r="B3207" s="53"/>
    </row>
    <row r="3208" spans="1:2">
      <c r="A3208" s="53"/>
      <c r="B3208" s="53"/>
    </row>
    <row r="3209" spans="1:2">
      <c r="A3209" s="53"/>
      <c r="B3209" s="53"/>
    </row>
    <row r="3210" spans="1:2">
      <c r="A3210" s="53"/>
      <c r="B3210" s="53"/>
    </row>
    <row r="3211" spans="1:2">
      <c r="A3211" s="53"/>
      <c r="B3211" s="53"/>
    </row>
    <row r="3212" spans="1:2">
      <c r="A3212" s="53"/>
      <c r="B3212" s="53"/>
    </row>
    <row r="3213" spans="1:2">
      <c r="A3213" s="53"/>
      <c r="B3213" s="53"/>
    </row>
    <row r="3214" spans="1:2">
      <c r="A3214" s="53"/>
      <c r="B3214" s="53"/>
    </row>
    <row r="3215" spans="1:2">
      <c r="A3215" s="53"/>
      <c r="B3215" s="53"/>
    </row>
    <row r="3216" spans="1:2">
      <c r="A3216" s="53"/>
      <c r="B3216" s="53"/>
    </row>
    <row r="3217" spans="1:2">
      <c r="A3217" s="53"/>
      <c r="B3217" s="53"/>
    </row>
    <row r="3218" spans="1:2">
      <c r="A3218" s="53"/>
      <c r="B3218" s="53"/>
    </row>
    <row r="3219" spans="1:2">
      <c r="A3219" s="53"/>
      <c r="B3219" s="53"/>
    </row>
    <row r="3220" spans="1:2">
      <c r="A3220" s="53"/>
      <c r="B3220" s="53"/>
    </row>
    <row r="3221" spans="1:2">
      <c r="A3221" s="53"/>
      <c r="B3221" s="53"/>
    </row>
    <row r="3222" spans="1:2">
      <c r="A3222" s="53"/>
      <c r="B3222" s="53"/>
    </row>
    <row r="3223" spans="1:2">
      <c r="A3223" s="53"/>
      <c r="B3223" s="53"/>
    </row>
    <row r="3224" spans="1:2">
      <c r="A3224" s="53"/>
      <c r="B3224" s="53"/>
    </row>
    <row r="3225" spans="1:2">
      <c r="A3225" s="53"/>
      <c r="B3225" s="53"/>
    </row>
    <row r="3226" spans="1:2">
      <c r="A3226" s="53"/>
      <c r="B3226" s="53"/>
    </row>
    <row r="3227" spans="1:2">
      <c r="A3227" s="53"/>
      <c r="B3227" s="53"/>
    </row>
    <row r="3228" spans="1:2">
      <c r="A3228" s="53"/>
      <c r="B3228" s="53"/>
    </row>
    <row r="3229" spans="1:2">
      <c r="A3229" s="53"/>
      <c r="B3229" s="53"/>
    </row>
    <row r="3230" spans="1:2">
      <c r="A3230" s="53"/>
      <c r="B3230" s="53"/>
    </row>
    <row r="3231" spans="1:2">
      <c r="A3231" s="53"/>
      <c r="B3231" s="53"/>
    </row>
    <row r="3232" spans="1:2">
      <c r="A3232" s="53"/>
      <c r="B3232" s="53"/>
    </row>
    <row r="3233" spans="1:2">
      <c r="A3233" s="53"/>
      <c r="B3233" s="53"/>
    </row>
    <row r="3234" spans="1:2">
      <c r="A3234" s="53"/>
      <c r="B3234" s="53"/>
    </row>
    <row r="3235" spans="1:2">
      <c r="A3235" s="53"/>
      <c r="B3235" s="53"/>
    </row>
    <row r="3236" spans="1:2">
      <c r="A3236" s="53"/>
      <c r="B3236" s="53"/>
    </row>
    <row r="3237" spans="1:2">
      <c r="A3237" s="53"/>
      <c r="B3237" s="53"/>
    </row>
    <row r="3238" spans="1:2">
      <c r="A3238" s="53"/>
      <c r="B3238" s="53"/>
    </row>
    <row r="3239" spans="1:2">
      <c r="A3239" s="53"/>
      <c r="B3239" s="53"/>
    </row>
    <row r="3240" spans="1:2">
      <c r="A3240" s="53"/>
      <c r="B3240" s="53"/>
    </row>
    <row r="3241" spans="1:2">
      <c r="A3241" s="53"/>
      <c r="B3241" s="53"/>
    </row>
    <row r="3242" spans="1:2">
      <c r="A3242" s="53"/>
      <c r="B3242" s="53"/>
    </row>
    <row r="3243" spans="1:2">
      <c r="A3243" s="53"/>
      <c r="B3243" s="53"/>
    </row>
    <row r="3244" spans="1:2">
      <c r="A3244" s="53"/>
      <c r="B3244" s="53"/>
    </row>
    <row r="3245" spans="1:2">
      <c r="A3245" s="53"/>
      <c r="B3245" s="53"/>
    </row>
    <row r="3246" spans="1:2">
      <c r="A3246" s="53"/>
      <c r="B3246" s="53"/>
    </row>
    <row r="3247" spans="1:2">
      <c r="A3247" s="53"/>
      <c r="B3247" s="53"/>
    </row>
    <row r="3248" spans="1:2">
      <c r="A3248" s="53"/>
      <c r="B3248" s="53"/>
    </row>
    <row r="3249" spans="1:2">
      <c r="A3249" s="53"/>
      <c r="B3249" s="53"/>
    </row>
    <row r="3250" spans="1:2">
      <c r="A3250" s="53"/>
      <c r="B3250" s="53"/>
    </row>
    <row r="3251" spans="1:2">
      <c r="A3251" s="53"/>
      <c r="B3251" s="53"/>
    </row>
    <row r="3252" spans="1:2">
      <c r="A3252" s="53"/>
      <c r="B3252" s="53"/>
    </row>
    <row r="3253" spans="1:2">
      <c r="A3253" s="53"/>
      <c r="B3253" s="53"/>
    </row>
    <row r="3254" spans="1:2">
      <c r="A3254" s="53"/>
      <c r="B3254" s="53"/>
    </row>
    <row r="3255" spans="1:2">
      <c r="A3255" s="53"/>
      <c r="B3255" s="53"/>
    </row>
    <row r="3256" spans="1:2">
      <c r="A3256" s="53"/>
      <c r="B3256" s="53"/>
    </row>
    <row r="3257" spans="1:2">
      <c r="A3257" s="53"/>
      <c r="B3257" s="53"/>
    </row>
    <row r="3258" spans="1:2">
      <c r="A3258" s="53"/>
      <c r="B3258" s="53"/>
    </row>
    <row r="3259" spans="1:2">
      <c r="A3259" s="53"/>
      <c r="B3259" s="53"/>
    </row>
    <row r="3260" spans="1:2">
      <c r="A3260" s="53"/>
      <c r="B3260" s="53"/>
    </row>
    <row r="3261" spans="1:2">
      <c r="A3261" s="53"/>
      <c r="B3261" s="53"/>
    </row>
    <row r="3262" spans="1:2">
      <c r="A3262" s="53"/>
      <c r="B3262" s="53"/>
    </row>
    <row r="3263" spans="1:2">
      <c r="A3263" s="53"/>
      <c r="B3263" s="53"/>
    </row>
    <row r="3264" spans="1:2">
      <c r="A3264" s="53"/>
      <c r="B3264" s="53"/>
    </row>
    <row r="3265" spans="1:2">
      <c r="A3265" s="53"/>
      <c r="B3265" s="53"/>
    </row>
    <row r="3266" spans="1:2">
      <c r="A3266" s="53"/>
      <c r="B3266" s="53"/>
    </row>
    <row r="3267" spans="1:2">
      <c r="A3267" s="53"/>
      <c r="B3267" s="53"/>
    </row>
    <row r="3268" spans="1:2">
      <c r="A3268" s="53"/>
      <c r="B3268" s="53"/>
    </row>
    <row r="3269" spans="1:2">
      <c r="A3269" s="53"/>
      <c r="B3269" s="53"/>
    </row>
    <row r="3270" spans="1:2">
      <c r="A3270" s="53"/>
      <c r="B3270" s="53"/>
    </row>
    <row r="3271" spans="1:2">
      <c r="A3271" s="53"/>
      <c r="B3271" s="53"/>
    </row>
    <row r="3272" spans="1:2">
      <c r="A3272" s="53"/>
      <c r="B3272" s="53"/>
    </row>
    <row r="3273" spans="1:2">
      <c r="A3273" s="53"/>
      <c r="B3273" s="53"/>
    </row>
    <row r="3274" spans="1:2">
      <c r="A3274" s="53"/>
      <c r="B3274" s="53"/>
    </row>
    <row r="3275" spans="1:2">
      <c r="A3275" s="53"/>
      <c r="B3275" s="53"/>
    </row>
    <row r="3276" spans="1:2">
      <c r="A3276" s="53"/>
      <c r="B3276" s="53"/>
    </row>
    <row r="3277" spans="1:2">
      <c r="A3277" s="53"/>
      <c r="B3277" s="53"/>
    </row>
    <row r="3278" spans="1:2">
      <c r="A3278" s="53"/>
      <c r="B3278" s="53"/>
    </row>
    <row r="3279" spans="1:2">
      <c r="A3279" s="53"/>
      <c r="B3279" s="53"/>
    </row>
    <row r="3280" spans="1:2">
      <c r="A3280" s="53"/>
      <c r="B3280" s="53"/>
    </row>
    <row r="3281" spans="1:2">
      <c r="A3281" s="53"/>
      <c r="B3281" s="53"/>
    </row>
    <row r="3282" spans="1:2">
      <c r="A3282" s="53"/>
      <c r="B3282" s="53"/>
    </row>
    <row r="3283" spans="1:2">
      <c r="A3283" s="53"/>
      <c r="B3283" s="53"/>
    </row>
    <row r="3284" spans="1:2">
      <c r="A3284" s="53"/>
      <c r="B3284" s="53"/>
    </row>
    <row r="3285" spans="1:2">
      <c r="A3285" s="53"/>
      <c r="B3285" s="53"/>
    </row>
    <row r="3286" spans="1:2">
      <c r="A3286" s="53"/>
      <c r="B3286" s="53"/>
    </row>
    <row r="3287" spans="1:2">
      <c r="A3287" s="53"/>
      <c r="B3287" s="53"/>
    </row>
    <row r="3288" spans="1:2">
      <c r="A3288" s="53"/>
      <c r="B3288" s="53"/>
    </row>
    <row r="3289" spans="1:2">
      <c r="A3289" s="53"/>
      <c r="B3289" s="53"/>
    </row>
    <row r="3290" spans="1:2">
      <c r="A3290" s="53"/>
      <c r="B3290" s="53"/>
    </row>
    <row r="3291" spans="1:2">
      <c r="A3291" s="53"/>
      <c r="B3291" s="53"/>
    </row>
    <row r="3292" spans="1:2">
      <c r="A3292" s="53"/>
      <c r="B3292" s="53"/>
    </row>
    <row r="3293" spans="1:2">
      <c r="A3293" s="53"/>
      <c r="B3293" s="53"/>
    </row>
    <row r="3294" spans="1:2">
      <c r="A3294" s="53"/>
      <c r="B3294" s="53"/>
    </row>
    <row r="3295" spans="1:2">
      <c r="A3295" s="53"/>
      <c r="B3295" s="53"/>
    </row>
    <row r="3296" spans="1:2">
      <c r="A3296" s="53"/>
      <c r="B3296" s="53"/>
    </row>
    <row r="3297" spans="1:2">
      <c r="A3297" s="53"/>
      <c r="B3297" s="53"/>
    </row>
    <row r="3298" spans="1:2">
      <c r="A3298" s="53"/>
      <c r="B3298" s="53"/>
    </row>
    <row r="3299" spans="1:2">
      <c r="A3299" s="53"/>
      <c r="B3299" s="53"/>
    </row>
    <row r="3300" spans="1:2">
      <c r="A3300" s="53"/>
      <c r="B3300" s="53"/>
    </row>
    <row r="3301" spans="1:2">
      <c r="A3301" s="53"/>
      <c r="B3301" s="53"/>
    </row>
    <row r="3302" spans="1:2">
      <c r="A3302" s="53"/>
      <c r="B3302" s="53"/>
    </row>
    <row r="3303" spans="1:2">
      <c r="A3303" s="53"/>
      <c r="B3303" s="53"/>
    </row>
    <row r="3304" spans="1:2">
      <c r="A3304" s="53"/>
      <c r="B3304" s="53"/>
    </row>
    <row r="3305" spans="1:2">
      <c r="A3305" s="53"/>
      <c r="B3305" s="53"/>
    </row>
    <row r="3306" spans="1:2">
      <c r="A3306" s="53"/>
      <c r="B3306" s="53"/>
    </row>
    <row r="3307" spans="1:2">
      <c r="A3307" s="53"/>
      <c r="B3307" s="53"/>
    </row>
    <row r="3308" spans="1:2">
      <c r="A3308" s="53"/>
      <c r="B3308" s="53"/>
    </row>
    <row r="3309" spans="1:2">
      <c r="A3309" s="53"/>
      <c r="B3309" s="53"/>
    </row>
    <row r="3310" spans="1:2">
      <c r="A3310" s="53"/>
      <c r="B3310" s="53"/>
    </row>
    <row r="3311" spans="1:2">
      <c r="A3311" s="53"/>
      <c r="B3311" s="53"/>
    </row>
    <row r="3312" spans="1:2">
      <c r="A3312" s="53"/>
      <c r="B3312" s="53"/>
    </row>
    <row r="3313" spans="1:2">
      <c r="A3313" s="53"/>
      <c r="B3313" s="53"/>
    </row>
    <row r="3314" spans="1:2">
      <c r="A3314" s="53"/>
      <c r="B3314" s="53"/>
    </row>
    <row r="3315" spans="1:2">
      <c r="A3315" s="53"/>
      <c r="B3315" s="53"/>
    </row>
    <row r="3316" spans="1:2">
      <c r="A3316" s="53"/>
      <c r="B3316" s="53"/>
    </row>
    <row r="3317" spans="1:2">
      <c r="A3317" s="53"/>
      <c r="B3317" s="53"/>
    </row>
    <row r="3318" spans="1:2">
      <c r="A3318" s="53"/>
      <c r="B3318" s="53"/>
    </row>
    <row r="3319" spans="1:2">
      <c r="A3319" s="53"/>
      <c r="B3319" s="53"/>
    </row>
    <row r="3320" spans="1:2">
      <c r="A3320" s="53"/>
      <c r="B3320" s="53"/>
    </row>
    <row r="3321" spans="1:2">
      <c r="A3321" s="53"/>
      <c r="B3321" s="53"/>
    </row>
    <row r="3322" spans="1:2">
      <c r="A3322" s="53"/>
      <c r="B3322" s="53"/>
    </row>
    <row r="3323" spans="1:2">
      <c r="A3323" s="53"/>
      <c r="B3323" s="53"/>
    </row>
    <row r="3324" spans="1:2">
      <c r="A3324" s="53"/>
      <c r="B3324" s="53"/>
    </row>
    <row r="3325" spans="1:2">
      <c r="A3325" s="53"/>
      <c r="B3325" s="53"/>
    </row>
    <row r="3326" spans="1:2">
      <c r="A3326" s="53"/>
      <c r="B3326" s="53"/>
    </row>
    <row r="3327" spans="1:2">
      <c r="A3327" s="53"/>
      <c r="B3327" s="53"/>
    </row>
    <row r="3328" spans="1:2">
      <c r="A3328" s="53"/>
      <c r="B3328" s="53"/>
    </row>
    <row r="3329" spans="1:2">
      <c r="A3329" s="53"/>
      <c r="B3329" s="53"/>
    </row>
    <row r="3330" spans="1:2">
      <c r="A3330" s="53"/>
      <c r="B3330" s="53"/>
    </row>
    <row r="3331" spans="1:2">
      <c r="A3331" s="53"/>
      <c r="B3331" s="53"/>
    </row>
    <row r="3332" spans="1:2">
      <c r="A3332" s="53"/>
      <c r="B3332" s="53"/>
    </row>
    <row r="3333" spans="1:2">
      <c r="A3333" s="53"/>
      <c r="B3333" s="53"/>
    </row>
    <row r="3334" spans="1:2">
      <c r="A3334" s="53"/>
      <c r="B3334" s="53"/>
    </row>
    <row r="3335" spans="1:2">
      <c r="A3335" s="53"/>
      <c r="B3335" s="53"/>
    </row>
    <row r="3336" spans="1:2">
      <c r="A3336" s="53"/>
      <c r="B3336" s="53"/>
    </row>
    <row r="3337" spans="1:2">
      <c r="A3337" s="53"/>
      <c r="B3337" s="53"/>
    </row>
    <row r="3338" spans="1:2">
      <c r="A3338" s="53"/>
      <c r="B3338" s="53"/>
    </row>
    <row r="3339" spans="1:2">
      <c r="A3339" s="53"/>
      <c r="B3339" s="53"/>
    </row>
    <row r="3340" spans="1:2">
      <c r="A3340" s="53"/>
      <c r="B3340" s="53"/>
    </row>
    <row r="3341" spans="1:2">
      <c r="A3341" s="53"/>
      <c r="B3341" s="53"/>
    </row>
    <row r="3342" spans="1:2">
      <c r="A3342" s="53"/>
      <c r="B3342" s="53"/>
    </row>
    <row r="3343" spans="1:2">
      <c r="A3343" s="53"/>
      <c r="B3343" s="53"/>
    </row>
    <row r="3344" spans="1:2">
      <c r="A3344" s="53"/>
      <c r="B3344" s="53"/>
    </row>
    <row r="3345" spans="1:2">
      <c r="A3345" s="53"/>
      <c r="B3345" s="53"/>
    </row>
    <row r="3346" spans="1:2">
      <c r="A3346" s="53"/>
      <c r="B3346" s="53"/>
    </row>
    <row r="3347" spans="1:2">
      <c r="A3347" s="53"/>
      <c r="B3347" s="53"/>
    </row>
    <row r="3348" spans="1:2">
      <c r="A3348" s="53"/>
      <c r="B3348" s="53"/>
    </row>
    <row r="3349" spans="1:2">
      <c r="A3349" s="53"/>
      <c r="B3349" s="53"/>
    </row>
    <row r="3350" spans="1:2">
      <c r="A3350" s="53"/>
      <c r="B3350" s="53"/>
    </row>
    <row r="3351" spans="1:2">
      <c r="A3351" s="53"/>
      <c r="B3351" s="53"/>
    </row>
    <row r="3352" spans="1:2">
      <c r="A3352" s="53"/>
      <c r="B3352" s="53"/>
    </row>
    <row r="3353" spans="1:2">
      <c r="A3353" s="53"/>
      <c r="B3353" s="53"/>
    </row>
    <row r="3354" spans="1:2">
      <c r="A3354" s="53"/>
      <c r="B3354" s="53"/>
    </row>
    <row r="3355" spans="1:2">
      <c r="A3355" s="53"/>
      <c r="B3355" s="53"/>
    </row>
    <row r="3356" spans="1:2">
      <c r="A3356" s="53"/>
      <c r="B3356" s="53"/>
    </row>
    <row r="3357" spans="1:2">
      <c r="A3357" s="53"/>
      <c r="B3357" s="53"/>
    </row>
    <row r="3358" spans="1:2">
      <c r="A3358" s="53"/>
      <c r="B3358" s="53"/>
    </row>
    <row r="3359" spans="1:2">
      <c r="A3359" s="53"/>
      <c r="B3359" s="53"/>
    </row>
    <row r="3360" spans="1:2">
      <c r="A3360" s="53"/>
      <c r="B3360" s="53"/>
    </row>
    <row r="3361" spans="1:2">
      <c r="A3361" s="53"/>
      <c r="B3361" s="53"/>
    </row>
    <row r="3362" spans="1:2">
      <c r="A3362" s="53"/>
      <c r="B3362" s="53"/>
    </row>
    <row r="3363" spans="1:2">
      <c r="A3363" s="53"/>
      <c r="B3363" s="53"/>
    </row>
    <row r="3364" spans="1:2">
      <c r="A3364" s="53"/>
      <c r="B3364" s="53"/>
    </row>
    <row r="3365" spans="1:2">
      <c r="A3365" s="53"/>
      <c r="B3365" s="53"/>
    </row>
    <row r="3366" spans="1:2">
      <c r="A3366" s="53"/>
      <c r="B3366" s="53"/>
    </row>
    <row r="3367" spans="1:2">
      <c r="A3367" s="53"/>
      <c r="B3367" s="53"/>
    </row>
    <row r="3368" spans="1:2">
      <c r="A3368" s="53"/>
      <c r="B3368" s="53"/>
    </row>
    <row r="3369" spans="1:2">
      <c r="A3369" s="53"/>
      <c r="B3369" s="53"/>
    </row>
    <row r="3370" spans="1:2">
      <c r="A3370" s="53"/>
      <c r="B3370" s="53"/>
    </row>
    <row r="3371" spans="1:2">
      <c r="A3371" s="53"/>
      <c r="B3371" s="53"/>
    </row>
    <row r="3372" spans="1:2">
      <c r="A3372" s="53"/>
      <c r="B3372" s="53"/>
    </row>
    <row r="3373" spans="1:2">
      <c r="A3373" s="53"/>
      <c r="B3373" s="53"/>
    </row>
    <row r="3374" spans="1:2">
      <c r="A3374" s="53"/>
      <c r="B3374" s="53"/>
    </row>
    <row r="3375" spans="1:2">
      <c r="A3375" s="53"/>
      <c r="B3375" s="53"/>
    </row>
    <row r="3376" spans="1:2">
      <c r="A3376" s="53"/>
      <c r="B3376" s="53"/>
    </row>
    <row r="3377" spans="1:2">
      <c r="A3377" s="53"/>
      <c r="B3377" s="53"/>
    </row>
    <row r="3378" spans="1:2">
      <c r="A3378" s="53"/>
      <c r="B3378" s="53"/>
    </row>
    <row r="3379" spans="1:2">
      <c r="A3379" s="53"/>
      <c r="B3379" s="53"/>
    </row>
    <row r="3380" spans="1:2">
      <c r="A3380" s="53"/>
      <c r="B3380" s="53"/>
    </row>
    <row r="3381" spans="1:2">
      <c r="A3381" s="53"/>
      <c r="B3381" s="53"/>
    </row>
    <row r="3382" spans="1:2">
      <c r="A3382" s="53"/>
      <c r="B3382" s="53"/>
    </row>
    <row r="3383" spans="1:2">
      <c r="A3383" s="53"/>
      <c r="B3383" s="53"/>
    </row>
    <row r="3384" spans="1:2">
      <c r="A3384" s="53"/>
      <c r="B3384" s="53"/>
    </row>
    <row r="3385" spans="1:2">
      <c r="A3385" s="53"/>
      <c r="B3385" s="53"/>
    </row>
    <row r="3386" spans="1:2">
      <c r="A3386" s="53"/>
      <c r="B3386" s="53"/>
    </row>
    <row r="3387" spans="1:2">
      <c r="A3387" s="53"/>
      <c r="B3387" s="53"/>
    </row>
    <row r="3388" spans="1:2">
      <c r="A3388" s="53"/>
      <c r="B3388" s="53"/>
    </row>
    <row r="3389" spans="1:2">
      <c r="A3389" s="53"/>
      <c r="B3389" s="53"/>
    </row>
    <row r="3390" spans="1:2">
      <c r="A3390" s="53"/>
      <c r="B3390" s="53"/>
    </row>
    <row r="3391" spans="1:2">
      <c r="A3391" s="53"/>
      <c r="B3391" s="53"/>
    </row>
    <row r="3392" spans="1:2">
      <c r="A3392" s="53"/>
      <c r="B3392" s="53"/>
    </row>
    <row r="3393" spans="1:2">
      <c r="A3393" s="53"/>
      <c r="B3393" s="53"/>
    </row>
    <row r="3394" spans="1:2">
      <c r="A3394" s="53"/>
      <c r="B3394" s="53"/>
    </row>
    <row r="3395" spans="1:2">
      <c r="A3395" s="53"/>
      <c r="B3395" s="53"/>
    </row>
    <row r="3396" spans="1:2">
      <c r="A3396" s="53"/>
      <c r="B3396" s="53"/>
    </row>
    <row r="3397" spans="1:2">
      <c r="A3397" s="53"/>
      <c r="B3397" s="53"/>
    </row>
    <row r="3398" spans="1:2">
      <c r="A3398" s="53"/>
      <c r="B3398" s="53"/>
    </row>
    <row r="3399" spans="1:2">
      <c r="A3399" s="53"/>
      <c r="B3399" s="53"/>
    </row>
    <row r="3400" spans="1:2">
      <c r="A3400" s="53"/>
      <c r="B3400" s="53"/>
    </row>
    <row r="3401" spans="1:2">
      <c r="A3401" s="53"/>
      <c r="B3401" s="53"/>
    </row>
    <row r="3402" spans="1:2">
      <c r="A3402" s="53"/>
      <c r="B3402" s="53"/>
    </row>
    <row r="3403" spans="1:2">
      <c r="A3403" s="53"/>
      <c r="B3403" s="53"/>
    </row>
    <row r="3404" spans="1:2">
      <c r="A3404" s="53"/>
      <c r="B3404" s="53"/>
    </row>
    <row r="3405" spans="1:2">
      <c r="A3405" s="53"/>
      <c r="B3405" s="53"/>
    </row>
    <row r="3406" spans="1:2">
      <c r="A3406" s="53"/>
      <c r="B3406" s="53"/>
    </row>
    <row r="3407" spans="1:2">
      <c r="A3407" s="53"/>
      <c r="B3407" s="53"/>
    </row>
    <row r="3408" spans="1:2">
      <c r="A3408" s="53"/>
      <c r="B3408" s="53"/>
    </row>
    <row r="3409" spans="1:2">
      <c r="A3409" s="53"/>
      <c r="B3409" s="53"/>
    </row>
    <row r="3410" spans="1:2">
      <c r="A3410" s="53"/>
      <c r="B3410" s="53"/>
    </row>
    <row r="3411" spans="1:2">
      <c r="A3411" s="53"/>
      <c r="B3411" s="53"/>
    </row>
    <row r="3412" spans="1:2">
      <c r="A3412" s="53"/>
      <c r="B3412" s="53"/>
    </row>
    <row r="3413" spans="1:2">
      <c r="A3413" s="53"/>
      <c r="B3413" s="53"/>
    </row>
    <row r="3414" spans="1:2">
      <c r="A3414" s="53"/>
      <c r="B3414" s="53"/>
    </row>
    <row r="3415" spans="1:2">
      <c r="A3415" s="53"/>
      <c r="B3415" s="53"/>
    </row>
    <row r="3416" spans="1:2">
      <c r="A3416" s="53"/>
      <c r="B3416" s="53"/>
    </row>
    <row r="3417" spans="1:2">
      <c r="A3417" s="53"/>
      <c r="B3417" s="53"/>
    </row>
    <row r="3418" spans="1:2">
      <c r="A3418" s="53"/>
      <c r="B3418" s="53"/>
    </row>
    <row r="3419" spans="1:2">
      <c r="A3419" s="53"/>
      <c r="B3419" s="53"/>
    </row>
    <row r="3420" spans="1:2">
      <c r="A3420" s="53"/>
      <c r="B3420" s="53"/>
    </row>
    <row r="3421" spans="1:2">
      <c r="A3421" s="53"/>
      <c r="B3421" s="53"/>
    </row>
    <row r="3422" spans="1:2">
      <c r="A3422" s="53"/>
      <c r="B3422" s="53"/>
    </row>
    <row r="3423" spans="1:2">
      <c r="A3423" s="53"/>
      <c r="B3423" s="53"/>
    </row>
    <row r="3424" spans="1:2">
      <c r="A3424" s="53"/>
      <c r="B3424" s="53"/>
    </row>
    <row r="3425" spans="1:2">
      <c r="A3425" s="53"/>
      <c r="B3425" s="53"/>
    </row>
    <row r="3426" spans="1:2">
      <c r="A3426" s="53"/>
      <c r="B3426" s="53"/>
    </row>
    <row r="3427" spans="1:2">
      <c r="A3427" s="53"/>
      <c r="B3427" s="53"/>
    </row>
    <row r="3428" spans="1:2">
      <c r="A3428" s="53"/>
      <c r="B3428" s="53"/>
    </row>
    <row r="3429" spans="1:2">
      <c r="A3429" s="53"/>
      <c r="B3429" s="53"/>
    </row>
    <row r="3430" spans="1:2">
      <c r="A3430" s="53"/>
      <c r="B3430" s="53"/>
    </row>
    <row r="3431" spans="1:2">
      <c r="A3431" s="53"/>
      <c r="B3431" s="53"/>
    </row>
    <row r="3432" spans="1:2">
      <c r="A3432" s="53"/>
      <c r="B3432" s="53"/>
    </row>
    <row r="3433" spans="1:2">
      <c r="A3433" s="53"/>
      <c r="B3433" s="53"/>
    </row>
    <row r="3434" spans="1:2">
      <c r="A3434" s="53"/>
      <c r="B3434" s="53"/>
    </row>
    <row r="3435" spans="1:2">
      <c r="A3435" s="53"/>
      <c r="B3435" s="53"/>
    </row>
    <row r="3436" spans="1:2">
      <c r="A3436" s="53"/>
      <c r="B3436" s="53"/>
    </row>
    <row r="3437" spans="1:2">
      <c r="A3437" s="53"/>
      <c r="B3437" s="53"/>
    </row>
    <row r="3438" spans="1:2">
      <c r="A3438" s="53"/>
      <c r="B3438" s="53"/>
    </row>
    <row r="3439" spans="1:2">
      <c r="A3439" s="53"/>
      <c r="B3439" s="53"/>
    </row>
    <row r="3440" spans="1:2">
      <c r="A3440" s="53"/>
      <c r="B3440" s="53"/>
    </row>
    <row r="3441" spans="1:2">
      <c r="A3441" s="53"/>
      <c r="B3441" s="53"/>
    </row>
    <row r="3442" spans="1:2">
      <c r="A3442" s="53"/>
      <c r="B3442" s="53"/>
    </row>
    <row r="3443" spans="1:2">
      <c r="A3443" s="53"/>
      <c r="B3443" s="53"/>
    </row>
    <row r="3444" spans="1:2">
      <c r="A3444" s="53"/>
      <c r="B3444" s="53"/>
    </row>
    <row r="3445" spans="1:2">
      <c r="A3445" s="53"/>
      <c r="B3445" s="53"/>
    </row>
    <row r="3446" spans="1:2">
      <c r="A3446" s="53"/>
      <c r="B3446" s="53"/>
    </row>
    <row r="3447" spans="1:2">
      <c r="A3447" s="53"/>
      <c r="B3447" s="53"/>
    </row>
    <row r="3448" spans="1:2">
      <c r="A3448" s="53"/>
      <c r="B3448" s="53"/>
    </row>
    <row r="3449" spans="1:2">
      <c r="A3449" s="53"/>
      <c r="B3449" s="53"/>
    </row>
    <row r="3450" spans="1:2">
      <c r="A3450" s="53"/>
      <c r="B3450" s="53"/>
    </row>
    <row r="3451" spans="1:2">
      <c r="A3451" s="53"/>
      <c r="B3451" s="53"/>
    </row>
    <row r="3452" spans="1:2">
      <c r="A3452" s="53"/>
      <c r="B3452" s="53"/>
    </row>
    <row r="3453" spans="1:2">
      <c r="A3453" s="53"/>
      <c r="B3453" s="53"/>
    </row>
    <row r="3454" spans="1:2">
      <c r="A3454" s="53"/>
      <c r="B3454" s="53"/>
    </row>
    <row r="3455" spans="1:2">
      <c r="A3455" s="53"/>
      <c r="B3455" s="53"/>
    </row>
    <row r="3456" spans="1:2">
      <c r="A3456" s="53"/>
      <c r="B3456" s="53"/>
    </row>
    <row r="3457" spans="1:2">
      <c r="A3457" s="53"/>
      <c r="B3457" s="53"/>
    </row>
    <row r="3458" spans="1:2">
      <c r="A3458" s="53"/>
      <c r="B3458" s="53"/>
    </row>
    <row r="3459" spans="1:2">
      <c r="A3459" s="53"/>
      <c r="B3459" s="53"/>
    </row>
    <row r="3460" spans="1:2">
      <c r="A3460" s="53"/>
      <c r="B3460" s="53"/>
    </row>
    <row r="3461" spans="1:2">
      <c r="A3461" s="53"/>
      <c r="B3461" s="53"/>
    </row>
    <row r="3462" spans="1:2">
      <c r="A3462" s="53"/>
      <c r="B3462" s="53"/>
    </row>
    <row r="3463" spans="1:2">
      <c r="A3463" s="53"/>
      <c r="B3463" s="53"/>
    </row>
    <row r="3464" spans="1:2">
      <c r="A3464" s="53"/>
      <c r="B3464" s="53"/>
    </row>
    <row r="3465" spans="1:2">
      <c r="A3465" s="53"/>
      <c r="B3465" s="53"/>
    </row>
    <row r="3466" spans="1:2">
      <c r="A3466" s="53"/>
      <c r="B3466" s="53"/>
    </row>
    <row r="3467" spans="1:2">
      <c r="A3467" s="53"/>
      <c r="B3467" s="53"/>
    </row>
    <row r="3468" spans="1:2">
      <c r="A3468" s="53"/>
      <c r="B3468" s="53"/>
    </row>
    <row r="3469" spans="1:2">
      <c r="A3469" s="53"/>
      <c r="B3469" s="53"/>
    </row>
    <row r="3470" spans="1:2">
      <c r="A3470" s="53"/>
      <c r="B3470" s="53"/>
    </row>
    <row r="3471" spans="1:2">
      <c r="A3471" s="53"/>
      <c r="B3471" s="53"/>
    </row>
    <row r="3472" spans="1:2">
      <c r="A3472" s="53"/>
      <c r="B3472" s="53"/>
    </row>
    <row r="3473" spans="1:2">
      <c r="A3473" s="53"/>
      <c r="B3473" s="53"/>
    </row>
    <row r="3474" spans="1:2">
      <c r="A3474" s="53"/>
      <c r="B3474" s="53"/>
    </row>
    <row r="3475" spans="1:2">
      <c r="A3475" s="53"/>
      <c r="B3475" s="53"/>
    </row>
    <row r="3476" spans="1:2">
      <c r="A3476" s="53"/>
      <c r="B3476" s="53"/>
    </row>
    <row r="3477" spans="1:2">
      <c r="A3477" s="53"/>
      <c r="B3477" s="53"/>
    </row>
    <row r="3478" spans="1:2">
      <c r="A3478" s="53"/>
      <c r="B3478" s="53"/>
    </row>
    <row r="3479" spans="1:2">
      <c r="A3479" s="53"/>
      <c r="B3479" s="53"/>
    </row>
    <row r="3480" spans="1:2">
      <c r="A3480" s="53"/>
      <c r="B3480" s="53"/>
    </row>
    <row r="3481" spans="1:2">
      <c r="A3481" s="53"/>
      <c r="B3481" s="53"/>
    </row>
    <row r="3482" spans="1:2">
      <c r="A3482" s="53"/>
      <c r="B3482" s="53"/>
    </row>
    <row r="3483" spans="1:2">
      <c r="A3483" s="53"/>
      <c r="B3483" s="53"/>
    </row>
    <row r="3484" spans="1:2">
      <c r="A3484" s="53"/>
      <c r="B3484" s="53"/>
    </row>
    <row r="3485" spans="1:2">
      <c r="A3485" s="53"/>
      <c r="B3485" s="53"/>
    </row>
    <row r="3486" spans="1:2">
      <c r="A3486" s="53"/>
      <c r="B3486" s="53"/>
    </row>
    <row r="3487" spans="1:2">
      <c r="A3487" s="53"/>
      <c r="B3487" s="53"/>
    </row>
    <row r="3488" spans="1:2">
      <c r="A3488" s="53"/>
      <c r="B3488" s="53"/>
    </row>
    <row r="3489" spans="1:2">
      <c r="A3489" s="53"/>
      <c r="B3489" s="53"/>
    </row>
    <row r="3490" spans="1:2">
      <c r="A3490" s="53"/>
      <c r="B3490" s="53"/>
    </row>
    <row r="3491" spans="1:2">
      <c r="A3491" s="53"/>
      <c r="B3491" s="53"/>
    </row>
    <row r="3492" spans="1:2">
      <c r="A3492" s="53"/>
      <c r="B3492" s="53"/>
    </row>
    <row r="3493" spans="1:2">
      <c r="A3493" s="53"/>
      <c r="B3493" s="53"/>
    </row>
    <row r="3494" spans="1:2">
      <c r="A3494" s="53"/>
      <c r="B3494" s="53"/>
    </row>
    <row r="3495" spans="1:2">
      <c r="A3495" s="53"/>
      <c r="B3495" s="53"/>
    </row>
    <row r="3496" spans="1:2">
      <c r="A3496" s="53"/>
      <c r="B3496" s="53"/>
    </row>
    <row r="3497" spans="1:2">
      <c r="A3497" s="53"/>
      <c r="B3497" s="53"/>
    </row>
    <row r="3498" spans="1:2">
      <c r="A3498" s="53"/>
      <c r="B3498" s="53"/>
    </row>
    <row r="3499" spans="1:2">
      <c r="A3499" s="53"/>
      <c r="B3499" s="53"/>
    </row>
    <row r="3500" spans="1:2">
      <c r="A3500" s="53"/>
      <c r="B3500" s="53"/>
    </row>
    <row r="3501" spans="1:2">
      <c r="A3501" s="53"/>
      <c r="B3501" s="53"/>
    </row>
    <row r="3502" spans="1:2">
      <c r="A3502" s="53"/>
      <c r="B3502" s="53"/>
    </row>
    <row r="3503" spans="1:2">
      <c r="A3503" s="53"/>
      <c r="B3503" s="53"/>
    </row>
    <row r="3504" spans="1:2">
      <c r="A3504" s="53"/>
      <c r="B3504" s="53"/>
    </row>
    <row r="3505" spans="1:2">
      <c r="A3505" s="53"/>
      <c r="B3505" s="53"/>
    </row>
    <row r="3506" spans="1:2">
      <c r="A3506" s="53"/>
      <c r="B3506" s="53"/>
    </row>
    <row r="3507" spans="1:2">
      <c r="A3507" s="53"/>
      <c r="B3507" s="53"/>
    </row>
    <row r="3508" spans="1:2">
      <c r="A3508" s="53"/>
      <c r="B3508" s="53"/>
    </row>
    <row r="3509" spans="1:2">
      <c r="A3509" s="53"/>
      <c r="B3509" s="53"/>
    </row>
    <row r="3510" spans="1:2">
      <c r="A3510" s="53"/>
      <c r="B3510" s="53"/>
    </row>
    <row r="3511" spans="1:2">
      <c r="A3511" s="53"/>
      <c r="B3511" s="53"/>
    </row>
    <row r="3512" spans="1:2">
      <c r="A3512" s="53"/>
      <c r="B3512" s="53"/>
    </row>
    <row r="3513" spans="1:2">
      <c r="A3513" s="53"/>
      <c r="B3513" s="53"/>
    </row>
    <row r="3514" spans="1:2">
      <c r="A3514" s="53"/>
      <c r="B3514" s="53"/>
    </row>
    <row r="3515" spans="1:2">
      <c r="A3515" s="53"/>
      <c r="B3515" s="53"/>
    </row>
    <row r="3516" spans="1:2">
      <c r="A3516" s="53"/>
      <c r="B3516" s="53"/>
    </row>
    <row r="3517" spans="1:2">
      <c r="A3517" s="53"/>
      <c r="B3517" s="53"/>
    </row>
    <row r="3518" spans="1:2">
      <c r="A3518" s="53"/>
      <c r="B3518" s="53"/>
    </row>
    <row r="3519" spans="1:2">
      <c r="A3519" s="53"/>
      <c r="B3519" s="53"/>
    </row>
    <row r="3520" spans="1:2">
      <c r="A3520" s="53"/>
      <c r="B3520" s="53"/>
    </row>
    <row r="3521" spans="1:2">
      <c r="A3521" s="53"/>
      <c r="B3521" s="53"/>
    </row>
    <row r="3522" spans="1:2">
      <c r="A3522" s="53"/>
      <c r="B3522" s="53"/>
    </row>
    <row r="3523" spans="1:2">
      <c r="A3523" s="53"/>
      <c r="B3523" s="53"/>
    </row>
    <row r="3524" spans="1:2">
      <c r="A3524" s="53"/>
      <c r="B3524" s="53"/>
    </row>
    <row r="3525" spans="1:2">
      <c r="A3525" s="53"/>
      <c r="B3525" s="53"/>
    </row>
    <row r="3526" spans="1:2">
      <c r="A3526" s="53"/>
      <c r="B3526" s="53"/>
    </row>
    <row r="3527" spans="1:2">
      <c r="A3527" s="53"/>
      <c r="B3527" s="53"/>
    </row>
    <row r="3528" spans="1:2">
      <c r="A3528" s="53"/>
      <c r="B3528" s="53"/>
    </row>
    <row r="3529" spans="1:2">
      <c r="A3529" s="53"/>
      <c r="B3529" s="53"/>
    </row>
    <row r="3530" spans="1:2">
      <c r="A3530" s="53"/>
      <c r="B3530" s="53"/>
    </row>
    <row r="3531" spans="1:2">
      <c r="A3531" s="53"/>
      <c r="B3531" s="53"/>
    </row>
    <row r="3532" spans="1:2">
      <c r="A3532" s="53"/>
      <c r="B3532" s="53"/>
    </row>
    <row r="3533" spans="1:2">
      <c r="A3533" s="53"/>
      <c r="B3533" s="53"/>
    </row>
    <row r="3534" spans="1:2">
      <c r="A3534" s="53"/>
      <c r="B3534" s="53"/>
    </row>
    <row r="3535" spans="1:2">
      <c r="A3535" s="53"/>
      <c r="B3535" s="53"/>
    </row>
    <row r="3536" spans="1:2">
      <c r="A3536" s="53"/>
      <c r="B3536" s="53"/>
    </row>
    <row r="3537" spans="1:2">
      <c r="A3537" s="53"/>
      <c r="B3537" s="53"/>
    </row>
    <row r="3538" spans="1:2">
      <c r="A3538" s="53"/>
      <c r="B3538" s="53"/>
    </row>
    <row r="3539" spans="1:2">
      <c r="A3539" s="53"/>
      <c r="B3539" s="53"/>
    </row>
    <row r="3540" spans="1:2">
      <c r="A3540" s="53"/>
      <c r="B3540" s="53"/>
    </row>
    <row r="3541" spans="1:2">
      <c r="A3541" s="53"/>
      <c r="B3541" s="53"/>
    </row>
    <row r="3542" spans="1:2">
      <c r="A3542" s="53"/>
      <c r="B3542" s="53"/>
    </row>
    <row r="3543" spans="1:2">
      <c r="A3543" s="53"/>
      <c r="B3543" s="53"/>
    </row>
    <row r="3544" spans="1:2">
      <c r="A3544" s="53"/>
      <c r="B3544" s="53"/>
    </row>
    <row r="3545" spans="1:2">
      <c r="A3545" s="53"/>
      <c r="B3545" s="53"/>
    </row>
    <row r="3546" spans="1:2">
      <c r="A3546" s="53"/>
      <c r="B3546" s="53"/>
    </row>
    <row r="3547" spans="1:2">
      <c r="A3547" s="53"/>
      <c r="B3547" s="53"/>
    </row>
    <row r="3548" spans="1:2">
      <c r="A3548" s="53"/>
      <c r="B3548" s="53"/>
    </row>
    <row r="3549" spans="1:2">
      <c r="A3549" s="53"/>
      <c r="B3549" s="53"/>
    </row>
    <row r="3550" spans="1:2">
      <c r="A3550" s="53"/>
      <c r="B3550" s="53"/>
    </row>
    <row r="3551" spans="1:2">
      <c r="A3551" s="53"/>
      <c r="B3551" s="53"/>
    </row>
    <row r="3552" spans="1:2">
      <c r="A3552" s="53"/>
      <c r="B3552" s="53"/>
    </row>
    <row r="3553" spans="1:2">
      <c r="A3553" s="53"/>
      <c r="B3553" s="53"/>
    </row>
    <row r="3554" spans="1:2">
      <c r="A3554" s="53"/>
      <c r="B3554" s="53"/>
    </row>
    <row r="3555" spans="1:2">
      <c r="A3555" s="53"/>
      <c r="B3555" s="53"/>
    </row>
    <row r="3556" spans="1:2">
      <c r="A3556" s="53"/>
      <c r="B3556" s="53"/>
    </row>
    <row r="3557" spans="1:2">
      <c r="A3557" s="53"/>
      <c r="B3557" s="53"/>
    </row>
    <row r="3558" spans="1:2">
      <c r="A3558" s="53"/>
      <c r="B3558" s="53"/>
    </row>
    <row r="3559" spans="1:2">
      <c r="A3559" s="53"/>
      <c r="B3559" s="53"/>
    </row>
    <row r="3560" spans="1:2">
      <c r="A3560" s="53"/>
      <c r="B3560" s="53"/>
    </row>
    <row r="3561" spans="1:2">
      <c r="A3561" s="53"/>
      <c r="B3561" s="53"/>
    </row>
    <row r="3562" spans="1:2">
      <c r="A3562" s="53"/>
      <c r="B3562" s="53"/>
    </row>
    <row r="3563" spans="1:2">
      <c r="A3563" s="53"/>
      <c r="B3563" s="53"/>
    </row>
    <row r="3564" spans="1:2">
      <c r="A3564" s="53"/>
      <c r="B3564" s="53"/>
    </row>
    <row r="3565" spans="1:2">
      <c r="A3565" s="53"/>
      <c r="B3565" s="53"/>
    </row>
    <row r="3566" spans="1:2">
      <c r="A3566" s="53"/>
      <c r="B3566" s="53"/>
    </row>
    <row r="3567" spans="1:2">
      <c r="A3567" s="53"/>
      <c r="B3567" s="53"/>
    </row>
    <row r="3568" spans="1:2">
      <c r="A3568" s="53"/>
      <c r="B3568" s="53"/>
    </row>
    <row r="3569" spans="1:2">
      <c r="A3569" s="53"/>
      <c r="B3569" s="53"/>
    </row>
    <row r="3570" spans="1:2">
      <c r="A3570" s="53"/>
      <c r="B3570" s="53"/>
    </row>
    <row r="3571" spans="1:2">
      <c r="A3571" s="53"/>
      <c r="B3571" s="53"/>
    </row>
    <row r="3572" spans="1:2">
      <c r="A3572" s="53"/>
      <c r="B3572" s="53"/>
    </row>
    <row r="3573" spans="1:2">
      <c r="A3573" s="53"/>
      <c r="B3573" s="53"/>
    </row>
    <row r="3574" spans="1:2">
      <c r="A3574" s="53"/>
      <c r="B3574" s="53"/>
    </row>
    <row r="3575" spans="1:2">
      <c r="A3575" s="53"/>
      <c r="B3575" s="53"/>
    </row>
    <row r="3576" spans="1:2">
      <c r="A3576" s="53"/>
      <c r="B3576" s="53"/>
    </row>
    <row r="3577" spans="1:2">
      <c r="A3577" s="53"/>
      <c r="B3577" s="53"/>
    </row>
    <row r="3578" spans="1:2">
      <c r="A3578" s="53"/>
      <c r="B3578" s="53"/>
    </row>
    <row r="3579" spans="1:2">
      <c r="A3579" s="53"/>
      <c r="B3579" s="53"/>
    </row>
    <row r="3580" spans="1:2">
      <c r="A3580" s="53"/>
      <c r="B3580" s="53"/>
    </row>
    <row r="3581" spans="1:2">
      <c r="A3581" s="53"/>
      <c r="B3581" s="53"/>
    </row>
    <row r="3582" spans="1:2">
      <c r="A3582" s="53"/>
      <c r="B3582" s="53"/>
    </row>
    <row r="3583" spans="1:2">
      <c r="A3583" s="53"/>
      <c r="B3583" s="53"/>
    </row>
    <row r="3584" spans="1:2">
      <c r="A3584" s="53"/>
      <c r="B3584" s="53"/>
    </row>
    <row r="3585" spans="1:2">
      <c r="A3585" s="53"/>
      <c r="B3585" s="53"/>
    </row>
    <row r="3586" spans="1:2">
      <c r="A3586" s="53"/>
      <c r="B3586" s="53"/>
    </row>
    <row r="3587" spans="1:2">
      <c r="A3587" s="53"/>
      <c r="B3587" s="53"/>
    </row>
    <row r="3588" spans="1:2">
      <c r="A3588" s="53"/>
      <c r="B3588" s="53"/>
    </row>
    <row r="3589" spans="1:2">
      <c r="A3589" s="53"/>
      <c r="B3589" s="53"/>
    </row>
    <row r="3590" spans="1:2">
      <c r="A3590" s="53"/>
      <c r="B3590" s="53"/>
    </row>
    <row r="3591" spans="1:2">
      <c r="A3591" s="53"/>
      <c r="B3591" s="53"/>
    </row>
    <row r="3592" spans="1:2">
      <c r="A3592" s="53"/>
      <c r="B3592" s="53"/>
    </row>
    <row r="3593" spans="1:2">
      <c r="A3593" s="53"/>
      <c r="B3593" s="53"/>
    </row>
    <row r="3594" spans="1:2">
      <c r="A3594" s="53"/>
      <c r="B3594" s="53"/>
    </row>
    <row r="3595" spans="1:2">
      <c r="A3595" s="53"/>
      <c r="B3595" s="53"/>
    </row>
    <row r="3596" spans="1:2">
      <c r="A3596" s="53"/>
      <c r="B3596" s="53"/>
    </row>
    <row r="3597" spans="1:2">
      <c r="A3597" s="53"/>
      <c r="B3597" s="53"/>
    </row>
    <row r="3598" spans="1:2">
      <c r="A3598" s="53"/>
      <c r="B3598" s="53"/>
    </row>
    <row r="3599" spans="1:2">
      <c r="A3599" s="53"/>
      <c r="B3599" s="53"/>
    </row>
    <row r="3600" spans="1:2">
      <c r="A3600" s="53"/>
      <c r="B3600" s="53"/>
    </row>
    <row r="3601" spans="1:2">
      <c r="A3601" s="53"/>
      <c r="B3601" s="53"/>
    </row>
    <row r="3602" spans="1:2">
      <c r="A3602" s="53"/>
      <c r="B3602" s="53"/>
    </row>
    <row r="3603" spans="1:2">
      <c r="A3603" s="53"/>
      <c r="B3603" s="53"/>
    </row>
    <row r="3604" spans="1:2">
      <c r="A3604" s="53"/>
      <c r="B3604" s="53"/>
    </row>
    <row r="3605" spans="1:2">
      <c r="A3605" s="53"/>
      <c r="B3605" s="53"/>
    </row>
    <row r="3606" spans="1:2">
      <c r="A3606" s="53"/>
      <c r="B3606" s="53"/>
    </row>
    <row r="3607" spans="1:2">
      <c r="A3607" s="53"/>
      <c r="B3607" s="53"/>
    </row>
    <row r="3608" spans="1:2">
      <c r="A3608" s="53"/>
      <c r="B3608" s="53"/>
    </row>
    <row r="3609" spans="1:2">
      <c r="A3609" s="53"/>
      <c r="B3609" s="53"/>
    </row>
    <row r="3610" spans="1:2">
      <c r="A3610" s="53"/>
      <c r="B3610" s="53"/>
    </row>
    <row r="3611" spans="1:2">
      <c r="A3611" s="53"/>
      <c r="B3611" s="53"/>
    </row>
    <row r="3612" spans="1:2">
      <c r="A3612" s="53"/>
      <c r="B3612" s="53"/>
    </row>
    <row r="3613" spans="1:2">
      <c r="A3613" s="53"/>
      <c r="B3613" s="53"/>
    </row>
    <row r="3614" spans="1:2">
      <c r="A3614" s="53"/>
      <c r="B3614" s="53"/>
    </row>
    <row r="3615" spans="1:2">
      <c r="A3615" s="53"/>
      <c r="B3615" s="53"/>
    </row>
    <row r="3616" spans="1:2">
      <c r="A3616" s="53"/>
      <c r="B3616" s="53"/>
    </row>
    <row r="3617" spans="1:2">
      <c r="A3617" s="53"/>
      <c r="B3617" s="53"/>
    </row>
    <row r="3618" spans="1:2">
      <c r="A3618" s="53"/>
      <c r="B3618" s="53"/>
    </row>
    <row r="3619" spans="1:2">
      <c r="A3619" s="53"/>
      <c r="B3619" s="53"/>
    </row>
    <row r="3620" spans="1:2">
      <c r="A3620" s="53"/>
      <c r="B3620" s="53"/>
    </row>
    <row r="3621" spans="1:2">
      <c r="A3621" s="53"/>
      <c r="B3621" s="53"/>
    </row>
    <row r="3622" spans="1:2">
      <c r="A3622" s="53"/>
      <c r="B3622" s="53"/>
    </row>
    <row r="3623" spans="1:2">
      <c r="A3623" s="53"/>
      <c r="B3623" s="53"/>
    </row>
    <row r="3624" spans="1:2">
      <c r="A3624" s="53"/>
      <c r="B3624" s="53"/>
    </row>
    <row r="3625" spans="1:2">
      <c r="A3625" s="53"/>
      <c r="B3625" s="53"/>
    </row>
    <row r="3626" spans="1:2">
      <c r="A3626" s="53"/>
      <c r="B3626" s="53"/>
    </row>
    <row r="3627" spans="1:2">
      <c r="A3627" s="53"/>
      <c r="B3627" s="53"/>
    </row>
    <row r="3628" spans="1:2">
      <c r="A3628" s="53"/>
      <c r="B3628" s="53"/>
    </row>
    <row r="3629" spans="1:2">
      <c r="A3629" s="53"/>
      <c r="B3629" s="53"/>
    </row>
    <row r="3630" spans="1:2">
      <c r="A3630" s="53"/>
      <c r="B3630" s="53"/>
    </row>
    <row r="3631" spans="1:2">
      <c r="A3631" s="53"/>
      <c r="B3631" s="53"/>
    </row>
    <row r="3632" spans="1:2">
      <c r="A3632" s="53"/>
      <c r="B3632" s="53"/>
    </row>
    <row r="3633" spans="1:2">
      <c r="A3633" s="53"/>
      <c r="B3633" s="53"/>
    </row>
    <row r="3634" spans="1:2">
      <c r="A3634" s="53"/>
      <c r="B3634" s="53"/>
    </row>
    <row r="3635" spans="1:2">
      <c r="A3635" s="53"/>
      <c r="B3635" s="53"/>
    </row>
    <row r="3636" spans="1:2">
      <c r="A3636" s="53"/>
      <c r="B3636" s="53"/>
    </row>
    <row r="3637" spans="1:2">
      <c r="A3637" s="53"/>
      <c r="B3637" s="53"/>
    </row>
    <row r="3638" spans="1:2">
      <c r="A3638" s="53"/>
      <c r="B3638" s="53"/>
    </row>
    <row r="3639" spans="1:2">
      <c r="A3639" s="53"/>
      <c r="B3639" s="53"/>
    </row>
    <row r="3640" spans="1:2">
      <c r="A3640" s="53"/>
      <c r="B3640" s="53"/>
    </row>
    <row r="3641" spans="1:2">
      <c r="A3641" s="53"/>
      <c r="B3641" s="53"/>
    </row>
    <row r="3642" spans="1:2">
      <c r="A3642" s="53"/>
      <c r="B3642" s="53"/>
    </row>
    <row r="3643" spans="1:2">
      <c r="A3643" s="53"/>
      <c r="B3643" s="53"/>
    </row>
    <row r="3644" spans="1:2">
      <c r="A3644" s="53"/>
      <c r="B3644" s="53"/>
    </row>
    <row r="3645" spans="1:2">
      <c r="A3645" s="53"/>
      <c r="B3645" s="53"/>
    </row>
    <row r="3646" spans="1:2">
      <c r="A3646" s="53"/>
      <c r="B3646" s="53"/>
    </row>
    <row r="3647" spans="1:2">
      <c r="A3647" s="53"/>
      <c r="B3647" s="53"/>
    </row>
    <row r="3648" spans="1:2">
      <c r="A3648" s="53"/>
      <c r="B3648" s="53"/>
    </row>
    <row r="3649" spans="1:2">
      <c r="A3649" s="53"/>
      <c r="B3649" s="53"/>
    </row>
    <row r="3650" spans="1:2">
      <c r="A3650" s="53"/>
      <c r="B3650" s="53"/>
    </row>
    <row r="3651" spans="1:2">
      <c r="A3651" s="53"/>
      <c r="B3651" s="53"/>
    </row>
    <row r="3652" spans="1:2">
      <c r="A3652" s="53"/>
      <c r="B3652" s="53"/>
    </row>
    <row r="3653" spans="1:2">
      <c r="A3653" s="53"/>
      <c r="B3653" s="53"/>
    </row>
    <row r="3654" spans="1:2">
      <c r="A3654" s="53"/>
      <c r="B3654" s="53"/>
    </row>
    <row r="3655" spans="1:2">
      <c r="A3655" s="53"/>
      <c r="B3655" s="53"/>
    </row>
    <row r="3656" spans="1:2">
      <c r="A3656" s="53"/>
      <c r="B3656" s="53"/>
    </row>
    <row r="3657" spans="1:2">
      <c r="A3657" s="53"/>
      <c r="B3657" s="53"/>
    </row>
    <row r="3658" spans="1:2">
      <c r="A3658" s="53"/>
      <c r="B3658" s="53"/>
    </row>
    <row r="3659" spans="1:2">
      <c r="A3659" s="53"/>
      <c r="B3659" s="53"/>
    </row>
    <row r="3660" spans="1:2">
      <c r="A3660" s="53"/>
      <c r="B3660" s="53"/>
    </row>
    <row r="3661" spans="1:2">
      <c r="A3661" s="53"/>
      <c r="B3661" s="53"/>
    </row>
    <row r="3662" spans="1:2">
      <c r="A3662" s="53"/>
      <c r="B3662" s="53"/>
    </row>
    <row r="3663" spans="1:2">
      <c r="A3663" s="53"/>
      <c r="B3663" s="53"/>
    </row>
    <row r="3664" spans="1:2">
      <c r="A3664" s="53"/>
      <c r="B3664" s="53"/>
    </row>
    <row r="3665" spans="1:2">
      <c r="A3665" s="53"/>
      <c r="B3665" s="53"/>
    </row>
    <row r="3666" spans="1:2">
      <c r="A3666" s="53"/>
      <c r="B3666" s="53"/>
    </row>
    <row r="3667" spans="1:2">
      <c r="A3667" s="53"/>
      <c r="B3667" s="53"/>
    </row>
    <row r="3668" spans="1:2">
      <c r="A3668" s="53"/>
      <c r="B3668" s="53"/>
    </row>
    <row r="3669" spans="1:2">
      <c r="A3669" s="53"/>
      <c r="B3669" s="53"/>
    </row>
    <row r="3670" spans="1:2">
      <c r="A3670" s="53"/>
      <c r="B3670" s="53"/>
    </row>
    <row r="3671" spans="1:2">
      <c r="A3671" s="53"/>
      <c r="B3671" s="53"/>
    </row>
    <row r="3672" spans="1:2">
      <c r="A3672" s="53"/>
      <c r="B3672" s="53"/>
    </row>
    <row r="3673" spans="1:2">
      <c r="A3673" s="53"/>
      <c r="B3673" s="53"/>
    </row>
    <row r="3674" spans="1:2">
      <c r="A3674" s="53"/>
      <c r="B3674" s="53"/>
    </row>
    <row r="3675" spans="1:2">
      <c r="A3675" s="53"/>
      <c r="B3675" s="53"/>
    </row>
    <row r="3676" spans="1:2">
      <c r="A3676" s="53"/>
      <c r="B3676" s="53"/>
    </row>
    <row r="3677" spans="1:2">
      <c r="A3677" s="53"/>
      <c r="B3677" s="53"/>
    </row>
    <row r="3678" spans="1:2">
      <c r="A3678" s="53"/>
      <c r="B3678" s="53"/>
    </row>
    <row r="3679" spans="1:2">
      <c r="A3679" s="53"/>
      <c r="B3679" s="53"/>
    </row>
    <row r="3680" spans="1:2">
      <c r="A3680" s="53"/>
      <c r="B3680" s="53"/>
    </row>
    <row r="3681" spans="1:2">
      <c r="A3681" s="53"/>
      <c r="B3681" s="53"/>
    </row>
    <row r="3682" spans="1:2">
      <c r="A3682" s="53"/>
      <c r="B3682" s="53"/>
    </row>
    <row r="3683" spans="1:2">
      <c r="A3683" s="53"/>
      <c r="B3683" s="53"/>
    </row>
    <row r="3684" spans="1:2">
      <c r="A3684" s="53"/>
      <c r="B3684" s="53"/>
    </row>
    <row r="3685" spans="1:2">
      <c r="A3685" s="53"/>
      <c r="B3685" s="53"/>
    </row>
    <row r="3686" spans="1:2">
      <c r="A3686" s="53"/>
      <c r="B3686" s="53"/>
    </row>
    <row r="3687" spans="1:2">
      <c r="A3687" s="53"/>
      <c r="B3687" s="53"/>
    </row>
    <row r="3688" spans="1:2">
      <c r="A3688" s="53"/>
      <c r="B3688" s="53"/>
    </row>
    <row r="3689" spans="1:2">
      <c r="A3689" s="53"/>
      <c r="B3689" s="53"/>
    </row>
    <row r="3690" spans="1:2">
      <c r="A3690" s="53"/>
      <c r="B3690" s="53"/>
    </row>
    <row r="3691" spans="1:2">
      <c r="A3691" s="53"/>
      <c r="B3691" s="53"/>
    </row>
    <row r="3692" spans="1:2">
      <c r="A3692" s="53"/>
      <c r="B3692" s="53"/>
    </row>
    <row r="3693" spans="1:2">
      <c r="A3693" s="53"/>
      <c r="B3693" s="53"/>
    </row>
    <row r="3694" spans="1:2">
      <c r="A3694" s="53"/>
      <c r="B3694" s="53"/>
    </row>
    <row r="3695" spans="1:2">
      <c r="A3695" s="53"/>
      <c r="B3695" s="53"/>
    </row>
    <row r="3696" spans="1:2">
      <c r="A3696" s="53"/>
      <c r="B3696" s="53"/>
    </row>
    <row r="3697" spans="1:2">
      <c r="A3697" s="53"/>
      <c r="B3697" s="53"/>
    </row>
    <row r="3698" spans="1:2">
      <c r="A3698" s="53"/>
      <c r="B3698" s="53"/>
    </row>
    <row r="3699" spans="1:2">
      <c r="A3699" s="53"/>
      <c r="B3699" s="53"/>
    </row>
    <row r="3700" spans="1:2">
      <c r="A3700" s="53"/>
      <c r="B3700" s="53"/>
    </row>
    <row r="3701" spans="1:2">
      <c r="A3701" s="53"/>
      <c r="B3701" s="53"/>
    </row>
    <row r="3702" spans="1:2">
      <c r="A3702" s="53"/>
      <c r="B3702" s="53"/>
    </row>
    <row r="3703" spans="1:2">
      <c r="A3703" s="53"/>
      <c r="B3703" s="53"/>
    </row>
    <row r="3704" spans="1:2">
      <c r="A3704" s="53"/>
      <c r="B3704" s="53"/>
    </row>
    <row r="3705" spans="1:2">
      <c r="A3705" s="53"/>
      <c r="B3705" s="53"/>
    </row>
    <row r="3706" spans="1:2">
      <c r="A3706" s="53"/>
      <c r="B3706" s="53"/>
    </row>
    <row r="3707" spans="1:2">
      <c r="A3707" s="53"/>
      <c r="B3707" s="53"/>
    </row>
    <row r="3708" spans="1:2">
      <c r="A3708" s="53"/>
      <c r="B3708" s="53"/>
    </row>
    <row r="3709" spans="1:2">
      <c r="A3709" s="53"/>
      <c r="B3709" s="53"/>
    </row>
    <row r="3710" spans="1:2">
      <c r="A3710" s="53"/>
      <c r="B3710" s="53"/>
    </row>
    <row r="3711" spans="1:2">
      <c r="A3711" s="53"/>
      <c r="B3711" s="53"/>
    </row>
    <row r="3712" spans="1:2">
      <c r="A3712" s="53"/>
      <c r="B3712" s="53"/>
    </row>
    <row r="3713" spans="1:2">
      <c r="A3713" s="53"/>
      <c r="B3713" s="53"/>
    </row>
    <row r="3714" spans="1:2">
      <c r="A3714" s="53"/>
      <c r="B3714" s="53"/>
    </row>
    <row r="3715" spans="1:2">
      <c r="A3715" s="53"/>
      <c r="B3715" s="53"/>
    </row>
    <row r="3716" spans="1:2">
      <c r="A3716" s="53"/>
      <c r="B3716" s="53"/>
    </row>
    <row r="3717" spans="1:2">
      <c r="A3717" s="53"/>
      <c r="B3717" s="53"/>
    </row>
    <row r="3718" spans="1:2">
      <c r="A3718" s="53"/>
      <c r="B3718" s="53"/>
    </row>
    <row r="3719" spans="1:2">
      <c r="A3719" s="53"/>
      <c r="B3719" s="53"/>
    </row>
    <row r="3720" spans="1:2">
      <c r="A3720" s="53"/>
      <c r="B3720" s="53"/>
    </row>
    <row r="3721" spans="1:2">
      <c r="A3721" s="53"/>
      <c r="B3721" s="53"/>
    </row>
    <row r="3722" spans="1:2">
      <c r="A3722" s="53"/>
      <c r="B3722" s="53"/>
    </row>
    <row r="3723" spans="1:2">
      <c r="A3723" s="53"/>
      <c r="B3723" s="53"/>
    </row>
    <row r="3724" spans="1:2">
      <c r="A3724" s="53"/>
      <c r="B3724" s="53"/>
    </row>
    <row r="3725" spans="1:2">
      <c r="A3725" s="53"/>
      <c r="B3725" s="53"/>
    </row>
    <row r="3726" spans="1:2">
      <c r="A3726" s="53"/>
      <c r="B3726" s="53"/>
    </row>
    <row r="3727" spans="1:2">
      <c r="A3727" s="53"/>
      <c r="B3727" s="53"/>
    </row>
    <row r="3728" spans="1:2">
      <c r="A3728" s="53"/>
      <c r="B3728" s="53"/>
    </row>
    <row r="3729" spans="1:2">
      <c r="A3729" s="53"/>
      <c r="B3729" s="53"/>
    </row>
    <row r="3730" spans="1:2">
      <c r="A3730" s="53"/>
      <c r="B3730" s="53"/>
    </row>
    <row r="3731" spans="1:2">
      <c r="A3731" s="53"/>
      <c r="B3731" s="53"/>
    </row>
    <row r="3732" spans="1:2">
      <c r="A3732" s="53"/>
      <c r="B3732" s="53"/>
    </row>
    <row r="3733" spans="1:2">
      <c r="A3733" s="53"/>
      <c r="B3733" s="53"/>
    </row>
    <row r="3734" spans="1:2">
      <c r="A3734" s="53"/>
      <c r="B3734" s="53"/>
    </row>
    <row r="3735" spans="1:2">
      <c r="A3735" s="53"/>
      <c r="B3735" s="53"/>
    </row>
    <row r="3736" spans="1:2">
      <c r="A3736" s="53"/>
      <c r="B3736" s="53"/>
    </row>
    <row r="3737" spans="1:2">
      <c r="A3737" s="53"/>
      <c r="B3737" s="53"/>
    </row>
    <row r="3738" spans="1:2">
      <c r="A3738" s="53"/>
      <c r="B3738" s="53"/>
    </row>
    <row r="3739" spans="1:2">
      <c r="A3739" s="53"/>
      <c r="B3739" s="53"/>
    </row>
    <row r="3740" spans="1:2">
      <c r="A3740" s="53"/>
      <c r="B3740" s="53"/>
    </row>
    <row r="3741" spans="1:2">
      <c r="A3741" s="53"/>
      <c r="B3741" s="53"/>
    </row>
    <row r="3742" spans="1:2">
      <c r="A3742" s="53"/>
      <c r="B3742" s="53"/>
    </row>
    <row r="3743" spans="1:2">
      <c r="A3743" s="53"/>
      <c r="B3743" s="53"/>
    </row>
    <row r="3744" spans="1:2">
      <c r="A3744" s="53"/>
      <c r="B3744" s="53"/>
    </row>
    <row r="3745" spans="1:2">
      <c r="A3745" s="53"/>
      <c r="B3745" s="53"/>
    </row>
    <row r="3746" spans="1:2">
      <c r="A3746" s="53"/>
      <c r="B3746" s="53"/>
    </row>
    <row r="3747" spans="1:2">
      <c r="A3747" s="53"/>
      <c r="B3747" s="53"/>
    </row>
    <row r="3748" spans="1:2">
      <c r="A3748" s="53"/>
      <c r="B3748" s="53"/>
    </row>
    <row r="3749" spans="1:2">
      <c r="A3749" s="53"/>
      <c r="B3749" s="53"/>
    </row>
    <row r="3750" spans="1:2">
      <c r="A3750" s="53"/>
      <c r="B3750" s="53"/>
    </row>
    <row r="3751" spans="1:2">
      <c r="A3751" s="53"/>
      <c r="B3751" s="53"/>
    </row>
    <row r="3752" spans="1:2">
      <c r="A3752" s="53"/>
      <c r="B3752" s="53"/>
    </row>
    <row r="3753" spans="1:2">
      <c r="A3753" s="53"/>
      <c r="B3753" s="53"/>
    </row>
    <row r="3754" spans="1:2">
      <c r="A3754" s="53"/>
      <c r="B3754" s="53"/>
    </row>
    <row r="3755" spans="1:2">
      <c r="A3755" s="53"/>
      <c r="B3755" s="53"/>
    </row>
    <row r="3756" spans="1:2">
      <c r="A3756" s="53"/>
      <c r="B3756" s="53"/>
    </row>
    <row r="3757" spans="1:2">
      <c r="A3757" s="53"/>
      <c r="B3757" s="53"/>
    </row>
    <row r="3758" spans="1:2">
      <c r="A3758" s="53"/>
      <c r="B3758" s="53"/>
    </row>
    <row r="3759" spans="1:2">
      <c r="A3759" s="53"/>
      <c r="B3759" s="53"/>
    </row>
    <row r="3760" spans="1:2">
      <c r="A3760" s="53"/>
      <c r="B3760" s="53"/>
    </row>
    <row r="3761" spans="1:2">
      <c r="A3761" s="53"/>
      <c r="B3761" s="53"/>
    </row>
    <row r="3762" spans="1:2">
      <c r="A3762" s="53"/>
      <c r="B3762" s="53"/>
    </row>
    <row r="3763" spans="1:2">
      <c r="A3763" s="53"/>
      <c r="B3763" s="53"/>
    </row>
    <row r="3764" spans="1:2">
      <c r="A3764" s="53"/>
      <c r="B3764" s="53"/>
    </row>
    <row r="3765" spans="1:2">
      <c r="A3765" s="53"/>
      <c r="B3765" s="53"/>
    </row>
    <row r="3766" spans="1:2">
      <c r="A3766" s="53"/>
      <c r="B3766" s="53"/>
    </row>
    <row r="3767" spans="1:2">
      <c r="A3767" s="53"/>
      <c r="B3767" s="53"/>
    </row>
    <row r="3768" spans="1:2">
      <c r="A3768" s="53"/>
      <c r="B3768" s="53"/>
    </row>
    <row r="3769" spans="1:2">
      <c r="A3769" s="53"/>
      <c r="B3769" s="53"/>
    </row>
    <row r="3770" spans="1:2">
      <c r="A3770" s="53"/>
      <c r="B3770" s="53"/>
    </row>
    <row r="3771" spans="1:2">
      <c r="A3771" s="53"/>
      <c r="B3771" s="53"/>
    </row>
    <row r="3772" spans="1:2">
      <c r="A3772" s="53"/>
      <c r="B3772" s="53"/>
    </row>
    <row r="3773" spans="1:2">
      <c r="A3773" s="53"/>
      <c r="B3773" s="53"/>
    </row>
    <row r="3774" spans="1:2">
      <c r="A3774" s="53"/>
      <c r="B3774" s="53"/>
    </row>
    <row r="3775" spans="1:2">
      <c r="A3775" s="53"/>
      <c r="B3775" s="53"/>
    </row>
    <row r="3776" spans="1:2">
      <c r="A3776" s="53"/>
      <c r="B3776" s="53"/>
    </row>
    <row r="3777" spans="1:2">
      <c r="A3777" s="53"/>
      <c r="B3777" s="53"/>
    </row>
    <row r="3778" spans="1:2">
      <c r="A3778" s="53"/>
      <c r="B3778" s="53"/>
    </row>
    <row r="3779" spans="1:2">
      <c r="A3779" s="53"/>
      <c r="B3779" s="53"/>
    </row>
    <row r="3780" spans="1:2">
      <c r="A3780" s="53"/>
      <c r="B3780" s="53"/>
    </row>
    <row r="3781" spans="1:2">
      <c r="A3781" s="53"/>
      <c r="B3781" s="53"/>
    </row>
    <row r="3782" spans="1:2">
      <c r="A3782" s="53"/>
      <c r="B3782" s="53"/>
    </row>
    <row r="3783" spans="1:2">
      <c r="A3783" s="53"/>
      <c r="B3783" s="53"/>
    </row>
    <row r="3784" spans="1:2">
      <c r="A3784" s="53"/>
      <c r="B3784" s="53"/>
    </row>
    <row r="3785" spans="1:2">
      <c r="A3785" s="53"/>
      <c r="B3785" s="53"/>
    </row>
    <row r="3786" spans="1:2">
      <c r="A3786" s="53"/>
      <c r="B3786" s="53"/>
    </row>
    <row r="3787" spans="1:2">
      <c r="A3787" s="53"/>
      <c r="B3787" s="53"/>
    </row>
    <row r="3788" spans="1:2">
      <c r="A3788" s="53"/>
      <c r="B3788" s="53"/>
    </row>
    <row r="3789" spans="1:2">
      <c r="A3789" s="53"/>
      <c r="B3789" s="53"/>
    </row>
    <row r="3790" spans="1:2">
      <c r="A3790" s="53"/>
      <c r="B3790" s="53"/>
    </row>
    <row r="3791" spans="1:2">
      <c r="A3791" s="53"/>
      <c r="B3791" s="53"/>
    </row>
    <row r="3792" spans="1:2">
      <c r="A3792" s="53"/>
      <c r="B3792" s="53"/>
    </row>
    <row r="3793" spans="1:2">
      <c r="A3793" s="53"/>
      <c r="B3793" s="53"/>
    </row>
    <row r="3794" spans="1:2">
      <c r="A3794" s="53"/>
      <c r="B3794" s="53"/>
    </row>
    <row r="3795" spans="1:2">
      <c r="A3795" s="53"/>
      <c r="B3795" s="53"/>
    </row>
    <row r="3796" spans="1:2">
      <c r="A3796" s="53"/>
      <c r="B3796" s="53"/>
    </row>
    <row r="3797" spans="1:2">
      <c r="A3797" s="53"/>
      <c r="B3797" s="53"/>
    </row>
    <row r="3798" spans="1:2">
      <c r="A3798" s="53"/>
      <c r="B3798" s="53"/>
    </row>
    <row r="3799" spans="1:2">
      <c r="A3799" s="53"/>
      <c r="B3799" s="53"/>
    </row>
    <row r="3800" spans="1:2">
      <c r="A3800" s="53"/>
      <c r="B3800" s="53"/>
    </row>
    <row r="3801" spans="1:2">
      <c r="A3801" s="53"/>
      <c r="B3801" s="53"/>
    </row>
    <row r="3802" spans="1:2">
      <c r="A3802" s="53"/>
      <c r="B3802" s="53"/>
    </row>
    <row r="3803" spans="1:2">
      <c r="A3803" s="53"/>
      <c r="B3803" s="53"/>
    </row>
    <row r="3804" spans="1:2">
      <c r="A3804" s="53"/>
      <c r="B3804" s="53"/>
    </row>
    <row r="3805" spans="1:2">
      <c r="A3805" s="53"/>
      <c r="B3805" s="53"/>
    </row>
    <row r="3806" spans="1:2">
      <c r="A3806" s="53"/>
      <c r="B3806" s="53"/>
    </row>
    <row r="3807" spans="1:2">
      <c r="A3807" s="53"/>
      <c r="B3807" s="53"/>
    </row>
    <row r="3808" spans="1:2">
      <c r="A3808" s="53"/>
      <c r="B3808" s="53"/>
    </row>
    <row r="3809" spans="1:2">
      <c r="A3809" s="53"/>
      <c r="B3809" s="53"/>
    </row>
    <row r="3810" spans="1:2">
      <c r="A3810" s="53"/>
      <c r="B3810" s="53"/>
    </row>
    <row r="3811" spans="1:2">
      <c r="A3811" s="53"/>
      <c r="B3811" s="53"/>
    </row>
    <row r="3812" spans="1:2">
      <c r="A3812" s="53"/>
      <c r="B3812" s="53"/>
    </row>
    <row r="3813" spans="1:2">
      <c r="A3813" s="53"/>
      <c r="B3813" s="53"/>
    </row>
    <row r="3814" spans="1:2">
      <c r="A3814" s="53"/>
      <c r="B3814" s="53"/>
    </row>
    <row r="3815" spans="1:2">
      <c r="A3815" s="53"/>
      <c r="B3815" s="53"/>
    </row>
    <row r="3816" spans="1:2">
      <c r="A3816" s="53"/>
      <c r="B3816" s="53"/>
    </row>
    <row r="3817" spans="1:2">
      <c r="A3817" s="53"/>
      <c r="B3817" s="53"/>
    </row>
    <row r="3818" spans="1:2">
      <c r="A3818" s="53"/>
      <c r="B3818" s="53"/>
    </row>
    <row r="3819" spans="1:2">
      <c r="A3819" s="53"/>
      <c r="B3819" s="53"/>
    </row>
    <row r="3820" spans="1:2">
      <c r="A3820" s="53"/>
      <c r="B3820" s="53"/>
    </row>
    <row r="3821" spans="1:2">
      <c r="A3821" s="53"/>
      <c r="B3821" s="53"/>
    </row>
    <row r="3822" spans="1:2">
      <c r="A3822" s="53"/>
      <c r="B3822" s="53"/>
    </row>
    <row r="3823" spans="1:2">
      <c r="A3823" s="53"/>
      <c r="B3823" s="53"/>
    </row>
    <row r="3824" spans="1:2">
      <c r="A3824" s="53"/>
      <c r="B3824" s="53"/>
    </row>
    <row r="3825" spans="1:2">
      <c r="A3825" s="53"/>
      <c r="B3825" s="53"/>
    </row>
    <row r="3826" spans="1:2">
      <c r="A3826" s="53"/>
      <c r="B3826" s="53"/>
    </row>
    <row r="3827" spans="1:2">
      <c r="A3827" s="53"/>
      <c r="B3827" s="53"/>
    </row>
    <row r="3828" spans="1:2">
      <c r="A3828" s="53"/>
      <c r="B3828" s="53"/>
    </row>
    <row r="3829" spans="1:2">
      <c r="A3829" s="53"/>
      <c r="B3829" s="53"/>
    </row>
    <row r="3830" spans="1:2">
      <c r="A3830" s="53"/>
      <c r="B3830" s="53"/>
    </row>
    <row r="3831" spans="1:2">
      <c r="A3831" s="53"/>
      <c r="B3831" s="53"/>
    </row>
    <row r="3832" spans="1:2">
      <c r="A3832" s="53"/>
      <c r="B3832" s="53"/>
    </row>
    <row r="3833" spans="1:2">
      <c r="A3833" s="53"/>
      <c r="B3833" s="53"/>
    </row>
    <row r="3834" spans="1:2">
      <c r="A3834" s="53"/>
      <c r="B3834" s="53"/>
    </row>
    <row r="3835" spans="1:2">
      <c r="A3835" s="53"/>
      <c r="B3835" s="53"/>
    </row>
    <row r="3836" spans="1:2">
      <c r="A3836" s="53"/>
      <c r="B3836" s="53"/>
    </row>
    <row r="3837" spans="1:2">
      <c r="A3837" s="53"/>
      <c r="B3837" s="53"/>
    </row>
    <row r="3838" spans="1:2">
      <c r="A3838" s="53"/>
      <c r="B3838" s="53"/>
    </row>
    <row r="3839" spans="1:2">
      <c r="A3839" s="53"/>
      <c r="B3839" s="53"/>
    </row>
    <row r="3840" spans="1:2">
      <c r="A3840" s="53"/>
      <c r="B3840" s="53"/>
    </row>
    <row r="3841" spans="1:2">
      <c r="A3841" s="53"/>
      <c r="B3841" s="53"/>
    </row>
    <row r="3842" spans="1:2">
      <c r="A3842" s="53"/>
      <c r="B3842" s="53"/>
    </row>
    <row r="3843" spans="1:2">
      <c r="A3843" s="53"/>
      <c r="B3843" s="53"/>
    </row>
    <row r="3844" spans="1:2">
      <c r="A3844" s="53"/>
      <c r="B3844" s="53"/>
    </row>
    <row r="3845" spans="1:2">
      <c r="A3845" s="53"/>
      <c r="B3845" s="53"/>
    </row>
    <row r="3846" spans="1:2">
      <c r="A3846" s="53"/>
      <c r="B3846" s="53"/>
    </row>
    <row r="3847" spans="1:2">
      <c r="A3847" s="53"/>
      <c r="B3847" s="53"/>
    </row>
    <row r="3848" spans="1:2">
      <c r="A3848" s="53"/>
      <c r="B3848" s="53"/>
    </row>
    <row r="3849" spans="1:2">
      <c r="A3849" s="53"/>
      <c r="B3849" s="53"/>
    </row>
    <row r="3850" spans="1:2">
      <c r="A3850" s="53"/>
      <c r="B3850" s="53"/>
    </row>
    <row r="3851" spans="1:2">
      <c r="A3851" s="53"/>
      <c r="B3851" s="53"/>
    </row>
    <row r="3852" spans="1:2">
      <c r="A3852" s="53"/>
      <c r="B3852" s="53"/>
    </row>
    <row r="3853" spans="1:2">
      <c r="A3853" s="53"/>
      <c r="B3853" s="53"/>
    </row>
    <row r="3854" spans="1:2">
      <c r="A3854" s="53"/>
      <c r="B3854" s="53"/>
    </row>
    <row r="3855" spans="1:2">
      <c r="A3855" s="53"/>
      <c r="B3855" s="53"/>
    </row>
    <row r="3856" spans="1:2">
      <c r="A3856" s="53"/>
      <c r="B3856" s="53"/>
    </row>
    <row r="3857" spans="1:2">
      <c r="A3857" s="53"/>
      <c r="B3857" s="53"/>
    </row>
    <row r="3858" spans="1:2">
      <c r="A3858" s="53"/>
      <c r="B3858" s="53"/>
    </row>
    <row r="3859" spans="1:2">
      <c r="A3859" s="53"/>
      <c r="B3859" s="53"/>
    </row>
    <row r="3860" spans="1:2">
      <c r="A3860" s="53"/>
      <c r="B3860" s="53"/>
    </row>
    <row r="3861" spans="1:2">
      <c r="A3861" s="53"/>
      <c r="B3861" s="53"/>
    </row>
    <row r="3862" spans="1:2">
      <c r="A3862" s="53"/>
      <c r="B3862" s="53"/>
    </row>
    <row r="3863" spans="1:2">
      <c r="A3863" s="53"/>
      <c r="B3863" s="53"/>
    </row>
    <row r="3864" spans="1:2">
      <c r="A3864" s="53"/>
      <c r="B3864" s="53"/>
    </row>
    <row r="3865" spans="1:2">
      <c r="A3865" s="53"/>
      <c r="B3865" s="53"/>
    </row>
    <row r="3866" spans="1:2">
      <c r="A3866" s="53"/>
      <c r="B3866" s="53"/>
    </row>
    <row r="3867" spans="1:2">
      <c r="A3867" s="53"/>
      <c r="B3867" s="53"/>
    </row>
    <row r="3868" spans="1:2">
      <c r="A3868" s="53"/>
      <c r="B3868" s="53"/>
    </row>
    <row r="3869" spans="1:2">
      <c r="A3869" s="53"/>
      <c r="B3869" s="53"/>
    </row>
    <row r="3870" spans="1:2">
      <c r="A3870" s="53"/>
      <c r="B3870" s="53"/>
    </row>
    <row r="3871" spans="1:2">
      <c r="A3871" s="53"/>
      <c r="B3871" s="53"/>
    </row>
    <row r="3872" spans="1:2">
      <c r="A3872" s="53"/>
      <c r="B3872" s="53"/>
    </row>
    <row r="3873" spans="1:2">
      <c r="A3873" s="53"/>
      <c r="B3873" s="53"/>
    </row>
    <row r="3874" spans="1:2">
      <c r="A3874" s="53"/>
      <c r="B3874" s="53"/>
    </row>
    <row r="3875" spans="1:2">
      <c r="A3875" s="53"/>
      <c r="B3875" s="53"/>
    </row>
    <row r="3876" spans="1:2">
      <c r="A3876" s="53"/>
      <c r="B3876" s="53"/>
    </row>
    <row r="3877" spans="1:2">
      <c r="A3877" s="53"/>
      <c r="B3877" s="53"/>
    </row>
    <row r="3878" spans="1:2">
      <c r="A3878" s="53"/>
      <c r="B3878" s="53"/>
    </row>
    <row r="3879" spans="1:2">
      <c r="A3879" s="53"/>
      <c r="B3879" s="53"/>
    </row>
    <row r="3880" spans="1:2">
      <c r="A3880" s="53"/>
      <c r="B3880" s="53"/>
    </row>
    <row r="3881" spans="1:2">
      <c r="A3881" s="53"/>
      <c r="B3881" s="53"/>
    </row>
    <row r="3882" spans="1:2">
      <c r="A3882" s="53"/>
      <c r="B3882" s="53"/>
    </row>
    <row r="3883" spans="1:2">
      <c r="A3883" s="53"/>
      <c r="B3883" s="53"/>
    </row>
    <row r="3884" spans="1:2">
      <c r="A3884" s="53"/>
      <c r="B3884" s="53"/>
    </row>
    <row r="3885" spans="1:2">
      <c r="A3885" s="53"/>
      <c r="B3885" s="53"/>
    </row>
    <row r="3886" spans="1:2">
      <c r="A3886" s="53"/>
      <c r="B3886" s="53"/>
    </row>
    <row r="3887" spans="1:2">
      <c r="A3887" s="53"/>
      <c r="B3887" s="53"/>
    </row>
    <row r="3888" spans="1:2">
      <c r="A3888" s="53"/>
      <c r="B3888" s="53"/>
    </row>
    <row r="3889" spans="1:2">
      <c r="A3889" s="53"/>
      <c r="B3889" s="53"/>
    </row>
    <row r="3890" spans="1:2">
      <c r="A3890" s="53"/>
      <c r="B3890" s="53"/>
    </row>
    <row r="3891" spans="1:2">
      <c r="A3891" s="53"/>
      <c r="B3891" s="53"/>
    </row>
    <row r="3892" spans="1:2">
      <c r="A3892" s="53"/>
      <c r="B3892" s="53"/>
    </row>
    <row r="3893" spans="1:2">
      <c r="A3893" s="53"/>
      <c r="B3893" s="53"/>
    </row>
    <row r="3894" spans="1:2">
      <c r="A3894" s="53"/>
      <c r="B3894" s="53"/>
    </row>
    <row r="3895" spans="1:2">
      <c r="A3895" s="53"/>
      <c r="B3895" s="53"/>
    </row>
    <row r="3896" spans="1:2">
      <c r="A3896" s="53"/>
      <c r="B3896" s="53"/>
    </row>
    <row r="3897" spans="1:2">
      <c r="A3897" s="53"/>
      <c r="B3897" s="53"/>
    </row>
    <row r="3898" spans="1:2">
      <c r="A3898" s="53"/>
      <c r="B3898" s="53"/>
    </row>
    <row r="3899" spans="1:2">
      <c r="A3899" s="53"/>
      <c r="B3899" s="53"/>
    </row>
    <row r="3900" spans="1:2">
      <c r="A3900" s="53"/>
      <c r="B3900" s="53"/>
    </row>
    <row r="3901" spans="1:2">
      <c r="A3901" s="53"/>
      <c r="B3901" s="53"/>
    </row>
    <row r="3902" spans="1:2">
      <c r="A3902" s="53"/>
      <c r="B3902" s="53"/>
    </row>
    <row r="3903" spans="1:2">
      <c r="A3903" s="53"/>
      <c r="B3903" s="53"/>
    </row>
    <row r="3904" spans="1:2">
      <c r="A3904" s="53"/>
      <c r="B3904" s="53"/>
    </row>
    <row r="3905" spans="1:2">
      <c r="A3905" s="53"/>
      <c r="B3905" s="53"/>
    </row>
    <row r="3906" spans="1:2">
      <c r="A3906" s="53"/>
      <c r="B3906" s="53"/>
    </row>
    <row r="3907" spans="1:2">
      <c r="A3907" s="53"/>
      <c r="B3907" s="53"/>
    </row>
    <row r="3908" spans="1:2">
      <c r="A3908" s="53"/>
      <c r="B3908" s="53"/>
    </row>
    <row r="3909" spans="1:2">
      <c r="A3909" s="53"/>
      <c r="B3909" s="53"/>
    </row>
    <row r="3910" spans="1:2">
      <c r="A3910" s="53"/>
      <c r="B3910" s="53"/>
    </row>
    <row r="3911" spans="1:2">
      <c r="A3911" s="53"/>
      <c r="B3911" s="53"/>
    </row>
    <row r="3912" spans="1:2">
      <c r="A3912" s="53"/>
      <c r="B3912" s="53"/>
    </row>
    <row r="3913" spans="1:2">
      <c r="A3913" s="53"/>
      <c r="B3913" s="53"/>
    </row>
    <row r="3914" spans="1:2">
      <c r="A3914" s="53"/>
      <c r="B3914" s="53"/>
    </row>
    <row r="3915" spans="1:2">
      <c r="A3915" s="53"/>
      <c r="B3915" s="53"/>
    </row>
    <row r="3916" spans="1:2">
      <c r="A3916" s="53"/>
      <c r="B3916" s="53"/>
    </row>
    <row r="3917" spans="1:2">
      <c r="A3917" s="53"/>
      <c r="B3917" s="53"/>
    </row>
    <row r="3918" spans="1:2">
      <c r="A3918" s="53"/>
      <c r="B3918" s="53"/>
    </row>
    <row r="3919" spans="1:2">
      <c r="A3919" s="53"/>
      <c r="B3919" s="53"/>
    </row>
    <row r="3920" spans="1:2">
      <c r="A3920" s="53"/>
      <c r="B3920" s="53"/>
    </row>
    <row r="3921" spans="1:2">
      <c r="A3921" s="53"/>
      <c r="B3921" s="53"/>
    </row>
    <row r="3922" spans="1:2">
      <c r="A3922" s="53"/>
      <c r="B3922" s="53"/>
    </row>
    <row r="3923" spans="1:2">
      <c r="A3923" s="53"/>
      <c r="B3923" s="53"/>
    </row>
    <row r="3924" spans="1:2">
      <c r="A3924" s="53"/>
      <c r="B3924" s="53"/>
    </row>
    <row r="3925" spans="1:2">
      <c r="A3925" s="53"/>
      <c r="B3925" s="53"/>
    </row>
    <row r="3926" spans="1:2">
      <c r="A3926" s="53"/>
      <c r="B3926" s="53"/>
    </row>
    <row r="3927" spans="1:2">
      <c r="A3927" s="53"/>
      <c r="B3927" s="53"/>
    </row>
    <row r="3928" spans="1:2">
      <c r="A3928" s="53"/>
      <c r="B3928" s="53"/>
    </row>
    <row r="3929" spans="1:2">
      <c r="A3929" s="53"/>
      <c r="B3929" s="53"/>
    </row>
    <row r="3930" spans="1:2">
      <c r="A3930" s="53"/>
      <c r="B3930" s="53"/>
    </row>
    <row r="3931" spans="1:2">
      <c r="A3931" s="53"/>
      <c r="B3931" s="53"/>
    </row>
    <row r="3932" spans="1:2">
      <c r="A3932" s="53"/>
      <c r="B3932" s="53"/>
    </row>
    <row r="3933" spans="1:2">
      <c r="A3933" s="53"/>
      <c r="B3933" s="53"/>
    </row>
    <row r="3934" spans="1:2">
      <c r="A3934" s="53"/>
      <c r="B3934" s="53"/>
    </row>
    <row r="3935" spans="1:2">
      <c r="A3935" s="53"/>
      <c r="B3935" s="53"/>
    </row>
    <row r="3936" spans="1:2">
      <c r="A3936" s="53"/>
      <c r="B3936" s="53"/>
    </row>
    <row r="3937" spans="1:2">
      <c r="A3937" s="53"/>
      <c r="B3937" s="53"/>
    </row>
    <row r="3938" spans="1:2">
      <c r="A3938" s="53"/>
      <c r="B3938" s="53"/>
    </row>
    <row r="3939" spans="1:2">
      <c r="A3939" s="53"/>
      <c r="B3939" s="53"/>
    </row>
    <row r="3940" spans="1:2">
      <c r="A3940" s="53"/>
      <c r="B3940" s="53"/>
    </row>
    <row r="3941" spans="1:2">
      <c r="A3941" s="53"/>
      <c r="B3941" s="53"/>
    </row>
    <row r="3942" spans="1:2">
      <c r="A3942" s="53"/>
      <c r="B3942" s="53"/>
    </row>
    <row r="3943" spans="1:2">
      <c r="A3943" s="53"/>
      <c r="B3943" s="53"/>
    </row>
    <row r="3944" spans="1:2">
      <c r="A3944" s="53"/>
      <c r="B3944" s="53"/>
    </row>
    <row r="3945" spans="1:2">
      <c r="A3945" s="53"/>
      <c r="B3945" s="53"/>
    </row>
    <row r="3946" spans="1:2">
      <c r="A3946" s="53"/>
      <c r="B3946" s="53"/>
    </row>
    <row r="3947" spans="1:2">
      <c r="A3947" s="53"/>
      <c r="B3947" s="53"/>
    </row>
    <row r="3948" spans="1:2">
      <c r="A3948" s="53"/>
      <c r="B3948" s="53"/>
    </row>
    <row r="3949" spans="1:2">
      <c r="A3949" s="53"/>
      <c r="B3949" s="53"/>
    </row>
    <row r="3950" spans="1:2">
      <c r="A3950" s="53"/>
      <c r="B3950" s="53"/>
    </row>
    <row r="3951" spans="1:2">
      <c r="A3951" s="53"/>
      <c r="B3951" s="53"/>
    </row>
    <row r="3952" spans="1:2">
      <c r="A3952" s="53"/>
      <c r="B3952" s="53"/>
    </row>
    <row r="3953" spans="1:2">
      <c r="A3953" s="53"/>
      <c r="B3953" s="53"/>
    </row>
    <row r="3954" spans="1:2">
      <c r="A3954" s="53"/>
      <c r="B3954" s="53"/>
    </row>
    <row r="3955" spans="1:2">
      <c r="A3955" s="53"/>
      <c r="B3955" s="53"/>
    </row>
    <row r="3956" spans="1:2">
      <c r="A3956" s="53"/>
      <c r="B3956" s="53"/>
    </row>
    <row r="3957" spans="1:2">
      <c r="A3957" s="53"/>
      <c r="B3957" s="53"/>
    </row>
    <row r="3958" spans="1:2">
      <c r="A3958" s="53"/>
      <c r="B3958" s="53"/>
    </row>
    <row r="3959" spans="1:2">
      <c r="A3959" s="53"/>
      <c r="B3959" s="53"/>
    </row>
    <row r="3960" spans="1:2">
      <c r="A3960" s="53"/>
      <c r="B3960" s="53"/>
    </row>
    <row r="3961" spans="1:2">
      <c r="A3961" s="53"/>
      <c r="B3961" s="53"/>
    </row>
    <row r="3962" spans="1:2">
      <c r="A3962" s="53"/>
      <c r="B3962" s="53"/>
    </row>
    <row r="3963" spans="1:2">
      <c r="A3963" s="53"/>
      <c r="B3963" s="53"/>
    </row>
    <row r="3964" spans="1:2">
      <c r="A3964" s="53"/>
      <c r="B3964" s="53"/>
    </row>
    <row r="3965" spans="1:2">
      <c r="A3965" s="53"/>
      <c r="B3965" s="53"/>
    </row>
    <row r="3966" spans="1:2">
      <c r="A3966" s="53"/>
      <c r="B3966" s="53"/>
    </row>
    <row r="3967" spans="1:2">
      <c r="A3967" s="53"/>
      <c r="B3967" s="53"/>
    </row>
    <row r="3968" spans="1:2">
      <c r="A3968" s="53"/>
      <c r="B3968" s="53"/>
    </row>
    <row r="3969" spans="1:2">
      <c r="A3969" s="53"/>
      <c r="B3969" s="53"/>
    </row>
    <row r="3970" spans="1:2">
      <c r="A3970" s="53"/>
      <c r="B3970" s="53"/>
    </row>
    <row r="3971" spans="1:2">
      <c r="A3971" s="53"/>
      <c r="B3971" s="53"/>
    </row>
    <row r="3972" spans="1:2">
      <c r="A3972" s="53"/>
      <c r="B3972" s="53"/>
    </row>
    <row r="3973" spans="1:2">
      <c r="A3973" s="53"/>
      <c r="B3973" s="53"/>
    </row>
    <row r="3974" spans="1:2">
      <c r="A3974" s="53"/>
      <c r="B3974" s="53"/>
    </row>
    <row r="3975" spans="1:2">
      <c r="A3975" s="53"/>
      <c r="B3975" s="53"/>
    </row>
    <row r="3976" spans="1:2">
      <c r="A3976" s="53"/>
      <c r="B3976" s="53"/>
    </row>
    <row r="3977" spans="1:2">
      <c r="A3977" s="53"/>
      <c r="B3977" s="53"/>
    </row>
    <row r="3978" spans="1:2">
      <c r="A3978" s="53"/>
      <c r="B3978" s="53"/>
    </row>
    <row r="3979" spans="1:2">
      <c r="A3979" s="53"/>
      <c r="B3979" s="53"/>
    </row>
    <row r="3980" spans="1:2">
      <c r="A3980" s="53"/>
      <c r="B3980" s="53"/>
    </row>
    <row r="3981" spans="1:2">
      <c r="A3981" s="53"/>
      <c r="B3981" s="53"/>
    </row>
    <row r="3982" spans="1:2">
      <c r="A3982" s="53"/>
      <c r="B3982" s="53"/>
    </row>
    <row r="3983" spans="1:2">
      <c r="B3983" s="53"/>
    </row>
    <row r="3984" spans="1:2">
      <c r="B3984" s="53"/>
    </row>
    <row r="3985" spans="2:2">
      <c r="B3985" s="53"/>
    </row>
    <row r="3986" spans="2:2">
      <c r="B3986" s="53"/>
    </row>
    <row r="3987" spans="2:2">
      <c r="B3987" s="53"/>
    </row>
    <row r="3988" spans="2:2">
      <c r="B3988" s="53"/>
    </row>
    <row r="3989" spans="2:2">
      <c r="B3989" s="53"/>
    </row>
    <row r="3990" spans="2:2">
      <c r="B3990" s="53"/>
    </row>
    <row r="3991" spans="2:2">
      <c r="B3991" s="53"/>
    </row>
    <row r="3992" spans="2:2">
      <c r="B3992" s="53"/>
    </row>
    <row r="3993" spans="2:2">
      <c r="B3993" s="53"/>
    </row>
    <row r="3994" spans="2:2">
      <c r="B3994" s="53"/>
    </row>
    <row r="3995" spans="2:2">
      <c r="B3995" s="53"/>
    </row>
    <row r="3996" spans="2:2">
      <c r="B3996" s="53"/>
    </row>
    <row r="3997" spans="2:2">
      <c r="B3997" s="53"/>
    </row>
    <row r="3998" spans="2:2">
      <c r="B3998" s="53"/>
    </row>
    <row r="3999" spans="2:2">
      <c r="B3999" s="53"/>
    </row>
    <row r="4000" spans="2:2">
      <c r="B4000" s="53"/>
    </row>
    <row r="4001" spans="2:2">
      <c r="B4001" s="53"/>
    </row>
    <row r="4002" spans="2:2">
      <c r="B4002" s="53"/>
    </row>
    <row r="4003" spans="2:2">
      <c r="B4003" s="53"/>
    </row>
    <row r="4004" spans="2:2">
      <c r="B4004" s="53"/>
    </row>
    <row r="4005" spans="2:2">
      <c r="B4005" s="53"/>
    </row>
    <row r="4006" spans="2:2">
      <c r="B4006" s="53"/>
    </row>
    <row r="4007" spans="2:2">
      <c r="B4007" s="53"/>
    </row>
    <row r="4008" spans="2:2">
      <c r="B4008" s="53"/>
    </row>
    <row r="4009" spans="2:2">
      <c r="B4009" s="53"/>
    </row>
    <row r="4010" spans="2:2">
      <c r="B4010" s="53"/>
    </row>
    <row r="4011" spans="2:2">
      <c r="B4011" s="53"/>
    </row>
    <row r="4012" spans="2:2">
      <c r="B4012" s="53"/>
    </row>
    <row r="4013" spans="2:2">
      <c r="B4013" s="53"/>
    </row>
    <row r="4014" spans="2:2">
      <c r="B4014" s="53"/>
    </row>
    <row r="4015" spans="2:2">
      <c r="B4015" s="53"/>
    </row>
    <row r="4016" spans="2:2">
      <c r="B4016" s="53"/>
    </row>
    <row r="4017" spans="2:2">
      <c r="B4017" s="53"/>
    </row>
    <row r="4018" spans="2:2">
      <c r="B4018" s="53"/>
    </row>
    <row r="4019" spans="2:2">
      <c r="B4019" s="53"/>
    </row>
    <row r="4020" spans="2:2">
      <c r="B4020" s="53"/>
    </row>
    <row r="4021" spans="2:2">
      <c r="B4021" s="53"/>
    </row>
    <row r="4022" spans="2:2">
      <c r="B4022" s="53"/>
    </row>
    <row r="4023" spans="2:2">
      <c r="B4023" s="53"/>
    </row>
    <row r="4024" spans="2:2">
      <c r="B4024" s="53"/>
    </row>
    <row r="4025" spans="2:2">
      <c r="B4025" s="53"/>
    </row>
    <row r="4026" spans="2:2">
      <c r="B4026" s="53"/>
    </row>
    <row r="4027" spans="2:2">
      <c r="B4027" s="53"/>
    </row>
    <row r="4028" spans="2:2">
      <c r="B4028" s="53"/>
    </row>
    <row r="4029" spans="2:2">
      <c r="B4029" s="53"/>
    </row>
    <row r="4030" spans="2:2">
      <c r="B4030" s="53"/>
    </row>
    <row r="4031" spans="2:2">
      <c r="B4031" s="53"/>
    </row>
    <row r="4032" spans="2:2">
      <c r="B4032" s="53"/>
    </row>
    <row r="4033" spans="2:2">
      <c r="B4033" s="53"/>
    </row>
    <row r="4034" spans="2:2">
      <c r="B4034" s="53"/>
    </row>
    <row r="4035" spans="2:2">
      <c r="B4035" s="53"/>
    </row>
    <row r="4036" spans="2:2">
      <c r="B4036" s="53"/>
    </row>
    <row r="4037" spans="2:2">
      <c r="B4037" s="53"/>
    </row>
    <row r="4038" spans="2:2">
      <c r="B4038" s="53"/>
    </row>
    <row r="4039" spans="2:2">
      <c r="B4039" s="53"/>
    </row>
    <row r="4040" spans="2:2">
      <c r="B4040" s="53"/>
    </row>
    <row r="4041" spans="2:2">
      <c r="B4041" s="53"/>
    </row>
    <row r="4042" spans="2:2">
      <c r="B4042" s="53"/>
    </row>
    <row r="4043" spans="2:2">
      <c r="B4043" s="53"/>
    </row>
    <row r="4044" spans="2:2">
      <c r="B4044" s="53"/>
    </row>
    <row r="4045" spans="2:2">
      <c r="B4045" s="53"/>
    </row>
    <row r="4046" spans="2:2">
      <c r="B4046" s="53"/>
    </row>
    <row r="4047" spans="2:2">
      <c r="B4047" s="53"/>
    </row>
    <row r="4048" spans="2:2">
      <c r="B4048" s="53"/>
    </row>
    <row r="4049" spans="2:2">
      <c r="B4049" s="53"/>
    </row>
    <row r="4050" spans="2:2">
      <c r="B4050" s="53"/>
    </row>
    <row r="4051" spans="2:2">
      <c r="B4051" s="53"/>
    </row>
    <row r="4052" spans="2:2">
      <c r="B4052" s="53"/>
    </row>
    <row r="4053" spans="2:2">
      <c r="B4053" s="53"/>
    </row>
    <row r="4054" spans="2:2">
      <c r="B4054" s="53"/>
    </row>
    <row r="4055" spans="2:2">
      <c r="B4055" s="53"/>
    </row>
    <row r="4056" spans="2:2">
      <c r="B4056" s="53"/>
    </row>
    <row r="4057" spans="2:2">
      <c r="B4057" s="53"/>
    </row>
    <row r="4058" spans="2:2">
      <c r="B4058" s="53"/>
    </row>
    <row r="4059" spans="2:2">
      <c r="B4059" s="53"/>
    </row>
    <row r="4060" spans="2:2">
      <c r="B4060" s="53"/>
    </row>
    <row r="4061" spans="2:2">
      <c r="B4061" s="53"/>
    </row>
    <row r="4062" spans="2:2">
      <c r="B4062" s="53"/>
    </row>
    <row r="4063" spans="2:2">
      <c r="B4063" s="53"/>
    </row>
    <row r="4064" spans="2:2">
      <c r="B4064" s="53"/>
    </row>
    <row r="4065" spans="1:2">
      <c r="B4065" s="53"/>
    </row>
    <row r="4066" spans="1:2">
      <c r="B4066" s="53"/>
    </row>
    <row r="4067" spans="1:2">
      <c r="B4067" s="53"/>
    </row>
    <row r="4068" spans="1:2">
      <c r="B4068" s="53"/>
    </row>
    <row r="4069" spans="1:2">
      <c r="B4069" s="53"/>
    </row>
    <row r="4070" spans="1:2">
      <c r="B4070" s="53"/>
    </row>
    <row r="4071" spans="1:2">
      <c r="B4071" s="53"/>
    </row>
    <row r="4072" spans="1:2">
      <c r="B4072" s="53"/>
    </row>
    <row r="4073" spans="1:2">
      <c r="B4073" s="53"/>
    </row>
    <row r="4074" spans="1:2">
      <c r="B4074" s="53"/>
    </row>
    <row r="4075" spans="1:2">
      <c r="B4075" s="53"/>
    </row>
    <row r="4076" spans="1:2">
      <c r="B4076" s="53"/>
    </row>
    <row r="4077" spans="1:2">
      <c r="B4077" s="53"/>
    </row>
    <row r="4078" spans="1:2">
      <c r="B4078" s="53"/>
    </row>
    <row r="4079" spans="1:2">
      <c r="A4079" s="53"/>
      <c r="B4079" s="53"/>
    </row>
    <row r="4080" spans="1:2">
      <c r="A4080" s="53"/>
      <c r="B4080" s="53"/>
    </row>
    <row r="4081" spans="1:2">
      <c r="A4081" s="53"/>
      <c r="B4081" s="53"/>
    </row>
    <row r="4082" spans="1:2">
      <c r="A4082" s="53"/>
      <c r="B4082" s="53"/>
    </row>
    <row r="4083" spans="1:2">
      <c r="A4083" s="53"/>
      <c r="B4083" s="53"/>
    </row>
    <row r="4084" spans="1:2">
      <c r="A4084" s="53"/>
      <c r="B4084" s="53"/>
    </row>
    <row r="4085" spans="1:2">
      <c r="A4085" s="53"/>
      <c r="B4085" s="53"/>
    </row>
    <row r="4086" spans="1:2">
      <c r="A4086" s="53"/>
      <c r="B4086" s="53"/>
    </row>
    <row r="4087" spans="1:2">
      <c r="A4087" s="53"/>
      <c r="B4087" s="53"/>
    </row>
    <row r="4088" spans="1:2">
      <c r="A4088" s="53"/>
      <c r="B4088" s="53"/>
    </row>
    <row r="4089" spans="1:2">
      <c r="A4089" s="53"/>
      <c r="B4089" s="53"/>
    </row>
    <row r="4090" spans="1:2">
      <c r="A4090" s="53"/>
      <c r="B4090" s="53"/>
    </row>
    <row r="4091" spans="1:2">
      <c r="A4091" s="53"/>
      <c r="B4091" s="53"/>
    </row>
    <row r="4092" spans="1:2">
      <c r="A4092" s="53"/>
      <c r="B4092" s="53"/>
    </row>
    <row r="4093" spans="1:2">
      <c r="A4093" s="53"/>
      <c r="B4093" s="53"/>
    </row>
    <row r="4094" spans="1:2">
      <c r="A4094" s="53"/>
      <c r="B4094" s="53"/>
    </row>
    <row r="4095" spans="1:2">
      <c r="A4095" s="53"/>
      <c r="B4095" s="53"/>
    </row>
    <row r="4096" spans="1:2">
      <c r="A4096" s="53"/>
      <c r="B4096" s="53"/>
    </row>
    <row r="4097" spans="1:2">
      <c r="A4097" s="53"/>
      <c r="B4097" s="53"/>
    </row>
    <row r="4098" spans="1:2">
      <c r="A4098" s="53"/>
      <c r="B4098" s="53"/>
    </row>
    <row r="4099" spans="1:2">
      <c r="A4099" s="53"/>
      <c r="B4099" s="53"/>
    </row>
    <row r="4100" spans="1:2">
      <c r="A4100" s="53"/>
      <c r="B4100" s="53"/>
    </row>
    <row r="4101" spans="1:2">
      <c r="A4101" s="53"/>
      <c r="B4101" s="53"/>
    </row>
    <row r="4102" spans="1:2">
      <c r="A4102" s="53"/>
      <c r="B4102" s="53"/>
    </row>
    <row r="4103" spans="1:2">
      <c r="A4103" s="53"/>
      <c r="B4103" s="53"/>
    </row>
    <row r="4104" spans="1:2">
      <c r="A4104" s="53"/>
      <c r="B4104" s="53"/>
    </row>
    <row r="4105" spans="1:2">
      <c r="A4105" s="53"/>
      <c r="B4105" s="53"/>
    </row>
    <row r="4106" spans="1:2">
      <c r="A4106" s="53"/>
      <c r="B4106" s="53"/>
    </row>
    <row r="4107" spans="1:2">
      <c r="A4107" s="53"/>
      <c r="B4107" s="53"/>
    </row>
    <row r="4108" spans="1:2">
      <c r="A4108" s="53"/>
      <c r="B4108" s="53"/>
    </row>
    <row r="4109" spans="1:2">
      <c r="A4109" s="53"/>
      <c r="B4109" s="53"/>
    </row>
    <row r="4110" spans="1:2">
      <c r="A4110" s="53"/>
      <c r="B4110" s="53"/>
    </row>
    <row r="4111" spans="1:2">
      <c r="A4111" s="53"/>
      <c r="B4111" s="53"/>
    </row>
    <row r="4112" spans="1:2">
      <c r="A4112" s="53"/>
      <c r="B4112" s="53"/>
    </row>
    <row r="4113" spans="1:2">
      <c r="A4113" s="53"/>
      <c r="B4113" s="53"/>
    </row>
    <row r="4114" spans="1:2">
      <c r="A4114" s="53"/>
      <c r="B4114" s="53"/>
    </row>
    <row r="4115" spans="1:2">
      <c r="A4115" s="53"/>
      <c r="B4115" s="53"/>
    </row>
    <row r="4116" spans="1:2">
      <c r="A4116" s="53"/>
      <c r="B4116" s="53"/>
    </row>
    <row r="4117" spans="1:2">
      <c r="A4117" s="53"/>
      <c r="B4117" s="53"/>
    </row>
    <row r="4118" spans="1:2">
      <c r="A4118" s="53"/>
      <c r="B4118" s="53"/>
    </row>
    <row r="4119" spans="1:2">
      <c r="A4119" s="53"/>
      <c r="B4119" s="53"/>
    </row>
    <row r="4120" spans="1:2">
      <c r="A4120" s="53"/>
      <c r="B4120" s="53"/>
    </row>
    <row r="4121" spans="1:2">
      <c r="A4121" s="53"/>
      <c r="B4121" s="53"/>
    </row>
    <row r="4122" spans="1:2">
      <c r="A4122" s="53"/>
      <c r="B4122" s="53"/>
    </row>
    <row r="4123" spans="1:2">
      <c r="A4123" s="53"/>
      <c r="B4123" s="53"/>
    </row>
    <row r="4124" spans="1:2">
      <c r="A4124" s="53"/>
      <c r="B4124" s="53"/>
    </row>
    <row r="4125" spans="1:2">
      <c r="A4125" s="53"/>
      <c r="B4125" s="53"/>
    </row>
    <row r="4126" spans="1:2">
      <c r="A4126" s="53"/>
      <c r="B4126" s="53"/>
    </row>
    <row r="4127" spans="1:2">
      <c r="A4127" s="53"/>
      <c r="B4127" s="54"/>
    </row>
    <row r="4128" spans="1:2">
      <c r="A4128" s="53"/>
      <c r="B4128" s="54"/>
    </row>
    <row r="4129" spans="1:2">
      <c r="A4129" s="53"/>
      <c r="B4129" s="54"/>
    </row>
    <row r="4130" spans="1:2">
      <c r="A4130" s="53"/>
      <c r="B4130" s="54"/>
    </row>
    <row r="4131" spans="1:2">
      <c r="A4131" s="53"/>
      <c r="B4131" s="54"/>
    </row>
    <row r="4132" spans="1:2">
      <c r="A4132" s="53"/>
      <c r="B4132" s="54"/>
    </row>
    <row r="4133" spans="1:2">
      <c r="A4133" s="53"/>
      <c r="B4133" s="54"/>
    </row>
    <row r="4134" spans="1:2">
      <c r="A4134" s="53"/>
      <c r="B4134" s="54"/>
    </row>
    <row r="4135" spans="1:2">
      <c r="A4135" s="53"/>
      <c r="B4135" s="54"/>
    </row>
    <row r="4136" spans="1:2">
      <c r="A4136" s="53"/>
      <c r="B4136" s="54"/>
    </row>
    <row r="4137" spans="1:2">
      <c r="A4137" s="53"/>
      <c r="B4137" s="54"/>
    </row>
    <row r="4138" spans="1:2">
      <c r="A4138" s="53"/>
      <c r="B4138" s="54"/>
    </row>
    <row r="4139" spans="1:2">
      <c r="A4139" s="53"/>
      <c r="B4139" s="54"/>
    </row>
    <row r="4140" spans="1:2">
      <c r="A4140" s="53"/>
      <c r="B4140" s="54"/>
    </row>
    <row r="4141" spans="1:2">
      <c r="A4141" s="53"/>
      <c r="B4141" s="54"/>
    </row>
    <row r="4142" spans="1:2">
      <c r="A4142" s="53"/>
      <c r="B4142" s="54"/>
    </row>
    <row r="4143" spans="1:2">
      <c r="A4143" s="53"/>
      <c r="B4143" s="54"/>
    </row>
    <row r="4144" spans="1:2">
      <c r="A4144" s="53"/>
      <c r="B4144" s="54"/>
    </row>
    <row r="4145" spans="1:2">
      <c r="A4145" s="53"/>
      <c r="B4145" s="54"/>
    </row>
    <row r="4146" spans="1:2">
      <c r="A4146" s="53"/>
      <c r="B4146" s="54"/>
    </row>
    <row r="4147" spans="1:2">
      <c r="A4147" s="53"/>
      <c r="B4147" s="54"/>
    </row>
    <row r="4148" spans="1:2">
      <c r="A4148" s="53"/>
      <c r="B4148" s="54"/>
    </row>
    <row r="4149" spans="1:2">
      <c r="A4149" s="53"/>
      <c r="B4149" s="54"/>
    </row>
    <row r="4150" spans="1:2">
      <c r="A4150" s="53"/>
      <c r="B4150" s="54"/>
    </row>
    <row r="4151" spans="1:2">
      <c r="A4151" s="53"/>
      <c r="B4151" s="54"/>
    </row>
    <row r="4152" spans="1:2">
      <c r="A4152" s="53"/>
      <c r="B4152" s="54"/>
    </row>
    <row r="4153" spans="1:2">
      <c r="A4153" s="53"/>
      <c r="B4153" s="54"/>
    </row>
    <row r="4154" spans="1:2">
      <c r="A4154" s="53"/>
      <c r="B4154" s="54"/>
    </row>
    <row r="4155" spans="1:2">
      <c r="A4155" s="53"/>
      <c r="B4155" s="54"/>
    </row>
    <row r="4156" spans="1:2">
      <c r="A4156" s="53"/>
      <c r="B4156" s="54"/>
    </row>
    <row r="4157" spans="1:2">
      <c r="A4157" s="53"/>
      <c r="B4157" s="54"/>
    </row>
    <row r="4158" spans="1:2">
      <c r="A4158" s="53"/>
      <c r="B4158" s="54"/>
    </row>
    <row r="4159" spans="1:2">
      <c r="A4159" s="53"/>
      <c r="B4159" s="54"/>
    </row>
    <row r="4160" spans="1:2">
      <c r="A4160" s="53"/>
      <c r="B4160" s="54"/>
    </row>
    <row r="4161" spans="1:2">
      <c r="A4161" s="53"/>
      <c r="B4161" s="54"/>
    </row>
    <row r="4162" spans="1:2">
      <c r="A4162" s="53"/>
      <c r="B4162" s="54"/>
    </row>
    <row r="4163" spans="1:2">
      <c r="A4163" s="53"/>
      <c r="B4163" s="54"/>
    </row>
    <row r="4164" spans="1:2">
      <c r="A4164" s="53"/>
      <c r="B4164" s="54"/>
    </row>
    <row r="4165" spans="1:2">
      <c r="A4165" s="53"/>
      <c r="B4165" s="54"/>
    </row>
    <row r="4166" spans="1:2">
      <c r="A4166" s="53"/>
      <c r="B4166" s="54"/>
    </row>
    <row r="4167" spans="1:2">
      <c r="A4167" s="53"/>
      <c r="B4167" s="54"/>
    </row>
    <row r="4168" spans="1:2">
      <c r="A4168" s="53"/>
      <c r="B4168" s="54"/>
    </row>
    <row r="4169" spans="1:2">
      <c r="A4169" s="53"/>
      <c r="B4169" s="54"/>
    </row>
    <row r="4170" spans="1:2">
      <c r="A4170" s="53"/>
      <c r="B4170" s="54"/>
    </row>
    <row r="4171" spans="1:2">
      <c r="A4171" s="53"/>
      <c r="B4171" s="54"/>
    </row>
    <row r="4172" spans="1:2">
      <c r="A4172" s="53"/>
      <c r="B4172" s="54"/>
    </row>
    <row r="4173" spans="1:2">
      <c r="A4173" s="53"/>
      <c r="B4173" s="54"/>
    </row>
    <row r="4174" spans="1:2">
      <c r="A4174" s="53"/>
      <c r="B4174" s="54"/>
    </row>
    <row r="4175" spans="1:2">
      <c r="A4175" s="53"/>
      <c r="B4175" s="54"/>
    </row>
    <row r="4176" spans="1:2">
      <c r="A4176" s="53"/>
      <c r="B4176" s="54"/>
    </row>
    <row r="4177" spans="1:2">
      <c r="A4177" s="53"/>
      <c r="B4177" s="54"/>
    </row>
    <row r="4178" spans="1:2">
      <c r="A4178" s="53"/>
      <c r="B4178" s="54"/>
    </row>
    <row r="4179" spans="1:2">
      <c r="A4179" s="53"/>
      <c r="B4179" s="54"/>
    </row>
    <row r="4180" spans="1:2">
      <c r="A4180" s="53"/>
      <c r="B4180" s="54"/>
    </row>
    <row r="4181" spans="1:2">
      <c r="A4181" s="53"/>
      <c r="B4181" s="54"/>
    </row>
    <row r="4182" spans="1:2">
      <c r="A4182" s="53"/>
      <c r="B4182" s="54"/>
    </row>
    <row r="4183" spans="1:2">
      <c r="A4183" s="53"/>
      <c r="B4183" s="54"/>
    </row>
    <row r="4184" spans="1:2">
      <c r="A4184" s="53"/>
      <c r="B4184" s="54"/>
    </row>
    <row r="4185" spans="1:2">
      <c r="A4185" s="53"/>
      <c r="B4185" s="54"/>
    </row>
    <row r="4186" spans="1:2">
      <c r="A4186" s="53"/>
      <c r="B4186" s="54"/>
    </row>
    <row r="4187" spans="1:2">
      <c r="A4187" s="53"/>
      <c r="B4187" s="54"/>
    </row>
    <row r="4188" spans="1:2">
      <c r="A4188" s="53"/>
      <c r="B4188" s="54"/>
    </row>
    <row r="4189" spans="1:2">
      <c r="A4189" s="53"/>
      <c r="B4189" s="54"/>
    </row>
    <row r="4190" spans="1:2">
      <c r="A4190" s="53"/>
      <c r="B4190" s="54"/>
    </row>
    <row r="4191" spans="1:2">
      <c r="A4191" s="53"/>
      <c r="B4191" s="54"/>
    </row>
    <row r="4192" spans="1:2">
      <c r="A4192" s="53"/>
      <c r="B4192" s="54"/>
    </row>
    <row r="4193" spans="1:2">
      <c r="A4193" s="53"/>
      <c r="B4193" s="54"/>
    </row>
    <row r="4194" spans="1:2">
      <c r="A4194" s="53"/>
      <c r="B4194" s="54"/>
    </row>
    <row r="4195" spans="1:2">
      <c r="A4195" s="53"/>
      <c r="B4195" s="54"/>
    </row>
    <row r="4196" spans="1:2">
      <c r="A4196" s="53"/>
      <c r="B4196" s="54"/>
    </row>
    <row r="4197" spans="1:2">
      <c r="A4197" s="53"/>
      <c r="B4197" s="54"/>
    </row>
    <row r="4198" spans="1:2">
      <c r="A4198" s="53"/>
      <c r="B4198" s="54"/>
    </row>
    <row r="4199" spans="1:2">
      <c r="A4199" s="53"/>
      <c r="B4199" s="54"/>
    </row>
    <row r="4200" spans="1:2">
      <c r="A4200" s="53"/>
      <c r="B4200" s="54"/>
    </row>
    <row r="4201" spans="1:2">
      <c r="A4201" s="53"/>
      <c r="B4201" s="54"/>
    </row>
    <row r="4202" spans="1:2">
      <c r="A4202" s="53"/>
      <c r="B4202" s="54"/>
    </row>
    <row r="4203" spans="1:2">
      <c r="A4203" s="53"/>
      <c r="B4203" s="54"/>
    </row>
    <row r="4204" spans="1:2">
      <c r="A4204" s="53"/>
      <c r="B4204" s="54"/>
    </row>
    <row r="4205" spans="1:2">
      <c r="A4205" s="53"/>
      <c r="B4205" s="54"/>
    </row>
    <row r="4206" spans="1:2">
      <c r="A4206" s="53"/>
      <c r="B4206" s="54"/>
    </row>
    <row r="4207" spans="1:2">
      <c r="A4207" s="53"/>
      <c r="B4207" s="54"/>
    </row>
    <row r="4208" spans="1:2">
      <c r="A4208" s="53"/>
      <c r="B4208" s="54"/>
    </row>
    <row r="4209" spans="1:2">
      <c r="A4209" s="53"/>
      <c r="B4209" s="54"/>
    </row>
    <row r="4210" spans="1:2">
      <c r="A4210" s="53"/>
      <c r="B4210" s="54"/>
    </row>
    <row r="4211" spans="1:2">
      <c r="A4211" s="53"/>
      <c r="B4211" s="54"/>
    </row>
    <row r="4212" spans="1:2">
      <c r="A4212" s="53"/>
      <c r="B4212" s="54"/>
    </row>
    <row r="4213" spans="1:2">
      <c r="A4213" s="53"/>
      <c r="B4213" s="54"/>
    </row>
    <row r="4214" spans="1:2">
      <c r="A4214" s="53"/>
      <c r="B4214" s="54"/>
    </row>
    <row r="4215" spans="1:2">
      <c r="A4215" s="53"/>
      <c r="B4215" s="54"/>
    </row>
    <row r="4216" spans="1:2">
      <c r="A4216" s="53"/>
      <c r="B4216" s="54"/>
    </row>
    <row r="4217" spans="1:2">
      <c r="A4217" s="53"/>
      <c r="B4217" s="54"/>
    </row>
    <row r="4218" spans="1:2">
      <c r="A4218" s="53"/>
      <c r="B4218" s="54"/>
    </row>
    <row r="4219" spans="1:2">
      <c r="A4219" s="53"/>
      <c r="B4219" s="54"/>
    </row>
    <row r="4220" spans="1:2">
      <c r="A4220" s="53"/>
      <c r="B4220" s="54"/>
    </row>
    <row r="4221" spans="1:2">
      <c r="A4221" s="53"/>
      <c r="B4221" s="54"/>
    </row>
    <row r="4222" spans="1:2">
      <c r="A4222" s="53"/>
      <c r="B4222" s="54"/>
    </row>
    <row r="4223" spans="1:2">
      <c r="A4223" s="53"/>
      <c r="B4223" s="53"/>
    </row>
    <row r="4224" spans="1:2">
      <c r="A4224" s="53"/>
      <c r="B4224" s="53"/>
    </row>
    <row r="4225" spans="1:2">
      <c r="A4225" s="53"/>
      <c r="B4225" s="53"/>
    </row>
    <row r="4226" spans="1:2">
      <c r="A4226" s="53"/>
      <c r="B4226" s="53"/>
    </row>
    <row r="4227" spans="1:2">
      <c r="A4227" s="53"/>
      <c r="B4227" s="53"/>
    </row>
    <row r="4228" spans="1:2">
      <c r="A4228" s="53"/>
      <c r="B4228" s="53"/>
    </row>
    <row r="4229" spans="1:2">
      <c r="A4229" s="53"/>
      <c r="B4229" s="53"/>
    </row>
    <row r="4230" spans="1:2">
      <c r="A4230" s="53"/>
      <c r="B4230" s="53"/>
    </row>
    <row r="4231" spans="1:2">
      <c r="A4231" s="53"/>
      <c r="B4231" s="53"/>
    </row>
    <row r="4232" spans="1:2">
      <c r="A4232" s="53"/>
      <c r="B4232" s="53"/>
    </row>
    <row r="4233" spans="1:2">
      <c r="A4233" s="53"/>
      <c r="B4233" s="53"/>
    </row>
    <row r="4234" spans="1:2">
      <c r="A4234" s="53"/>
      <c r="B4234" s="53"/>
    </row>
    <row r="4235" spans="1:2">
      <c r="A4235" s="53"/>
      <c r="B4235" s="53"/>
    </row>
    <row r="4236" spans="1:2">
      <c r="A4236" s="53"/>
      <c r="B4236" s="53"/>
    </row>
    <row r="4237" spans="1:2">
      <c r="A4237" s="53"/>
      <c r="B4237" s="53"/>
    </row>
    <row r="4238" spans="1:2">
      <c r="A4238" s="53"/>
      <c r="B4238" s="53"/>
    </row>
    <row r="4239" spans="1:2">
      <c r="A4239" s="53"/>
      <c r="B4239" s="53"/>
    </row>
    <row r="4240" spans="1:2">
      <c r="A4240" s="53"/>
      <c r="B4240" s="53"/>
    </row>
    <row r="4241" spans="1:2">
      <c r="A4241" s="53"/>
      <c r="B4241" s="53"/>
    </row>
    <row r="4242" spans="1:2">
      <c r="A4242" s="53"/>
      <c r="B4242" s="53"/>
    </row>
    <row r="4243" spans="1:2">
      <c r="A4243" s="53"/>
      <c r="B4243" s="53"/>
    </row>
    <row r="4244" spans="1:2">
      <c r="A4244" s="53"/>
      <c r="B4244" s="53"/>
    </row>
    <row r="4245" spans="1:2">
      <c r="A4245" s="53"/>
      <c r="B4245" s="53"/>
    </row>
    <row r="4246" spans="1:2">
      <c r="A4246" s="53"/>
      <c r="B4246" s="53"/>
    </row>
    <row r="4247" spans="1:2">
      <c r="A4247" s="53"/>
      <c r="B4247" s="53"/>
    </row>
    <row r="4248" spans="1:2">
      <c r="A4248" s="53"/>
      <c r="B4248" s="53"/>
    </row>
    <row r="4249" spans="1:2">
      <c r="A4249" s="53"/>
      <c r="B4249" s="53"/>
    </row>
    <row r="4250" spans="1:2">
      <c r="A4250" s="53"/>
      <c r="B4250" s="53"/>
    </row>
    <row r="4251" spans="1:2">
      <c r="A4251" s="53"/>
      <c r="B4251" s="53"/>
    </row>
    <row r="4252" spans="1:2">
      <c r="A4252" s="53"/>
      <c r="B4252" s="53"/>
    </row>
    <row r="4253" spans="1:2">
      <c r="A4253" s="53"/>
      <c r="B4253" s="53"/>
    </row>
    <row r="4254" spans="1:2">
      <c r="A4254" s="53"/>
      <c r="B4254" s="53"/>
    </row>
    <row r="4255" spans="1:2">
      <c r="A4255" s="53"/>
      <c r="B4255" s="53"/>
    </row>
    <row r="4256" spans="1:2">
      <c r="A4256" s="53"/>
      <c r="B4256" s="53"/>
    </row>
    <row r="4257" spans="1:2">
      <c r="A4257" s="53"/>
      <c r="B4257" s="53"/>
    </row>
    <row r="4258" spans="1:2">
      <c r="A4258" s="53"/>
      <c r="B4258" s="53"/>
    </row>
    <row r="4259" spans="1:2">
      <c r="A4259" s="53"/>
      <c r="B4259" s="53"/>
    </row>
    <row r="4260" spans="1:2">
      <c r="A4260" s="53"/>
      <c r="B4260" s="53"/>
    </row>
    <row r="4261" spans="1:2">
      <c r="A4261" s="53"/>
      <c r="B4261" s="53"/>
    </row>
    <row r="4262" spans="1:2">
      <c r="A4262" s="53"/>
      <c r="B4262" s="53"/>
    </row>
    <row r="4263" spans="1:2">
      <c r="A4263" s="53"/>
      <c r="B4263" s="53"/>
    </row>
    <row r="4264" spans="1:2">
      <c r="A4264" s="53"/>
      <c r="B4264" s="53"/>
    </row>
    <row r="4265" spans="1:2">
      <c r="A4265" s="53"/>
      <c r="B4265" s="53"/>
    </row>
    <row r="4266" spans="1:2">
      <c r="A4266" s="53"/>
      <c r="B4266" s="53"/>
    </row>
    <row r="4267" spans="1:2">
      <c r="A4267" s="53"/>
      <c r="B4267" s="53"/>
    </row>
    <row r="4268" spans="1:2">
      <c r="A4268" s="53"/>
      <c r="B4268" s="53"/>
    </row>
    <row r="4269" spans="1:2">
      <c r="A4269" s="53"/>
      <c r="B4269" s="53"/>
    </row>
    <row r="4270" spans="1:2">
      <c r="A4270" s="53"/>
      <c r="B4270" s="53"/>
    </row>
    <row r="4271" spans="1:2">
      <c r="A4271" s="53"/>
      <c r="B4271" s="53"/>
    </row>
    <row r="4272" spans="1:2">
      <c r="A4272" s="53"/>
      <c r="B4272" s="53"/>
    </row>
    <row r="4273" spans="1:2">
      <c r="A4273" s="53"/>
      <c r="B4273" s="53"/>
    </row>
    <row r="4274" spans="1:2">
      <c r="A4274" s="53"/>
      <c r="B4274" s="53"/>
    </row>
    <row r="4275" spans="1:2">
      <c r="A4275" s="53"/>
      <c r="B4275" s="53"/>
    </row>
    <row r="4276" spans="1:2">
      <c r="A4276" s="53"/>
      <c r="B4276" s="53"/>
    </row>
    <row r="4277" spans="1:2">
      <c r="A4277" s="53"/>
      <c r="B4277" s="53"/>
    </row>
    <row r="4278" spans="1:2">
      <c r="A4278" s="53"/>
      <c r="B4278" s="53"/>
    </row>
    <row r="4279" spans="1:2">
      <c r="A4279" s="53"/>
      <c r="B4279" s="53"/>
    </row>
    <row r="4280" spans="1:2">
      <c r="A4280" s="53"/>
      <c r="B4280" s="53"/>
    </row>
    <row r="4281" spans="1:2">
      <c r="A4281" s="53"/>
      <c r="B4281" s="53"/>
    </row>
    <row r="4282" spans="1:2">
      <c r="A4282" s="53"/>
      <c r="B4282" s="53"/>
    </row>
    <row r="4283" spans="1:2">
      <c r="A4283" s="53"/>
      <c r="B4283" s="53"/>
    </row>
    <row r="4284" spans="1:2">
      <c r="A4284" s="53"/>
      <c r="B4284" s="53"/>
    </row>
    <row r="4285" spans="1:2">
      <c r="A4285" s="53"/>
      <c r="B4285" s="53"/>
    </row>
    <row r="4286" spans="1:2">
      <c r="A4286" s="53"/>
      <c r="B4286" s="53"/>
    </row>
    <row r="4287" spans="1:2">
      <c r="A4287" s="53"/>
      <c r="B4287" s="53"/>
    </row>
    <row r="4288" spans="1:2">
      <c r="A4288" s="53"/>
      <c r="B4288" s="53"/>
    </row>
    <row r="4289" spans="1:2">
      <c r="A4289" s="53"/>
      <c r="B4289" s="53"/>
    </row>
    <row r="4290" spans="1:2">
      <c r="A4290" s="53"/>
      <c r="B4290" s="53"/>
    </row>
    <row r="4291" spans="1:2">
      <c r="A4291" s="53"/>
      <c r="B4291" s="53"/>
    </row>
    <row r="4292" spans="1:2">
      <c r="A4292" s="53"/>
      <c r="B4292" s="53"/>
    </row>
    <row r="4293" spans="1:2">
      <c r="A4293" s="53"/>
      <c r="B4293" s="53"/>
    </row>
    <row r="4294" spans="1:2">
      <c r="A4294" s="53"/>
      <c r="B4294" s="53"/>
    </row>
    <row r="4295" spans="1:2">
      <c r="A4295" s="53"/>
      <c r="B4295" s="53"/>
    </row>
    <row r="4296" spans="1:2">
      <c r="A4296" s="53"/>
      <c r="B4296" s="53"/>
    </row>
    <row r="4297" spans="1:2">
      <c r="A4297" s="53"/>
      <c r="B4297" s="53"/>
    </row>
    <row r="4298" spans="1:2">
      <c r="A4298" s="53"/>
      <c r="B4298" s="53"/>
    </row>
    <row r="4299" spans="1:2">
      <c r="A4299" s="53"/>
      <c r="B4299" s="53"/>
    </row>
    <row r="4300" spans="1:2">
      <c r="A4300" s="53"/>
      <c r="B4300" s="53"/>
    </row>
    <row r="4301" spans="1:2">
      <c r="A4301" s="53"/>
      <c r="B4301" s="53"/>
    </row>
    <row r="4302" spans="1:2">
      <c r="A4302" s="53"/>
      <c r="B4302" s="53"/>
    </row>
    <row r="4303" spans="1:2">
      <c r="A4303" s="53"/>
      <c r="B4303" s="53"/>
    </row>
    <row r="4304" spans="1:2">
      <c r="A4304" s="53"/>
      <c r="B4304" s="53"/>
    </row>
    <row r="4305" spans="1:2">
      <c r="A4305" s="53"/>
      <c r="B4305" s="53"/>
    </row>
    <row r="4306" spans="1:2">
      <c r="A4306" s="53"/>
      <c r="B4306" s="53"/>
    </row>
    <row r="4307" spans="1:2">
      <c r="A4307" s="53"/>
      <c r="B4307" s="53"/>
    </row>
    <row r="4308" spans="1:2">
      <c r="A4308" s="53"/>
      <c r="B4308" s="53"/>
    </row>
    <row r="4309" spans="1:2">
      <c r="A4309" s="53"/>
      <c r="B4309" s="53"/>
    </row>
    <row r="4310" spans="1:2">
      <c r="A4310" s="53"/>
      <c r="B4310" s="53"/>
    </row>
    <row r="4311" spans="1:2">
      <c r="A4311" s="53"/>
      <c r="B4311" s="53"/>
    </row>
    <row r="4312" spans="1:2">
      <c r="A4312" s="53"/>
      <c r="B4312" s="53"/>
    </row>
    <row r="4313" spans="1:2">
      <c r="A4313" s="53"/>
      <c r="B4313" s="53"/>
    </row>
    <row r="4314" spans="1:2">
      <c r="A4314" s="53"/>
      <c r="B4314" s="53"/>
    </row>
    <row r="4315" spans="1:2">
      <c r="A4315" s="53"/>
      <c r="B4315" s="53"/>
    </row>
    <row r="4316" spans="1:2">
      <c r="A4316" s="53"/>
      <c r="B4316" s="53"/>
    </row>
    <row r="4317" spans="1:2">
      <c r="A4317" s="53"/>
      <c r="B4317" s="53"/>
    </row>
    <row r="4318" spans="1:2">
      <c r="A4318" s="53"/>
      <c r="B4318" s="53"/>
    </row>
    <row r="4319" spans="1:2">
      <c r="A4319" s="53"/>
      <c r="B4319" s="53"/>
    </row>
    <row r="4320" spans="1:2">
      <c r="A4320" s="53"/>
      <c r="B4320" s="53"/>
    </row>
    <row r="4321" spans="1:2">
      <c r="A4321" s="53"/>
      <c r="B4321" s="53"/>
    </row>
    <row r="4322" spans="1:2">
      <c r="A4322" s="53"/>
      <c r="B4322" s="53"/>
    </row>
    <row r="4323" spans="1:2">
      <c r="A4323" s="53"/>
      <c r="B4323" s="53"/>
    </row>
    <row r="4324" spans="1:2">
      <c r="A4324" s="53"/>
      <c r="B4324" s="53"/>
    </row>
    <row r="4325" spans="1:2">
      <c r="A4325" s="53"/>
      <c r="B4325" s="53"/>
    </row>
    <row r="4326" spans="1:2">
      <c r="A4326" s="53"/>
      <c r="B4326" s="53"/>
    </row>
    <row r="4327" spans="1:2">
      <c r="A4327" s="53"/>
      <c r="B4327" s="53"/>
    </row>
    <row r="4328" spans="1:2">
      <c r="A4328" s="53"/>
      <c r="B4328" s="53"/>
    </row>
    <row r="4329" spans="1:2">
      <c r="A4329" s="53"/>
      <c r="B4329" s="53"/>
    </row>
    <row r="4330" spans="1:2">
      <c r="A4330" s="53"/>
      <c r="B4330" s="53"/>
    </row>
    <row r="4331" spans="1:2">
      <c r="A4331" s="53"/>
      <c r="B4331" s="53"/>
    </row>
    <row r="4332" spans="1:2">
      <c r="A4332" s="53"/>
      <c r="B4332" s="53"/>
    </row>
    <row r="4333" spans="1:2">
      <c r="A4333" s="53"/>
      <c r="B4333" s="53"/>
    </row>
    <row r="4334" spans="1:2">
      <c r="A4334" s="53"/>
      <c r="B4334" s="53"/>
    </row>
    <row r="4335" spans="1:2">
      <c r="A4335" s="53"/>
      <c r="B4335" s="53"/>
    </row>
    <row r="4336" spans="1:2">
      <c r="A4336" s="53"/>
      <c r="B4336" s="53"/>
    </row>
    <row r="4337" spans="1:2">
      <c r="A4337" s="53"/>
      <c r="B4337" s="53"/>
    </row>
    <row r="4338" spans="1:2">
      <c r="A4338" s="53"/>
      <c r="B4338" s="53"/>
    </row>
    <row r="4339" spans="1:2">
      <c r="A4339" s="53"/>
      <c r="B4339" s="53"/>
    </row>
    <row r="4340" spans="1:2">
      <c r="A4340" s="53"/>
      <c r="B4340" s="53"/>
    </row>
    <row r="4341" spans="1:2">
      <c r="A4341" s="53"/>
      <c r="B4341" s="53"/>
    </row>
    <row r="4342" spans="1:2">
      <c r="A4342" s="53"/>
      <c r="B4342" s="53"/>
    </row>
    <row r="4343" spans="1:2">
      <c r="A4343" s="53"/>
      <c r="B4343" s="53"/>
    </row>
    <row r="4344" spans="1:2">
      <c r="A4344" s="53"/>
      <c r="B4344" s="53"/>
    </row>
    <row r="4345" spans="1:2">
      <c r="A4345" s="53"/>
      <c r="B4345" s="53"/>
    </row>
    <row r="4346" spans="1:2">
      <c r="A4346" s="53"/>
      <c r="B4346" s="53"/>
    </row>
    <row r="4347" spans="1:2">
      <c r="A4347" s="53"/>
      <c r="B4347" s="53"/>
    </row>
    <row r="4348" spans="1:2">
      <c r="A4348" s="53"/>
      <c r="B4348" s="53"/>
    </row>
    <row r="4349" spans="1:2">
      <c r="A4349" s="53"/>
      <c r="B4349" s="53"/>
    </row>
    <row r="4350" spans="1:2">
      <c r="A4350" s="53"/>
      <c r="B4350" s="53"/>
    </row>
    <row r="4351" spans="1:2">
      <c r="A4351" s="53"/>
      <c r="B4351" s="53"/>
    </row>
    <row r="4352" spans="1:2">
      <c r="A4352" s="53"/>
      <c r="B4352" s="53"/>
    </row>
    <row r="4353" spans="1:2">
      <c r="A4353" s="53"/>
      <c r="B4353" s="53"/>
    </row>
    <row r="4354" spans="1:2">
      <c r="A4354" s="53"/>
      <c r="B4354" s="53"/>
    </row>
    <row r="4355" spans="1:2">
      <c r="A4355" s="53"/>
      <c r="B4355" s="53"/>
    </row>
    <row r="4356" spans="1:2">
      <c r="A4356" s="53"/>
      <c r="B4356" s="53"/>
    </row>
    <row r="4357" spans="1:2">
      <c r="A4357" s="53"/>
      <c r="B4357" s="53"/>
    </row>
    <row r="4358" spans="1:2">
      <c r="A4358" s="53"/>
      <c r="B4358" s="53"/>
    </row>
    <row r="4359" spans="1:2">
      <c r="A4359" s="53"/>
      <c r="B4359" s="53"/>
    </row>
    <row r="4360" spans="1:2">
      <c r="A4360" s="53"/>
      <c r="B4360" s="53"/>
    </row>
    <row r="4361" spans="1:2">
      <c r="A4361" s="53"/>
      <c r="B4361" s="53"/>
    </row>
    <row r="4362" spans="1:2">
      <c r="A4362" s="53"/>
      <c r="B4362" s="53"/>
    </row>
    <row r="4363" spans="1:2">
      <c r="A4363" s="53"/>
      <c r="B4363" s="53"/>
    </row>
    <row r="4364" spans="1:2">
      <c r="A4364" s="53"/>
      <c r="B4364" s="53"/>
    </row>
    <row r="4365" spans="1:2">
      <c r="A4365" s="53"/>
      <c r="B4365" s="53"/>
    </row>
    <row r="4366" spans="1:2">
      <c r="A4366" s="53"/>
      <c r="B4366" s="53"/>
    </row>
    <row r="4367" spans="1:2">
      <c r="A4367" s="53"/>
      <c r="B4367" s="53"/>
    </row>
    <row r="4368" spans="1:2">
      <c r="A4368" s="53"/>
      <c r="B4368" s="53"/>
    </row>
    <row r="4369" spans="1:2">
      <c r="A4369" s="53"/>
      <c r="B4369" s="53"/>
    </row>
    <row r="4370" spans="1:2">
      <c r="A4370" s="53"/>
      <c r="B4370" s="53"/>
    </row>
    <row r="4371" spans="1:2">
      <c r="A4371" s="53"/>
      <c r="B4371" s="53"/>
    </row>
    <row r="4372" spans="1:2">
      <c r="A4372" s="53"/>
      <c r="B4372" s="53"/>
    </row>
    <row r="4373" spans="1:2">
      <c r="A4373" s="53"/>
      <c r="B4373" s="53"/>
    </row>
    <row r="4374" spans="1:2">
      <c r="A4374" s="53"/>
      <c r="B4374" s="53"/>
    </row>
    <row r="4375" spans="1:2">
      <c r="A4375" s="53"/>
      <c r="B4375" s="53"/>
    </row>
    <row r="4376" spans="1:2">
      <c r="A4376" s="53"/>
      <c r="B4376" s="53"/>
    </row>
    <row r="4377" spans="1:2">
      <c r="A4377" s="53"/>
      <c r="B4377" s="53"/>
    </row>
    <row r="4378" spans="1:2">
      <c r="A4378" s="53"/>
      <c r="B4378" s="53"/>
    </row>
    <row r="4379" spans="1:2">
      <c r="A4379" s="53"/>
      <c r="B4379" s="53"/>
    </row>
    <row r="4380" spans="1:2">
      <c r="A4380" s="53"/>
      <c r="B4380" s="53"/>
    </row>
    <row r="4381" spans="1:2">
      <c r="A4381" s="53"/>
      <c r="B4381" s="53"/>
    </row>
    <row r="4382" spans="1:2">
      <c r="A4382" s="53"/>
      <c r="B4382" s="53"/>
    </row>
    <row r="4383" spans="1:2">
      <c r="A4383" s="53"/>
      <c r="B4383" s="53"/>
    </row>
    <row r="4384" spans="1:2">
      <c r="A4384" s="53"/>
      <c r="B4384" s="53"/>
    </row>
    <row r="4385" spans="1:2">
      <c r="A4385" s="53"/>
      <c r="B4385" s="53"/>
    </row>
    <row r="4386" spans="1:2">
      <c r="A4386" s="53"/>
      <c r="B4386" s="53"/>
    </row>
    <row r="4387" spans="1:2">
      <c r="A4387" s="53"/>
      <c r="B4387" s="53"/>
    </row>
    <row r="4388" spans="1:2">
      <c r="A4388" s="53"/>
      <c r="B4388" s="53"/>
    </row>
    <row r="4389" spans="1:2">
      <c r="A4389" s="53"/>
      <c r="B4389" s="53"/>
    </row>
    <row r="4390" spans="1:2">
      <c r="A4390" s="53"/>
      <c r="B4390" s="53"/>
    </row>
    <row r="4391" spans="1:2">
      <c r="A4391" s="53"/>
      <c r="B4391" s="53"/>
    </row>
    <row r="4392" spans="1:2">
      <c r="A4392" s="53"/>
      <c r="B4392" s="53"/>
    </row>
    <row r="4393" spans="1:2">
      <c r="A4393" s="53"/>
      <c r="B4393" s="53"/>
    </row>
    <row r="4394" spans="1:2">
      <c r="A4394" s="53"/>
      <c r="B4394" s="53"/>
    </row>
    <row r="4395" spans="1:2">
      <c r="A4395" s="53"/>
      <c r="B4395" s="53"/>
    </row>
    <row r="4396" spans="1:2">
      <c r="A4396" s="53"/>
      <c r="B4396" s="53"/>
    </row>
    <row r="4397" spans="1:2">
      <c r="A4397" s="53"/>
      <c r="B4397" s="53"/>
    </row>
    <row r="4398" spans="1:2">
      <c r="A4398" s="53"/>
      <c r="B4398" s="53"/>
    </row>
    <row r="4399" spans="1:2">
      <c r="A4399" s="53"/>
      <c r="B4399" s="53"/>
    </row>
    <row r="4400" spans="1:2">
      <c r="A4400" s="53"/>
      <c r="B4400" s="53"/>
    </row>
    <row r="4401" spans="1:2">
      <c r="A4401" s="53"/>
      <c r="B4401" s="53"/>
    </row>
    <row r="4402" spans="1:2">
      <c r="A4402" s="53"/>
      <c r="B4402" s="53"/>
    </row>
    <row r="4403" spans="1:2">
      <c r="A4403" s="53"/>
      <c r="B4403" s="53"/>
    </row>
    <row r="4404" spans="1:2">
      <c r="A4404" s="53"/>
      <c r="B4404" s="53"/>
    </row>
    <row r="4405" spans="1:2">
      <c r="A4405" s="53"/>
      <c r="B4405" s="53"/>
    </row>
    <row r="4406" spans="1:2">
      <c r="A4406" s="53"/>
      <c r="B4406" s="53"/>
    </row>
    <row r="4407" spans="1:2">
      <c r="A4407" s="53"/>
      <c r="B4407" s="53"/>
    </row>
    <row r="4408" spans="1:2">
      <c r="A4408" s="53"/>
      <c r="B4408" s="53"/>
    </row>
    <row r="4409" spans="1:2">
      <c r="A4409" s="53"/>
      <c r="B4409" s="53"/>
    </row>
    <row r="4410" spans="1:2">
      <c r="A4410" s="53"/>
      <c r="B4410" s="53"/>
    </row>
    <row r="4411" spans="1:2">
      <c r="A4411" s="53"/>
      <c r="B4411" s="53"/>
    </row>
    <row r="4412" spans="1:2">
      <c r="A4412" s="53"/>
      <c r="B4412" s="53"/>
    </row>
    <row r="4413" spans="1:2">
      <c r="A4413" s="53"/>
      <c r="B4413" s="53"/>
    </row>
    <row r="4414" spans="1:2">
      <c r="A4414" s="53"/>
      <c r="B4414" s="53"/>
    </row>
    <row r="4415" spans="1:2">
      <c r="A4415" s="53"/>
      <c r="B4415" s="53"/>
    </row>
    <row r="4416" spans="1:2">
      <c r="A4416" s="53"/>
      <c r="B4416" s="53"/>
    </row>
    <row r="4417" spans="1:2">
      <c r="A4417" s="53"/>
      <c r="B4417" s="53"/>
    </row>
    <row r="4418" spans="1:2">
      <c r="A4418" s="53"/>
      <c r="B4418" s="53"/>
    </row>
    <row r="4419" spans="1:2">
      <c r="A4419" s="53"/>
      <c r="B4419" s="53"/>
    </row>
    <row r="4420" spans="1:2">
      <c r="A4420" s="53"/>
      <c r="B4420" s="53"/>
    </row>
    <row r="4421" spans="1:2">
      <c r="A4421" s="53"/>
      <c r="B4421" s="53"/>
    </row>
    <row r="4422" spans="1:2">
      <c r="A4422" s="53"/>
      <c r="B4422" s="53"/>
    </row>
    <row r="4423" spans="1:2">
      <c r="A4423" s="53"/>
      <c r="B4423" s="53"/>
    </row>
    <row r="4424" spans="1:2">
      <c r="A4424" s="53"/>
      <c r="B4424" s="53"/>
    </row>
    <row r="4425" spans="1:2">
      <c r="A4425" s="53"/>
      <c r="B4425" s="53"/>
    </row>
    <row r="4426" spans="1:2">
      <c r="A4426" s="53"/>
      <c r="B4426" s="53"/>
    </row>
    <row r="4427" spans="1:2">
      <c r="A4427" s="53"/>
      <c r="B4427" s="53"/>
    </row>
    <row r="4428" spans="1:2">
      <c r="A4428" s="53"/>
      <c r="B4428" s="53"/>
    </row>
    <row r="4429" spans="1:2">
      <c r="A4429" s="53"/>
      <c r="B4429" s="53"/>
    </row>
    <row r="4430" spans="1:2">
      <c r="A4430" s="53"/>
      <c r="B4430" s="53"/>
    </row>
    <row r="4431" spans="1:2">
      <c r="A4431" s="53"/>
      <c r="B4431" s="53"/>
    </row>
    <row r="4432" spans="1:2">
      <c r="A4432" s="53"/>
      <c r="B4432" s="53"/>
    </row>
    <row r="4433" spans="1:2">
      <c r="A4433" s="53"/>
      <c r="B4433" s="53"/>
    </row>
    <row r="4434" spans="1:2">
      <c r="A4434" s="53"/>
      <c r="B4434" s="53"/>
    </row>
    <row r="4435" spans="1:2">
      <c r="A4435" s="53"/>
      <c r="B4435" s="53"/>
    </row>
    <row r="4436" spans="1:2">
      <c r="A4436" s="53"/>
      <c r="B4436" s="53"/>
    </row>
    <row r="4437" spans="1:2">
      <c r="A4437" s="53"/>
      <c r="B4437" s="53"/>
    </row>
    <row r="4438" spans="1:2">
      <c r="A4438" s="53"/>
      <c r="B4438" s="53"/>
    </row>
    <row r="4439" spans="1:2">
      <c r="A4439" s="53"/>
      <c r="B4439" s="53"/>
    </row>
    <row r="4440" spans="1:2">
      <c r="A4440" s="53"/>
      <c r="B4440" s="53"/>
    </row>
    <row r="4441" spans="1:2">
      <c r="A4441" s="53"/>
      <c r="B4441" s="53"/>
    </row>
    <row r="4442" spans="1:2">
      <c r="A4442" s="53"/>
      <c r="B4442" s="53"/>
    </row>
    <row r="4443" spans="1:2">
      <c r="A4443" s="53"/>
      <c r="B4443" s="53"/>
    </row>
    <row r="4444" spans="1:2">
      <c r="A4444" s="53"/>
      <c r="B4444" s="53"/>
    </row>
    <row r="4445" spans="1:2">
      <c r="A4445" s="53"/>
      <c r="B4445" s="53"/>
    </row>
    <row r="4446" spans="1:2">
      <c r="A4446" s="53"/>
      <c r="B4446" s="53"/>
    </row>
    <row r="4447" spans="1:2">
      <c r="A4447" s="53"/>
      <c r="B4447" s="53"/>
    </row>
    <row r="4448" spans="1:2">
      <c r="A4448" s="53"/>
      <c r="B4448" s="53"/>
    </row>
    <row r="4449" spans="1:2">
      <c r="A4449" s="53"/>
      <c r="B4449" s="53"/>
    </row>
    <row r="4450" spans="1:2">
      <c r="A4450" s="53"/>
      <c r="B4450" s="53"/>
    </row>
    <row r="4451" spans="1:2">
      <c r="A4451" s="53"/>
      <c r="B4451" s="53"/>
    </row>
    <row r="4452" spans="1:2">
      <c r="A4452" s="53"/>
      <c r="B4452" s="53"/>
    </row>
    <row r="4453" spans="1:2">
      <c r="A4453" s="53"/>
      <c r="B4453" s="53"/>
    </row>
    <row r="4454" spans="1:2">
      <c r="A4454" s="53"/>
      <c r="B4454" s="53"/>
    </row>
    <row r="4455" spans="1:2">
      <c r="A4455" s="53"/>
      <c r="B4455" s="53"/>
    </row>
    <row r="4456" spans="1:2">
      <c r="A4456" s="53"/>
      <c r="B4456" s="53"/>
    </row>
    <row r="4457" spans="1:2">
      <c r="A4457" s="53"/>
      <c r="B4457" s="53"/>
    </row>
    <row r="4458" spans="1:2">
      <c r="A4458" s="53"/>
      <c r="B4458" s="53"/>
    </row>
    <row r="4459" spans="1:2">
      <c r="A4459" s="53"/>
      <c r="B4459" s="53"/>
    </row>
    <row r="4460" spans="1:2">
      <c r="A4460" s="53"/>
      <c r="B4460" s="53"/>
    </row>
    <row r="4461" spans="1:2">
      <c r="A4461" s="53"/>
      <c r="B4461" s="53"/>
    </row>
    <row r="4462" spans="1:2">
      <c r="A4462" s="53"/>
      <c r="B4462" s="53"/>
    </row>
    <row r="4463" spans="1:2">
      <c r="A4463" s="53"/>
      <c r="B4463" s="53"/>
    </row>
    <row r="4464" spans="1:2">
      <c r="A4464" s="53"/>
      <c r="B4464" s="53"/>
    </row>
    <row r="4465" spans="1:2">
      <c r="A4465" s="53"/>
      <c r="B4465" s="53"/>
    </row>
    <row r="4466" spans="1:2">
      <c r="A4466" s="53"/>
      <c r="B4466" s="53"/>
    </row>
    <row r="4467" spans="1:2">
      <c r="A4467" s="53"/>
      <c r="B4467" s="53"/>
    </row>
    <row r="4468" spans="1:2">
      <c r="A4468" s="53"/>
      <c r="B4468" s="53"/>
    </row>
    <row r="4469" spans="1:2">
      <c r="A4469" s="53"/>
      <c r="B4469" s="53"/>
    </row>
    <row r="4470" spans="1:2">
      <c r="A4470" s="53"/>
      <c r="B4470" s="53"/>
    </row>
    <row r="4471" spans="1:2">
      <c r="A4471" s="53"/>
      <c r="B4471" s="53"/>
    </row>
    <row r="4472" spans="1:2">
      <c r="A4472" s="53"/>
      <c r="B4472" s="53"/>
    </row>
    <row r="4473" spans="1:2">
      <c r="A4473" s="53"/>
      <c r="B4473" s="53"/>
    </row>
    <row r="4474" spans="1:2">
      <c r="A4474" s="53"/>
      <c r="B4474" s="53"/>
    </row>
    <row r="4475" spans="1:2">
      <c r="A4475" s="53"/>
      <c r="B4475" s="53"/>
    </row>
    <row r="4476" spans="1:2">
      <c r="A4476" s="53"/>
      <c r="B4476" s="53"/>
    </row>
    <row r="4477" spans="1:2">
      <c r="A4477" s="53"/>
      <c r="B4477" s="53"/>
    </row>
    <row r="4478" spans="1:2">
      <c r="A4478" s="53"/>
      <c r="B4478" s="53"/>
    </row>
    <row r="4479" spans="1:2">
      <c r="A4479" s="53"/>
      <c r="B4479" s="53"/>
    </row>
    <row r="4480" spans="1:2">
      <c r="A4480" s="53"/>
      <c r="B4480" s="53"/>
    </row>
    <row r="4481" spans="1:2">
      <c r="A4481" s="53"/>
      <c r="B4481" s="53"/>
    </row>
    <row r="4482" spans="1:2">
      <c r="A4482" s="53"/>
      <c r="B4482" s="53"/>
    </row>
    <row r="4483" spans="1:2">
      <c r="A4483" s="53"/>
      <c r="B4483" s="53"/>
    </row>
    <row r="4484" spans="1:2">
      <c r="A4484" s="53"/>
      <c r="B4484" s="53"/>
    </row>
    <row r="4485" spans="1:2">
      <c r="A4485" s="53"/>
      <c r="B4485" s="53"/>
    </row>
    <row r="4486" spans="1:2">
      <c r="A4486" s="53"/>
      <c r="B4486" s="53"/>
    </row>
    <row r="4487" spans="1:2">
      <c r="A4487" s="53"/>
      <c r="B4487" s="53"/>
    </row>
    <row r="4488" spans="1:2">
      <c r="A4488" s="53"/>
      <c r="B4488" s="53"/>
    </row>
    <row r="4489" spans="1:2">
      <c r="A4489" s="53"/>
      <c r="B4489" s="53"/>
    </row>
    <row r="4490" spans="1:2">
      <c r="A4490" s="53"/>
      <c r="B4490" s="53"/>
    </row>
    <row r="4491" spans="1:2">
      <c r="A4491" s="53"/>
      <c r="B4491" s="53"/>
    </row>
    <row r="4492" spans="1:2">
      <c r="A4492" s="53"/>
      <c r="B4492" s="53"/>
    </row>
    <row r="4493" spans="1:2">
      <c r="A4493" s="53"/>
      <c r="B4493" s="53"/>
    </row>
    <row r="4494" spans="1:2">
      <c r="A4494" s="53"/>
      <c r="B4494" s="53"/>
    </row>
    <row r="4495" spans="1:2">
      <c r="A4495" s="53"/>
      <c r="B4495" s="53"/>
    </row>
    <row r="4496" spans="1:2">
      <c r="A4496" s="53"/>
      <c r="B4496" s="53"/>
    </row>
    <row r="4497" spans="1:2">
      <c r="A4497" s="53"/>
      <c r="B4497" s="53"/>
    </row>
    <row r="4498" spans="1:2">
      <c r="A4498" s="53"/>
      <c r="B4498" s="53"/>
    </row>
    <row r="4499" spans="1:2">
      <c r="A4499" s="53"/>
      <c r="B4499" s="53"/>
    </row>
    <row r="4500" spans="1:2">
      <c r="A4500" s="53"/>
      <c r="B4500" s="53"/>
    </row>
    <row r="4501" spans="1:2">
      <c r="A4501" s="53"/>
      <c r="B4501" s="53"/>
    </row>
    <row r="4502" spans="1:2">
      <c r="A4502" s="53"/>
      <c r="B4502" s="53"/>
    </row>
    <row r="4503" spans="1:2">
      <c r="A4503" s="53"/>
      <c r="B4503" s="53"/>
    </row>
    <row r="4504" spans="1:2">
      <c r="A4504" s="53"/>
      <c r="B4504" s="53"/>
    </row>
    <row r="4505" spans="1:2">
      <c r="A4505" s="53"/>
      <c r="B4505" s="53"/>
    </row>
    <row r="4506" spans="1:2">
      <c r="A4506" s="53"/>
      <c r="B4506" s="53"/>
    </row>
    <row r="4507" spans="1:2">
      <c r="A4507" s="53"/>
      <c r="B4507" s="53"/>
    </row>
    <row r="4508" spans="1:2">
      <c r="A4508" s="53"/>
      <c r="B4508" s="53"/>
    </row>
    <row r="4509" spans="1:2">
      <c r="A4509" s="53"/>
      <c r="B4509" s="53"/>
    </row>
    <row r="4510" spans="1:2">
      <c r="A4510" s="53"/>
      <c r="B4510" s="53"/>
    </row>
    <row r="4511" spans="1:2">
      <c r="A4511" s="53"/>
      <c r="B4511" s="53"/>
    </row>
    <row r="4512" spans="1:2">
      <c r="A4512" s="53"/>
      <c r="B4512" s="53"/>
    </row>
    <row r="4513" spans="1:2">
      <c r="A4513" s="53"/>
      <c r="B4513" s="53"/>
    </row>
    <row r="4514" spans="1:2">
      <c r="A4514" s="53"/>
      <c r="B4514" s="53"/>
    </row>
    <row r="4515" spans="1:2">
      <c r="A4515" s="53"/>
      <c r="B4515" s="53"/>
    </row>
    <row r="4516" spans="1:2">
      <c r="A4516" s="53"/>
      <c r="B4516" s="53"/>
    </row>
    <row r="4517" spans="1:2">
      <c r="A4517" s="53"/>
      <c r="B4517" s="53"/>
    </row>
    <row r="4518" spans="1:2">
      <c r="A4518" s="53"/>
      <c r="B4518" s="53"/>
    </row>
    <row r="4519" spans="1:2">
      <c r="A4519" s="53"/>
      <c r="B4519" s="53"/>
    </row>
    <row r="4520" spans="1:2">
      <c r="A4520" s="53"/>
      <c r="B4520" s="53"/>
    </row>
    <row r="4521" spans="1:2">
      <c r="A4521" s="53"/>
      <c r="B4521" s="53"/>
    </row>
    <row r="4522" spans="1:2">
      <c r="A4522" s="53"/>
      <c r="B4522" s="53"/>
    </row>
    <row r="4523" spans="1:2">
      <c r="A4523" s="53"/>
      <c r="B4523" s="53"/>
    </row>
    <row r="4524" spans="1:2">
      <c r="A4524" s="53"/>
      <c r="B4524" s="53"/>
    </row>
    <row r="4525" spans="1:2">
      <c r="A4525" s="53"/>
      <c r="B4525" s="53"/>
    </row>
    <row r="4526" spans="1:2">
      <c r="A4526" s="53"/>
      <c r="B4526" s="53"/>
    </row>
    <row r="4527" spans="1:2">
      <c r="A4527" s="53"/>
      <c r="B4527" s="53"/>
    </row>
    <row r="4528" spans="1:2">
      <c r="A4528" s="53"/>
      <c r="B4528" s="53"/>
    </row>
    <row r="4529" spans="1:2">
      <c r="A4529" s="53"/>
      <c r="B4529" s="53"/>
    </row>
    <row r="4530" spans="1:2">
      <c r="A4530" s="53"/>
      <c r="B4530" s="53"/>
    </row>
    <row r="4531" spans="1:2">
      <c r="A4531" s="53"/>
      <c r="B4531" s="53"/>
    </row>
    <row r="4532" spans="1:2">
      <c r="A4532" s="53"/>
      <c r="B4532" s="53"/>
    </row>
    <row r="4533" spans="1:2">
      <c r="A4533" s="53"/>
      <c r="B4533" s="53"/>
    </row>
    <row r="4534" spans="1:2">
      <c r="A4534" s="53"/>
      <c r="B4534" s="53"/>
    </row>
    <row r="4535" spans="1:2">
      <c r="A4535" s="53"/>
      <c r="B4535" s="53"/>
    </row>
    <row r="4536" spans="1:2">
      <c r="A4536" s="53"/>
      <c r="B4536" s="53"/>
    </row>
    <row r="4537" spans="1:2">
      <c r="A4537" s="53"/>
      <c r="B4537" s="53"/>
    </row>
    <row r="4538" spans="1:2">
      <c r="A4538" s="53"/>
      <c r="B4538" s="53"/>
    </row>
    <row r="4539" spans="1:2">
      <c r="A4539" s="53"/>
      <c r="B4539" s="53"/>
    </row>
    <row r="4540" spans="1:2">
      <c r="A4540" s="53"/>
      <c r="B4540" s="53"/>
    </row>
    <row r="4541" spans="1:2">
      <c r="A4541" s="53"/>
      <c r="B4541" s="53"/>
    </row>
    <row r="4542" spans="1:2">
      <c r="A4542" s="53"/>
      <c r="B4542" s="53"/>
    </row>
    <row r="4543" spans="1:2">
      <c r="A4543" s="53"/>
      <c r="B4543" s="53"/>
    </row>
    <row r="4544" spans="1:2">
      <c r="A4544" s="53"/>
      <c r="B4544" s="53"/>
    </row>
    <row r="4545" spans="1:2">
      <c r="A4545" s="53"/>
      <c r="B4545" s="53"/>
    </row>
    <row r="4546" spans="1:2">
      <c r="A4546" s="53"/>
      <c r="B4546" s="53"/>
    </row>
    <row r="4547" spans="1:2">
      <c r="A4547" s="53"/>
      <c r="B4547" s="53"/>
    </row>
    <row r="4548" spans="1:2">
      <c r="A4548" s="53"/>
      <c r="B4548" s="53"/>
    </row>
    <row r="4549" spans="1:2">
      <c r="A4549" s="53"/>
      <c r="B4549" s="53"/>
    </row>
    <row r="4550" spans="1:2">
      <c r="A4550" s="53"/>
      <c r="B4550" s="53"/>
    </row>
    <row r="4551" spans="1:2">
      <c r="A4551" s="53"/>
      <c r="B4551" s="53"/>
    </row>
    <row r="4552" spans="1:2">
      <c r="A4552" s="53"/>
      <c r="B4552" s="53"/>
    </row>
    <row r="4553" spans="1:2">
      <c r="A4553" s="53"/>
      <c r="B4553" s="53"/>
    </row>
    <row r="4554" spans="1:2">
      <c r="A4554" s="53"/>
      <c r="B4554" s="53"/>
    </row>
    <row r="4555" spans="1:2">
      <c r="A4555" s="53"/>
      <c r="B4555" s="53"/>
    </row>
    <row r="4556" spans="1:2">
      <c r="A4556" s="53"/>
      <c r="B4556" s="53"/>
    </row>
    <row r="4557" spans="1:2">
      <c r="A4557" s="53"/>
      <c r="B4557" s="53"/>
    </row>
    <row r="4558" spans="1:2">
      <c r="A4558" s="53"/>
      <c r="B4558" s="53"/>
    </row>
    <row r="4559" spans="1:2">
      <c r="A4559" s="53"/>
      <c r="B4559" s="53"/>
    </row>
    <row r="4560" spans="1:2">
      <c r="A4560" s="53"/>
      <c r="B4560" s="53"/>
    </row>
    <row r="4561" spans="1:2">
      <c r="A4561" s="53"/>
      <c r="B4561" s="53"/>
    </row>
    <row r="4562" spans="1:2">
      <c r="A4562" s="53"/>
      <c r="B4562" s="53"/>
    </row>
    <row r="4563" spans="1:2">
      <c r="A4563" s="53"/>
      <c r="B4563" s="53"/>
    </row>
    <row r="4564" spans="1:2">
      <c r="A4564" s="53"/>
      <c r="B4564" s="53"/>
    </row>
    <row r="4565" spans="1:2">
      <c r="A4565" s="53"/>
      <c r="B4565" s="53"/>
    </row>
    <row r="4566" spans="1:2">
      <c r="A4566" s="53"/>
      <c r="B4566" s="53"/>
    </row>
    <row r="4567" spans="1:2">
      <c r="A4567" s="53"/>
      <c r="B4567" s="53"/>
    </row>
    <row r="4568" spans="1:2">
      <c r="A4568" s="53"/>
      <c r="B4568" s="53"/>
    </row>
    <row r="4569" spans="1:2">
      <c r="A4569" s="53"/>
      <c r="B4569" s="53"/>
    </row>
    <row r="4570" spans="1:2">
      <c r="A4570" s="53"/>
      <c r="B4570" s="53"/>
    </row>
    <row r="4571" spans="1:2">
      <c r="A4571" s="53"/>
      <c r="B4571" s="53"/>
    </row>
    <row r="4572" spans="1:2">
      <c r="A4572" s="53"/>
      <c r="B4572" s="53"/>
    </row>
    <row r="4573" spans="1:2">
      <c r="A4573" s="53"/>
      <c r="B4573" s="53"/>
    </row>
    <row r="4574" spans="1:2">
      <c r="A4574" s="53"/>
      <c r="B4574" s="53"/>
    </row>
    <row r="4575" spans="1:2">
      <c r="A4575" s="53"/>
      <c r="B4575" s="53"/>
    </row>
    <row r="4576" spans="1:2">
      <c r="A4576" s="53"/>
      <c r="B4576" s="53"/>
    </row>
    <row r="4577" spans="1:2">
      <c r="A4577" s="53"/>
      <c r="B4577" s="53"/>
    </row>
    <row r="4578" spans="1:2">
      <c r="A4578" s="53"/>
      <c r="B4578" s="53"/>
    </row>
    <row r="4579" spans="1:2">
      <c r="A4579" s="53"/>
      <c r="B4579" s="53"/>
    </row>
    <row r="4580" spans="1:2">
      <c r="A4580" s="53"/>
      <c r="B4580" s="53"/>
    </row>
    <row r="4581" spans="1:2">
      <c r="A4581" s="53"/>
      <c r="B4581" s="53"/>
    </row>
    <row r="4582" spans="1:2">
      <c r="A4582" s="53"/>
      <c r="B4582" s="53"/>
    </row>
    <row r="4583" spans="1:2">
      <c r="A4583" s="53"/>
      <c r="B4583" s="53"/>
    </row>
    <row r="4584" spans="1:2">
      <c r="A4584" s="53"/>
      <c r="B4584" s="53"/>
    </row>
    <row r="4585" spans="1:2">
      <c r="A4585" s="53"/>
      <c r="B4585" s="53"/>
    </row>
    <row r="4586" spans="1:2">
      <c r="A4586" s="53"/>
      <c r="B4586" s="53"/>
    </row>
    <row r="4587" spans="1:2">
      <c r="A4587" s="53"/>
      <c r="B4587" s="53"/>
    </row>
    <row r="4588" spans="1:2">
      <c r="A4588" s="53"/>
      <c r="B4588" s="53"/>
    </row>
    <row r="4589" spans="1:2">
      <c r="A4589" s="53"/>
      <c r="B4589" s="53"/>
    </row>
    <row r="4590" spans="1:2">
      <c r="A4590" s="53"/>
      <c r="B4590" s="53"/>
    </row>
    <row r="4591" spans="1:2">
      <c r="A4591" s="53"/>
      <c r="B4591" s="53"/>
    </row>
    <row r="4592" spans="1:2">
      <c r="A4592" s="53"/>
      <c r="B4592" s="53"/>
    </row>
    <row r="4593" spans="1:2">
      <c r="A4593" s="53"/>
      <c r="B4593" s="53"/>
    </row>
    <row r="4594" spans="1:2">
      <c r="A4594" s="53"/>
      <c r="B4594" s="53"/>
    </row>
    <row r="4595" spans="1:2">
      <c r="A4595" s="53"/>
      <c r="B4595" s="53"/>
    </row>
    <row r="4596" spans="1:2">
      <c r="A4596" s="53"/>
      <c r="B4596" s="53"/>
    </row>
    <row r="4597" spans="1:2">
      <c r="A4597" s="53"/>
      <c r="B4597" s="53"/>
    </row>
    <row r="4598" spans="1:2">
      <c r="A4598" s="53"/>
      <c r="B4598" s="53"/>
    </row>
    <row r="4599" spans="1:2">
      <c r="A4599" s="53"/>
      <c r="B4599" s="53"/>
    </row>
    <row r="4600" spans="1:2">
      <c r="A4600" s="53"/>
      <c r="B4600" s="53"/>
    </row>
    <row r="4601" spans="1:2">
      <c r="A4601" s="53"/>
      <c r="B4601" s="53"/>
    </row>
    <row r="4602" spans="1:2">
      <c r="A4602" s="53"/>
      <c r="B4602" s="53"/>
    </row>
    <row r="4603" spans="1:2">
      <c r="A4603" s="53"/>
      <c r="B4603" s="53"/>
    </row>
    <row r="4604" spans="1:2">
      <c r="A4604" s="53"/>
      <c r="B4604" s="53"/>
    </row>
    <row r="4605" spans="1:2">
      <c r="A4605" s="53"/>
      <c r="B4605" s="53"/>
    </row>
    <row r="4606" spans="1:2">
      <c r="A4606" s="53"/>
      <c r="B4606" s="53"/>
    </row>
    <row r="4607" spans="1:2">
      <c r="A4607" s="53"/>
      <c r="B4607" s="53"/>
    </row>
    <row r="4608" spans="1:2">
      <c r="A4608" s="53"/>
      <c r="B4608" s="53"/>
    </row>
    <row r="4609" spans="1:2">
      <c r="A4609" s="53"/>
      <c r="B4609" s="53"/>
    </row>
    <row r="4610" spans="1:2">
      <c r="A4610" s="53"/>
      <c r="B4610" s="53"/>
    </row>
    <row r="4611" spans="1:2">
      <c r="A4611" s="53"/>
      <c r="B4611" s="53"/>
    </row>
    <row r="4612" spans="1:2">
      <c r="A4612" s="53"/>
      <c r="B4612" s="53"/>
    </row>
    <row r="4613" spans="1:2">
      <c r="A4613" s="53"/>
      <c r="B4613" s="53"/>
    </row>
    <row r="4614" spans="1:2">
      <c r="A4614" s="53"/>
      <c r="B4614" s="53"/>
    </row>
    <row r="4615" spans="1:2">
      <c r="A4615" s="53"/>
      <c r="B4615" s="53"/>
    </row>
    <row r="4616" spans="1:2">
      <c r="A4616" s="53"/>
      <c r="B4616" s="53"/>
    </row>
    <row r="4617" spans="1:2">
      <c r="A4617" s="53"/>
      <c r="B4617" s="53"/>
    </row>
    <row r="4618" spans="1:2">
      <c r="A4618" s="53"/>
      <c r="B4618" s="53"/>
    </row>
    <row r="4619" spans="1:2">
      <c r="A4619" s="53"/>
      <c r="B4619" s="53"/>
    </row>
    <row r="4620" spans="1:2">
      <c r="A4620" s="53"/>
      <c r="B4620" s="53"/>
    </row>
    <row r="4621" spans="1:2">
      <c r="A4621" s="53"/>
      <c r="B4621" s="53"/>
    </row>
    <row r="4622" spans="1:2">
      <c r="A4622" s="53"/>
      <c r="B4622" s="53"/>
    </row>
    <row r="4623" spans="1:2">
      <c r="A4623" s="53"/>
      <c r="B4623" s="53"/>
    </row>
    <row r="4624" spans="1:2">
      <c r="A4624" s="53"/>
      <c r="B4624" s="53"/>
    </row>
    <row r="4625" spans="1:2">
      <c r="A4625" s="53"/>
      <c r="B4625" s="53"/>
    </row>
    <row r="4626" spans="1:2">
      <c r="A4626" s="53"/>
      <c r="B4626" s="53"/>
    </row>
    <row r="4627" spans="1:2">
      <c r="A4627" s="53"/>
      <c r="B4627" s="53"/>
    </row>
    <row r="4628" spans="1:2">
      <c r="A4628" s="53"/>
      <c r="B4628" s="53"/>
    </row>
    <row r="4629" spans="1:2">
      <c r="A4629" s="53"/>
      <c r="B4629" s="53"/>
    </row>
    <row r="4630" spans="1:2">
      <c r="A4630" s="53"/>
      <c r="B4630" s="53"/>
    </row>
    <row r="4631" spans="1:2">
      <c r="A4631" s="53"/>
      <c r="B4631" s="53"/>
    </row>
    <row r="4632" spans="1:2">
      <c r="A4632" s="53"/>
      <c r="B4632" s="53"/>
    </row>
    <row r="4633" spans="1:2">
      <c r="A4633" s="53"/>
      <c r="B4633" s="53"/>
    </row>
    <row r="4634" spans="1:2">
      <c r="A4634" s="53"/>
      <c r="B4634" s="53"/>
    </row>
    <row r="4635" spans="1:2">
      <c r="A4635" s="53"/>
      <c r="B4635" s="53"/>
    </row>
    <row r="4636" spans="1:2">
      <c r="A4636" s="53"/>
      <c r="B4636" s="53"/>
    </row>
    <row r="4637" spans="1:2">
      <c r="A4637" s="53"/>
      <c r="B4637" s="53"/>
    </row>
    <row r="4638" spans="1:2">
      <c r="A4638" s="53"/>
      <c r="B4638" s="53"/>
    </row>
    <row r="4639" spans="1:2">
      <c r="A4639" s="53"/>
      <c r="B4639" s="53"/>
    </row>
    <row r="4640" spans="1:2">
      <c r="A4640" s="53"/>
      <c r="B4640" s="53"/>
    </row>
    <row r="4641" spans="1:2">
      <c r="A4641" s="53"/>
      <c r="B4641" s="53"/>
    </row>
    <row r="4642" spans="1:2">
      <c r="A4642" s="53"/>
      <c r="B4642" s="53"/>
    </row>
    <row r="4643" spans="1:2">
      <c r="A4643" s="53"/>
      <c r="B4643" s="53"/>
    </row>
    <row r="4644" spans="1:2">
      <c r="A4644" s="53"/>
      <c r="B4644" s="53"/>
    </row>
    <row r="4645" spans="1:2">
      <c r="A4645" s="53"/>
      <c r="B4645" s="53"/>
    </row>
    <row r="4646" spans="1:2">
      <c r="A4646" s="53"/>
      <c r="B4646" s="53"/>
    </row>
    <row r="4647" spans="1:2">
      <c r="A4647" s="53"/>
      <c r="B4647" s="53"/>
    </row>
    <row r="4648" spans="1:2">
      <c r="A4648" s="53"/>
      <c r="B4648" s="53"/>
    </row>
    <row r="4649" spans="1:2">
      <c r="A4649" s="53"/>
      <c r="B4649" s="53"/>
    </row>
    <row r="4650" spans="1:2">
      <c r="A4650" s="53"/>
      <c r="B4650" s="53"/>
    </row>
    <row r="4651" spans="1:2">
      <c r="A4651" s="53"/>
      <c r="B4651" s="53"/>
    </row>
    <row r="4652" spans="1:2">
      <c r="A4652" s="53"/>
      <c r="B4652" s="53"/>
    </row>
    <row r="4653" spans="1:2">
      <c r="A4653" s="53"/>
      <c r="B4653" s="53"/>
    </row>
    <row r="4654" spans="1:2">
      <c r="A4654" s="53"/>
      <c r="B4654" s="53"/>
    </row>
    <row r="4655" spans="1:2">
      <c r="A4655" s="53"/>
      <c r="B4655" s="53"/>
    </row>
    <row r="4656" spans="1:2">
      <c r="A4656" s="53"/>
      <c r="B4656" s="53"/>
    </row>
    <row r="4657" spans="1:2">
      <c r="A4657" s="53"/>
      <c r="B4657" s="53"/>
    </row>
    <row r="4658" spans="1:2">
      <c r="A4658" s="53"/>
      <c r="B4658" s="53"/>
    </row>
    <row r="4659" spans="1:2">
      <c r="A4659" s="53"/>
      <c r="B4659" s="53"/>
    </row>
    <row r="4660" spans="1:2">
      <c r="A4660" s="53"/>
      <c r="B4660" s="53"/>
    </row>
    <row r="4661" spans="1:2">
      <c r="A4661" s="53"/>
      <c r="B4661" s="53"/>
    </row>
    <row r="4662" spans="1:2">
      <c r="A4662" s="53"/>
      <c r="B4662" s="53"/>
    </row>
    <row r="4663" spans="1:2">
      <c r="A4663" s="53"/>
      <c r="B4663" s="53"/>
    </row>
    <row r="4664" spans="1:2">
      <c r="A4664" s="53"/>
      <c r="B4664" s="53"/>
    </row>
    <row r="4665" spans="1:2">
      <c r="A4665" s="53"/>
      <c r="B4665" s="53"/>
    </row>
    <row r="4666" spans="1:2">
      <c r="A4666" s="53"/>
      <c r="B4666" s="53"/>
    </row>
    <row r="4667" spans="1:2">
      <c r="A4667" s="53"/>
      <c r="B4667" s="53"/>
    </row>
    <row r="4668" spans="1:2">
      <c r="A4668" s="53"/>
      <c r="B4668" s="53"/>
    </row>
    <row r="4669" spans="1:2">
      <c r="A4669" s="53"/>
      <c r="B4669" s="53"/>
    </row>
    <row r="4670" spans="1:2">
      <c r="A4670" s="53"/>
      <c r="B4670" s="53"/>
    </row>
    <row r="4671" spans="1:2">
      <c r="A4671" s="53"/>
      <c r="B4671" s="53"/>
    </row>
    <row r="4672" spans="1:2">
      <c r="A4672" s="53"/>
      <c r="B4672" s="53"/>
    </row>
    <row r="4673" spans="1:2">
      <c r="A4673" s="53"/>
      <c r="B4673" s="53"/>
    </row>
    <row r="4674" spans="1:2">
      <c r="A4674" s="53"/>
      <c r="B4674" s="53"/>
    </row>
    <row r="4675" spans="1:2">
      <c r="A4675" s="53"/>
      <c r="B4675" s="53"/>
    </row>
    <row r="4676" spans="1:2">
      <c r="A4676" s="53"/>
      <c r="B4676" s="53"/>
    </row>
    <row r="4677" spans="1:2">
      <c r="A4677" s="53"/>
      <c r="B4677" s="53"/>
    </row>
    <row r="4678" spans="1:2">
      <c r="A4678" s="53"/>
      <c r="B4678" s="53"/>
    </row>
    <row r="4679" spans="1:2">
      <c r="A4679" s="53"/>
      <c r="B4679" s="53"/>
    </row>
    <row r="4680" spans="1:2">
      <c r="A4680" s="53"/>
      <c r="B4680" s="53"/>
    </row>
    <row r="4681" spans="1:2">
      <c r="A4681" s="53"/>
      <c r="B4681" s="53"/>
    </row>
    <row r="4682" spans="1:2">
      <c r="A4682" s="53"/>
      <c r="B4682" s="53"/>
    </row>
    <row r="4683" spans="1:2">
      <c r="A4683" s="53"/>
      <c r="B4683" s="53"/>
    </row>
    <row r="4684" spans="1:2">
      <c r="A4684" s="53"/>
      <c r="B4684" s="53"/>
    </row>
    <row r="4685" spans="1:2">
      <c r="A4685" s="53"/>
      <c r="B4685" s="53"/>
    </row>
    <row r="4686" spans="1:2">
      <c r="A4686" s="53"/>
      <c r="B4686" s="53"/>
    </row>
    <row r="4687" spans="1:2">
      <c r="A4687" s="53"/>
      <c r="B4687" s="53"/>
    </row>
    <row r="4688" spans="1:2">
      <c r="A4688" s="53"/>
      <c r="B4688" s="53"/>
    </row>
    <row r="4689" spans="1:2">
      <c r="A4689" s="53"/>
      <c r="B4689" s="53"/>
    </row>
    <row r="4690" spans="1:2">
      <c r="A4690" s="53"/>
      <c r="B4690" s="53"/>
    </row>
    <row r="4691" spans="1:2">
      <c r="A4691" s="53"/>
      <c r="B4691" s="53"/>
    </row>
    <row r="4692" spans="1:2">
      <c r="A4692" s="53"/>
      <c r="B4692" s="53"/>
    </row>
    <row r="4693" spans="1:2">
      <c r="A4693" s="53"/>
      <c r="B4693" s="53"/>
    </row>
    <row r="4694" spans="1:2">
      <c r="A4694" s="53"/>
      <c r="B4694" s="53"/>
    </row>
    <row r="4695" spans="1:2">
      <c r="A4695" s="53"/>
      <c r="B4695" s="53"/>
    </row>
    <row r="4696" spans="1:2">
      <c r="A4696" s="53"/>
      <c r="B4696" s="53"/>
    </row>
    <row r="4697" spans="1:2">
      <c r="A4697" s="53"/>
      <c r="B4697" s="53"/>
    </row>
    <row r="4698" spans="1:2">
      <c r="A4698" s="53"/>
      <c r="B4698" s="53"/>
    </row>
    <row r="4699" spans="1:2">
      <c r="A4699" s="53"/>
      <c r="B4699" s="53"/>
    </row>
    <row r="4700" spans="1:2">
      <c r="A4700" s="53"/>
      <c r="B4700" s="53"/>
    </row>
    <row r="4701" spans="1:2">
      <c r="A4701" s="53"/>
      <c r="B4701" s="53"/>
    </row>
    <row r="4702" spans="1:2">
      <c r="A4702" s="53"/>
      <c r="B4702" s="53"/>
    </row>
    <row r="4703" spans="1:2">
      <c r="A4703" s="53"/>
      <c r="B4703" s="53"/>
    </row>
    <row r="4704" spans="1:2">
      <c r="A4704" s="53"/>
      <c r="B4704" s="53"/>
    </row>
    <row r="4705" spans="1:2">
      <c r="A4705" s="53"/>
      <c r="B4705" s="53"/>
    </row>
    <row r="4706" spans="1:2">
      <c r="A4706" s="53"/>
      <c r="B4706" s="53"/>
    </row>
    <row r="4707" spans="1:2">
      <c r="A4707" s="53"/>
      <c r="B4707" s="53"/>
    </row>
    <row r="4708" spans="1:2">
      <c r="A4708" s="53"/>
      <c r="B4708" s="53"/>
    </row>
    <row r="4709" spans="1:2">
      <c r="A4709" s="53"/>
      <c r="B4709" s="53"/>
    </row>
    <row r="4710" spans="1:2">
      <c r="A4710" s="53"/>
      <c r="B4710" s="53"/>
    </row>
    <row r="4711" spans="1:2">
      <c r="A4711" s="53"/>
      <c r="B4711" s="53"/>
    </row>
    <row r="4712" spans="1:2">
      <c r="A4712" s="53"/>
      <c r="B4712" s="53"/>
    </row>
    <row r="4713" spans="1:2">
      <c r="A4713" s="53"/>
      <c r="B4713" s="53"/>
    </row>
    <row r="4714" spans="1:2">
      <c r="A4714" s="53"/>
      <c r="B4714" s="53"/>
    </row>
    <row r="4715" spans="1:2">
      <c r="A4715" s="53"/>
      <c r="B4715" s="53"/>
    </row>
    <row r="4716" spans="1:2">
      <c r="A4716" s="53"/>
      <c r="B4716" s="53"/>
    </row>
    <row r="4717" spans="1:2">
      <c r="A4717" s="53"/>
      <c r="B4717" s="53"/>
    </row>
    <row r="4718" spans="1:2">
      <c r="A4718" s="53"/>
      <c r="B4718" s="53"/>
    </row>
    <row r="4719" spans="1:2">
      <c r="A4719" s="53"/>
      <c r="B4719" s="53"/>
    </row>
    <row r="4720" spans="1:2">
      <c r="A4720" s="53"/>
      <c r="B4720" s="53"/>
    </row>
    <row r="4721" spans="1:2">
      <c r="A4721" s="53"/>
      <c r="B4721" s="53"/>
    </row>
    <row r="4722" spans="1:2">
      <c r="A4722" s="53"/>
      <c r="B4722" s="53"/>
    </row>
    <row r="4723" spans="1:2">
      <c r="A4723" s="53"/>
      <c r="B4723" s="53"/>
    </row>
    <row r="4724" spans="1:2">
      <c r="A4724" s="53"/>
      <c r="B4724" s="53"/>
    </row>
    <row r="4725" spans="1:2">
      <c r="A4725" s="53"/>
      <c r="B4725" s="53"/>
    </row>
    <row r="4726" spans="1:2">
      <c r="A4726" s="53"/>
      <c r="B4726" s="53"/>
    </row>
    <row r="4727" spans="1:2">
      <c r="A4727" s="53"/>
      <c r="B4727" s="53"/>
    </row>
    <row r="4728" spans="1:2">
      <c r="A4728" s="53"/>
      <c r="B4728" s="53"/>
    </row>
    <row r="4729" spans="1:2">
      <c r="A4729" s="53"/>
      <c r="B4729" s="53"/>
    </row>
    <row r="4730" spans="1:2">
      <c r="A4730" s="53"/>
      <c r="B4730" s="53"/>
    </row>
    <row r="4731" spans="1:2">
      <c r="A4731" s="53"/>
      <c r="B4731" s="53"/>
    </row>
    <row r="4732" spans="1:2">
      <c r="A4732" s="53"/>
      <c r="B4732" s="53"/>
    </row>
    <row r="4733" spans="1:2">
      <c r="A4733" s="53"/>
      <c r="B4733" s="53"/>
    </row>
    <row r="4734" spans="1:2">
      <c r="A4734" s="53"/>
      <c r="B4734" s="53"/>
    </row>
    <row r="4735" spans="1:2">
      <c r="A4735" s="53"/>
      <c r="B4735" s="53"/>
    </row>
    <row r="4736" spans="1:2">
      <c r="A4736" s="53"/>
      <c r="B4736" s="53"/>
    </row>
    <row r="4737" spans="1:2">
      <c r="A4737" s="53"/>
      <c r="B4737" s="53"/>
    </row>
    <row r="4738" spans="1:2">
      <c r="A4738" s="53"/>
      <c r="B4738" s="53"/>
    </row>
    <row r="4739" spans="1:2">
      <c r="A4739" s="53"/>
      <c r="B4739" s="53"/>
    </row>
    <row r="4740" spans="1:2">
      <c r="A4740" s="53"/>
      <c r="B4740" s="53"/>
    </row>
    <row r="4741" spans="1:2">
      <c r="A4741" s="53"/>
      <c r="B4741" s="53"/>
    </row>
    <row r="4742" spans="1:2">
      <c r="A4742" s="53"/>
      <c r="B4742" s="53"/>
    </row>
    <row r="4743" spans="1:2">
      <c r="A4743" s="53"/>
      <c r="B4743" s="53"/>
    </row>
    <row r="4744" spans="1:2">
      <c r="A4744" s="53"/>
      <c r="B4744" s="53"/>
    </row>
    <row r="4745" spans="1:2">
      <c r="A4745" s="53"/>
      <c r="B4745" s="53"/>
    </row>
    <row r="4746" spans="1:2">
      <c r="A4746" s="53"/>
      <c r="B4746" s="53"/>
    </row>
    <row r="4747" spans="1:2">
      <c r="A4747" s="53"/>
      <c r="B4747" s="53"/>
    </row>
    <row r="4748" spans="1:2">
      <c r="A4748" s="53"/>
      <c r="B4748" s="53"/>
    </row>
    <row r="4749" spans="1:2">
      <c r="A4749" s="53"/>
      <c r="B4749" s="53"/>
    </row>
    <row r="4750" spans="1:2">
      <c r="A4750" s="53"/>
      <c r="B4750" s="53"/>
    </row>
    <row r="4751" spans="1:2">
      <c r="A4751" s="53"/>
      <c r="B4751" s="53"/>
    </row>
    <row r="4752" spans="1:2">
      <c r="A4752" s="53"/>
      <c r="B4752" s="53"/>
    </row>
    <row r="4753" spans="1:2">
      <c r="A4753" s="53"/>
      <c r="B4753" s="53"/>
    </row>
    <row r="4754" spans="1:2">
      <c r="A4754" s="53"/>
      <c r="B4754" s="53"/>
    </row>
    <row r="4755" spans="1:2">
      <c r="A4755" s="53"/>
      <c r="B4755" s="53"/>
    </row>
    <row r="4756" spans="1:2">
      <c r="A4756" s="53"/>
      <c r="B4756" s="53"/>
    </row>
    <row r="4757" spans="1:2">
      <c r="A4757" s="53"/>
      <c r="B4757" s="53"/>
    </row>
    <row r="4758" spans="1:2">
      <c r="A4758" s="53"/>
      <c r="B4758" s="53"/>
    </row>
    <row r="4759" spans="1:2">
      <c r="A4759" s="53"/>
      <c r="B4759" s="53"/>
    </row>
    <row r="4760" spans="1:2">
      <c r="A4760" s="53"/>
      <c r="B4760" s="53"/>
    </row>
    <row r="4761" spans="1:2">
      <c r="A4761" s="53"/>
      <c r="B4761" s="53"/>
    </row>
    <row r="4762" spans="1:2">
      <c r="A4762" s="53"/>
      <c r="B4762" s="53"/>
    </row>
    <row r="4763" spans="1:2">
      <c r="A4763" s="53"/>
      <c r="B4763" s="53"/>
    </row>
    <row r="4764" spans="1:2">
      <c r="A4764" s="53"/>
      <c r="B4764" s="53"/>
    </row>
    <row r="4765" spans="1:2">
      <c r="A4765" s="53"/>
      <c r="B4765" s="53"/>
    </row>
    <row r="4766" spans="1:2">
      <c r="A4766" s="53"/>
      <c r="B4766" s="53"/>
    </row>
    <row r="4767" spans="1:2">
      <c r="A4767" s="53"/>
      <c r="B4767" s="53"/>
    </row>
    <row r="4768" spans="1:2">
      <c r="A4768" s="53"/>
      <c r="B4768" s="53"/>
    </row>
    <row r="4769" spans="1:2">
      <c r="A4769" s="53"/>
      <c r="B4769" s="53"/>
    </row>
    <row r="4770" spans="1:2">
      <c r="A4770" s="53"/>
      <c r="B4770" s="53"/>
    </row>
    <row r="4771" spans="1:2">
      <c r="A4771" s="53"/>
      <c r="B4771" s="53"/>
    </row>
    <row r="4772" spans="1:2">
      <c r="A4772" s="53"/>
      <c r="B4772" s="53"/>
    </row>
    <row r="4773" spans="1:2">
      <c r="A4773" s="53"/>
      <c r="B4773" s="53"/>
    </row>
    <row r="4774" spans="1:2">
      <c r="A4774" s="53"/>
      <c r="B4774" s="53"/>
    </row>
    <row r="4775" spans="1:2">
      <c r="A4775" s="53"/>
      <c r="B4775" s="53"/>
    </row>
    <row r="4776" spans="1:2">
      <c r="A4776" s="53"/>
      <c r="B4776" s="53"/>
    </row>
    <row r="4777" spans="1:2">
      <c r="A4777" s="53"/>
      <c r="B4777" s="53"/>
    </row>
    <row r="4778" spans="1:2">
      <c r="A4778" s="53"/>
      <c r="B4778" s="53"/>
    </row>
    <row r="4779" spans="1:2">
      <c r="A4779" s="53"/>
      <c r="B4779" s="53"/>
    </row>
    <row r="4780" spans="1:2">
      <c r="A4780" s="53"/>
      <c r="B4780" s="53"/>
    </row>
    <row r="4781" spans="1:2">
      <c r="A4781" s="53"/>
      <c r="B4781" s="53"/>
    </row>
    <row r="4782" spans="1:2">
      <c r="A4782" s="53"/>
      <c r="B4782" s="53"/>
    </row>
    <row r="4783" spans="1:2">
      <c r="A4783" s="53"/>
      <c r="B4783" s="53"/>
    </row>
    <row r="4784" spans="1:2">
      <c r="A4784" s="53"/>
      <c r="B4784" s="53"/>
    </row>
    <row r="4785" spans="1:2">
      <c r="A4785" s="53"/>
      <c r="B4785" s="53"/>
    </row>
    <row r="4786" spans="1:2">
      <c r="A4786" s="53"/>
      <c r="B4786" s="53"/>
    </row>
    <row r="4787" spans="1:2">
      <c r="A4787" s="53"/>
      <c r="B4787" s="53"/>
    </row>
    <row r="4788" spans="1:2">
      <c r="A4788" s="53"/>
      <c r="B4788" s="53"/>
    </row>
    <row r="4789" spans="1:2">
      <c r="A4789" s="53"/>
      <c r="B4789" s="53"/>
    </row>
    <row r="4790" spans="1:2">
      <c r="A4790" s="53"/>
      <c r="B4790" s="53"/>
    </row>
    <row r="4791" spans="1:2">
      <c r="A4791" s="53"/>
      <c r="B4791" s="53"/>
    </row>
    <row r="4792" spans="1:2">
      <c r="A4792" s="53"/>
      <c r="B4792" s="53"/>
    </row>
    <row r="4793" spans="1:2">
      <c r="A4793" s="53"/>
      <c r="B4793" s="53"/>
    </row>
    <row r="4794" spans="1:2">
      <c r="A4794" s="53"/>
      <c r="B4794" s="53"/>
    </row>
    <row r="4795" spans="1:2">
      <c r="A4795" s="53"/>
      <c r="B4795" s="53"/>
    </row>
    <row r="4796" spans="1:2">
      <c r="A4796" s="53"/>
      <c r="B4796" s="53"/>
    </row>
    <row r="4797" spans="1:2">
      <c r="A4797" s="53"/>
      <c r="B4797" s="53"/>
    </row>
    <row r="4798" spans="1:2">
      <c r="A4798" s="53"/>
      <c r="B4798" s="53"/>
    </row>
    <row r="4799" spans="1:2">
      <c r="A4799" s="53"/>
      <c r="B4799" s="53"/>
    </row>
    <row r="4800" spans="1:2">
      <c r="A4800" s="53"/>
      <c r="B4800" s="53"/>
    </row>
    <row r="4801" spans="1:2">
      <c r="A4801" s="53"/>
      <c r="B4801" s="53"/>
    </row>
    <row r="4802" spans="1:2">
      <c r="A4802" s="53"/>
      <c r="B4802" s="53"/>
    </row>
    <row r="4803" spans="1:2">
      <c r="A4803" s="53"/>
      <c r="B4803" s="53"/>
    </row>
    <row r="4804" spans="1:2">
      <c r="A4804" s="53"/>
      <c r="B4804" s="53"/>
    </row>
    <row r="4805" spans="1:2">
      <c r="A4805" s="53"/>
      <c r="B4805" s="53"/>
    </row>
    <row r="4806" spans="1:2">
      <c r="A4806" s="53"/>
      <c r="B4806" s="53"/>
    </row>
    <row r="4807" spans="1:2">
      <c r="A4807" s="53"/>
      <c r="B4807" s="53"/>
    </row>
    <row r="4808" spans="1:2">
      <c r="A4808" s="53"/>
      <c r="B4808" s="53"/>
    </row>
    <row r="4809" spans="1:2">
      <c r="A4809" s="53"/>
      <c r="B4809" s="53"/>
    </row>
    <row r="4810" spans="1:2">
      <c r="A4810" s="53"/>
      <c r="B4810" s="53"/>
    </row>
    <row r="4811" spans="1:2">
      <c r="A4811" s="53"/>
      <c r="B4811" s="53"/>
    </row>
    <row r="4812" spans="1:2">
      <c r="A4812" s="53"/>
      <c r="B4812" s="53"/>
    </row>
    <row r="4813" spans="1:2">
      <c r="A4813" s="53"/>
      <c r="B4813" s="53"/>
    </row>
    <row r="4814" spans="1:2">
      <c r="A4814" s="53"/>
      <c r="B4814" s="53"/>
    </row>
    <row r="4815" spans="1:2">
      <c r="A4815" s="53"/>
      <c r="B4815" s="53"/>
    </row>
    <row r="4816" spans="1:2">
      <c r="A4816" s="53"/>
      <c r="B4816" s="53"/>
    </row>
    <row r="4817" spans="1:2">
      <c r="A4817" s="53"/>
      <c r="B4817" s="53"/>
    </row>
    <row r="4818" spans="1:2">
      <c r="A4818" s="53"/>
      <c r="B4818" s="53"/>
    </row>
    <row r="4819" spans="1:2">
      <c r="A4819" s="53"/>
      <c r="B4819" s="53"/>
    </row>
    <row r="4820" spans="1:2">
      <c r="A4820" s="53"/>
      <c r="B4820" s="53"/>
    </row>
    <row r="4821" spans="1:2">
      <c r="A4821" s="53"/>
      <c r="B4821" s="53"/>
    </row>
    <row r="4822" spans="1:2">
      <c r="A4822" s="53"/>
      <c r="B4822" s="53"/>
    </row>
    <row r="4823" spans="1:2">
      <c r="A4823" s="53"/>
      <c r="B4823" s="53"/>
    </row>
    <row r="4824" spans="1:2">
      <c r="A4824" s="53"/>
      <c r="B4824" s="53"/>
    </row>
    <row r="4825" spans="1:2">
      <c r="A4825" s="53"/>
      <c r="B4825" s="53"/>
    </row>
    <row r="4826" spans="1:2">
      <c r="A4826" s="53"/>
      <c r="B4826" s="53"/>
    </row>
    <row r="4827" spans="1:2">
      <c r="A4827" s="53"/>
      <c r="B4827" s="53"/>
    </row>
    <row r="4828" spans="1:2">
      <c r="A4828" s="53"/>
      <c r="B4828" s="53"/>
    </row>
    <row r="4829" spans="1:2">
      <c r="A4829" s="53"/>
      <c r="B4829" s="53"/>
    </row>
    <row r="4830" spans="1:2">
      <c r="A4830" s="53"/>
      <c r="B4830" s="53"/>
    </row>
    <row r="4831" spans="1:2">
      <c r="A4831" s="53"/>
      <c r="B4831" s="53"/>
    </row>
    <row r="4832" spans="1:2">
      <c r="A4832" s="53"/>
      <c r="B4832" s="53"/>
    </row>
    <row r="4833" spans="1:2">
      <c r="A4833" s="53"/>
      <c r="B4833" s="53"/>
    </row>
    <row r="4834" spans="1:2">
      <c r="A4834" s="53"/>
      <c r="B4834" s="53"/>
    </row>
    <row r="4835" spans="1:2">
      <c r="A4835" s="53"/>
      <c r="B4835" s="53"/>
    </row>
    <row r="4836" spans="1:2">
      <c r="A4836" s="53"/>
      <c r="B4836" s="53"/>
    </row>
    <row r="4837" spans="1:2">
      <c r="A4837" s="53"/>
      <c r="B4837" s="53"/>
    </row>
    <row r="4838" spans="1:2">
      <c r="A4838" s="53"/>
      <c r="B4838" s="53"/>
    </row>
    <row r="4839" spans="1:2">
      <c r="A4839" s="53"/>
      <c r="B4839" s="53"/>
    </row>
    <row r="4840" spans="1:2">
      <c r="A4840" s="53"/>
      <c r="B4840" s="53"/>
    </row>
    <row r="4841" spans="1:2">
      <c r="A4841" s="53"/>
      <c r="B4841" s="53"/>
    </row>
    <row r="4842" spans="1:2">
      <c r="A4842" s="53"/>
      <c r="B4842" s="53"/>
    </row>
    <row r="4843" spans="1:2">
      <c r="A4843" s="53"/>
      <c r="B4843" s="53"/>
    </row>
    <row r="4844" spans="1:2">
      <c r="A4844" s="53"/>
      <c r="B4844" s="53"/>
    </row>
    <row r="4845" spans="1:2">
      <c r="A4845" s="53"/>
      <c r="B4845" s="53"/>
    </row>
    <row r="4846" spans="1:2">
      <c r="A4846" s="53"/>
      <c r="B4846" s="53"/>
    </row>
    <row r="4847" spans="1:2">
      <c r="A4847" s="53"/>
      <c r="B4847" s="53"/>
    </row>
    <row r="4848" spans="1:2">
      <c r="A4848" s="53"/>
      <c r="B4848" s="53"/>
    </row>
    <row r="4849" spans="1:2">
      <c r="A4849" s="53"/>
      <c r="B4849" s="53"/>
    </row>
    <row r="4850" spans="1:2">
      <c r="A4850" s="53"/>
      <c r="B4850" s="53"/>
    </row>
    <row r="4851" spans="1:2">
      <c r="A4851" s="53"/>
      <c r="B4851" s="53"/>
    </row>
    <row r="4852" spans="1:2">
      <c r="A4852" s="53"/>
      <c r="B4852" s="53"/>
    </row>
    <row r="4853" spans="1:2">
      <c r="A4853" s="53"/>
      <c r="B4853" s="53"/>
    </row>
    <row r="4854" spans="1:2">
      <c r="A4854" s="53"/>
      <c r="B4854" s="53"/>
    </row>
    <row r="4855" spans="1:2">
      <c r="A4855" s="53"/>
      <c r="B4855" s="53"/>
    </row>
    <row r="4856" spans="1:2">
      <c r="A4856" s="53"/>
      <c r="B4856" s="53"/>
    </row>
    <row r="4857" spans="1:2">
      <c r="A4857" s="53"/>
      <c r="B4857" s="53"/>
    </row>
    <row r="4858" spans="1:2">
      <c r="A4858" s="53"/>
      <c r="B4858" s="53"/>
    </row>
    <row r="4859" spans="1:2">
      <c r="A4859" s="53"/>
      <c r="B4859" s="53"/>
    </row>
    <row r="4860" spans="1:2">
      <c r="A4860" s="53"/>
      <c r="B4860" s="53"/>
    </row>
    <row r="4861" spans="1:2">
      <c r="A4861" s="53"/>
      <c r="B4861" s="53"/>
    </row>
    <row r="4862" spans="1:2">
      <c r="A4862" s="53"/>
      <c r="B4862" s="53"/>
    </row>
    <row r="4863" spans="1:2">
      <c r="A4863" s="53"/>
      <c r="B4863" s="53"/>
    </row>
    <row r="4864" spans="1:2">
      <c r="A4864" s="53"/>
      <c r="B4864" s="53"/>
    </row>
    <row r="4865" spans="1:2">
      <c r="A4865" s="53"/>
      <c r="B4865" s="53"/>
    </row>
    <row r="4866" spans="1:2">
      <c r="A4866" s="53"/>
      <c r="B4866" s="53"/>
    </row>
    <row r="4867" spans="1:2">
      <c r="A4867" s="53"/>
      <c r="B4867" s="53"/>
    </row>
    <row r="4868" spans="1:2">
      <c r="A4868" s="53"/>
      <c r="B4868" s="53"/>
    </row>
    <row r="4869" spans="1:2">
      <c r="A4869" s="53"/>
      <c r="B4869" s="53"/>
    </row>
    <row r="4870" spans="1:2">
      <c r="A4870" s="53"/>
      <c r="B4870" s="53"/>
    </row>
    <row r="4871" spans="1:2">
      <c r="A4871" s="53"/>
      <c r="B4871" s="53"/>
    </row>
    <row r="4872" spans="1:2">
      <c r="A4872" s="53"/>
      <c r="B4872" s="53"/>
    </row>
    <row r="4873" spans="1:2">
      <c r="A4873" s="53"/>
      <c r="B4873" s="53"/>
    </row>
    <row r="4874" spans="1:2">
      <c r="A4874" s="53"/>
      <c r="B4874" s="53"/>
    </row>
    <row r="4875" spans="1:2">
      <c r="A4875" s="53"/>
      <c r="B4875" s="53"/>
    </row>
    <row r="4876" spans="1:2">
      <c r="A4876" s="53"/>
      <c r="B4876" s="53"/>
    </row>
    <row r="4877" spans="1:2">
      <c r="A4877" s="53"/>
      <c r="B4877" s="53"/>
    </row>
    <row r="4878" spans="1:2">
      <c r="A4878" s="53"/>
      <c r="B4878" s="53"/>
    </row>
    <row r="4879" spans="1:2">
      <c r="A4879" s="53"/>
      <c r="B4879" s="53"/>
    </row>
    <row r="4880" spans="1:2">
      <c r="A4880" s="53"/>
      <c r="B4880" s="53"/>
    </row>
    <row r="4881" spans="1:2">
      <c r="A4881" s="53"/>
      <c r="B4881" s="53"/>
    </row>
    <row r="4882" spans="1:2">
      <c r="A4882" s="53"/>
      <c r="B4882" s="53"/>
    </row>
    <row r="4883" spans="1:2">
      <c r="A4883" s="53"/>
      <c r="B4883" s="53"/>
    </row>
    <row r="4884" spans="1:2">
      <c r="A4884" s="53"/>
      <c r="B4884" s="53"/>
    </row>
    <row r="4885" spans="1:2">
      <c r="A4885" s="53"/>
      <c r="B4885" s="53"/>
    </row>
    <row r="4886" spans="1:2">
      <c r="A4886" s="53"/>
      <c r="B4886" s="53"/>
    </row>
    <row r="4887" spans="1:2">
      <c r="A4887" s="53"/>
      <c r="B4887" s="53"/>
    </row>
    <row r="4888" spans="1:2">
      <c r="A4888" s="53"/>
      <c r="B4888" s="53"/>
    </row>
    <row r="4889" spans="1:2">
      <c r="A4889" s="53"/>
      <c r="B4889" s="53"/>
    </row>
    <row r="4890" spans="1:2">
      <c r="A4890" s="53"/>
      <c r="B4890" s="53"/>
    </row>
    <row r="4891" spans="1:2">
      <c r="A4891" s="53"/>
      <c r="B4891" s="53"/>
    </row>
    <row r="4892" spans="1:2">
      <c r="A4892" s="53"/>
      <c r="B4892" s="53"/>
    </row>
    <row r="4893" spans="1:2">
      <c r="A4893" s="53"/>
      <c r="B4893" s="53"/>
    </row>
    <row r="4894" spans="1:2">
      <c r="A4894" s="53"/>
      <c r="B4894" s="53"/>
    </row>
    <row r="4895" spans="1:2">
      <c r="A4895" s="53"/>
      <c r="B4895" s="53"/>
    </row>
    <row r="4896" spans="1:2">
      <c r="A4896" s="53"/>
      <c r="B4896" s="53"/>
    </row>
    <row r="4897" spans="1:2">
      <c r="A4897" s="53"/>
      <c r="B4897" s="53"/>
    </row>
    <row r="4898" spans="1:2">
      <c r="A4898" s="53"/>
      <c r="B4898" s="53"/>
    </row>
    <row r="4899" spans="1:2">
      <c r="A4899" s="53"/>
      <c r="B4899" s="53"/>
    </row>
    <row r="4900" spans="1:2">
      <c r="A4900" s="53"/>
      <c r="B4900" s="53"/>
    </row>
    <row r="4901" spans="1:2">
      <c r="A4901" s="53"/>
      <c r="B4901" s="53"/>
    </row>
    <row r="4902" spans="1:2">
      <c r="A4902" s="53"/>
      <c r="B4902" s="53"/>
    </row>
    <row r="4903" spans="1:2">
      <c r="A4903" s="53"/>
      <c r="B4903" s="53"/>
    </row>
    <row r="4904" spans="1:2">
      <c r="A4904" s="53"/>
      <c r="B4904" s="53"/>
    </row>
    <row r="4905" spans="1:2">
      <c r="A4905" s="53"/>
      <c r="B4905" s="53"/>
    </row>
    <row r="4906" spans="1:2">
      <c r="A4906" s="53"/>
      <c r="B4906" s="53"/>
    </row>
    <row r="4907" spans="1:2">
      <c r="A4907" s="53"/>
      <c r="B4907" s="53"/>
    </row>
    <row r="4908" spans="1:2">
      <c r="A4908" s="53"/>
      <c r="B4908" s="53"/>
    </row>
    <row r="4909" spans="1:2">
      <c r="A4909" s="53"/>
      <c r="B4909" s="53"/>
    </row>
    <row r="4910" spans="1:2">
      <c r="A4910" s="53"/>
      <c r="B4910" s="53"/>
    </row>
    <row r="4911" spans="1:2">
      <c r="A4911" s="53"/>
      <c r="B4911" s="53"/>
    </row>
    <row r="4912" spans="1:2">
      <c r="A4912" s="53"/>
      <c r="B4912" s="53"/>
    </row>
    <row r="4913" spans="1:2">
      <c r="A4913" s="53"/>
      <c r="B4913" s="53"/>
    </row>
    <row r="4914" spans="1:2">
      <c r="A4914" s="53"/>
      <c r="B4914" s="53"/>
    </row>
    <row r="4915" spans="1:2">
      <c r="A4915" s="53"/>
      <c r="B4915" s="53"/>
    </row>
    <row r="4916" spans="1:2">
      <c r="A4916" s="53"/>
      <c r="B4916" s="53"/>
    </row>
    <row r="4917" spans="1:2">
      <c r="A4917" s="53"/>
      <c r="B4917" s="53"/>
    </row>
    <row r="4918" spans="1:2">
      <c r="A4918" s="53"/>
      <c r="B4918" s="53"/>
    </row>
    <row r="4919" spans="1:2">
      <c r="A4919" s="53"/>
      <c r="B4919" s="53"/>
    </row>
    <row r="4920" spans="1:2">
      <c r="A4920" s="53"/>
      <c r="B4920" s="53"/>
    </row>
    <row r="4921" spans="1:2">
      <c r="A4921" s="53"/>
      <c r="B4921" s="53"/>
    </row>
    <row r="4922" spans="1:2">
      <c r="A4922" s="53"/>
      <c r="B4922" s="53"/>
    </row>
    <row r="4923" spans="1:2">
      <c r="A4923" s="53"/>
      <c r="B4923" s="53"/>
    </row>
    <row r="4924" spans="1:2">
      <c r="A4924" s="53"/>
      <c r="B4924" s="53"/>
    </row>
    <row r="4925" spans="1:2">
      <c r="A4925" s="53"/>
      <c r="B4925" s="53"/>
    </row>
    <row r="4926" spans="1:2">
      <c r="A4926" s="53"/>
      <c r="B4926" s="53"/>
    </row>
    <row r="4927" spans="1:2">
      <c r="A4927" s="53"/>
      <c r="B4927" s="53"/>
    </row>
    <row r="4928" spans="1:2">
      <c r="A4928" s="53"/>
      <c r="B4928" s="53"/>
    </row>
    <row r="4929" spans="1:2">
      <c r="A4929" s="53"/>
      <c r="B4929" s="53"/>
    </row>
    <row r="4930" spans="1:2">
      <c r="A4930" s="53"/>
      <c r="B4930" s="53"/>
    </row>
    <row r="4931" spans="1:2">
      <c r="A4931" s="53"/>
      <c r="B4931" s="53"/>
    </row>
    <row r="4932" spans="1:2">
      <c r="A4932" s="53"/>
      <c r="B4932" s="53"/>
    </row>
    <row r="4933" spans="1:2">
      <c r="A4933" s="53"/>
      <c r="B4933" s="53"/>
    </row>
    <row r="4934" spans="1:2">
      <c r="A4934" s="53"/>
      <c r="B4934" s="53"/>
    </row>
    <row r="4935" spans="1:2">
      <c r="A4935" s="53"/>
      <c r="B4935" s="53"/>
    </row>
    <row r="4936" spans="1:2">
      <c r="A4936" s="53"/>
      <c r="B4936" s="53"/>
    </row>
    <row r="4937" spans="1:2">
      <c r="A4937" s="53"/>
      <c r="B4937" s="53"/>
    </row>
    <row r="4938" spans="1:2">
      <c r="A4938" s="53"/>
      <c r="B4938" s="53"/>
    </row>
    <row r="4939" spans="1:2">
      <c r="A4939" s="53"/>
      <c r="B4939" s="53"/>
    </row>
    <row r="4940" spans="1:2">
      <c r="A4940" s="53"/>
      <c r="B4940" s="53"/>
    </row>
    <row r="4941" spans="1:2">
      <c r="A4941" s="53"/>
      <c r="B4941" s="53"/>
    </row>
    <row r="4942" spans="1:2">
      <c r="A4942" s="53"/>
      <c r="B4942" s="53"/>
    </row>
    <row r="4943" spans="1:2">
      <c r="A4943" s="53"/>
      <c r="B4943" s="54"/>
    </row>
    <row r="4944" spans="1:2">
      <c r="A4944" s="53"/>
      <c r="B4944" s="54"/>
    </row>
    <row r="4945" spans="1:2">
      <c r="A4945" s="53"/>
      <c r="B4945" s="54"/>
    </row>
    <row r="4946" spans="1:2">
      <c r="A4946" s="53"/>
      <c r="B4946" s="54"/>
    </row>
    <row r="4947" spans="1:2">
      <c r="A4947" s="53"/>
      <c r="B4947" s="54"/>
    </row>
    <row r="4948" spans="1:2">
      <c r="A4948" s="53"/>
      <c r="B4948" s="54"/>
    </row>
    <row r="4949" spans="1:2">
      <c r="A4949" s="53"/>
      <c r="B4949" s="54"/>
    </row>
    <row r="4950" spans="1:2">
      <c r="A4950" s="53"/>
      <c r="B4950" s="54"/>
    </row>
    <row r="4951" spans="1:2">
      <c r="A4951" s="53"/>
      <c r="B4951" s="54"/>
    </row>
    <row r="4952" spans="1:2">
      <c r="A4952" s="53"/>
      <c r="B4952" s="54"/>
    </row>
    <row r="4953" spans="1:2">
      <c r="A4953" s="53"/>
      <c r="B4953" s="54"/>
    </row>
    <row r="4954" spans="1:2">
      <c r="A4954" s="53"/>
      <c r="B4954" s="54"/>
    </row>
    <row r="4955" spans="1:2">
      <c r="A4955" s="53"/>
      <c r="B4955" s="54"/>
    </row>
    <row r="4956" spans="1:2">
      <c r="A4956" s="53"/>
      <c r="B4956" s="54"/>
    </row>
    <row r="4957" spans="1:2">
      <c r="A4957" s="53"/>
      <c r="B4957" s="54"/>
    </row>
    <row r="4958" spans="1:2">
      <c r="A4958" s="53"/>
      <c r="B4958" s="54"/>
    </row>
    <row r="4959" spans="1:2">
      <c r="A4959" s="53"/>
      <c r="B4959" s="54"/>
    </row>
    <row r="4960" spans="1:2">
      <c r="A4960" s="53"/>
      <c r="B4960" s="54"/>
    </row>
    <row r="4961" spans="1:2">
      <c r="A4961" s="53"/>
      <c r="B4961" s="54"/>
    </row>
    <row r="4962" spans="1:2">
      <c r="A4962" s="53"/>
      <c r="B4962" s="54"/>
    </row>
    <row r="4963" spans="1:2">
      <c r="A4963" s="53"/>
      <c r="B4963" s="54"/>
    </row>
    <row r="4964" spans="1:2">
      <c r="A4964" s="53"/>
      <c r="B4964" s="54"/>
    </row>
    <row r="4965" spans="1:2">
      <c r="A4965" s="53"/>
      <c r="B4965" s="54"/>
    </row>
    <row r="4966" spans="1:2">
      <c r="A4966" s="53"/>
      <c r="B4966" s="54"/>
    </row>
    <row r="4967" spans="1:2">
      <c r="A4967" s="53"/>
      <c r="B4967" s="54"/>
    </row>
    <row r="4968" spans="1:2">
      <c r="A4968" s="53"/>
      <c r="B4968" s="54"/>
    </row>
    <row r="4969" spans="1:2">
      <c r="A4969" s="53"/>
      <c r="B4969" s="54"/>
    </row>
    <row r="4970" spans="1:2">
      <c r="A4970" s="53"/>
      <c r="B4970" s="54"/>
    </row>
    <row r="4971" spans="1:2">
      <c r="A4971" s="53"/>
      <c r="B4971" s="54"/>
    </row>
    <row r="4972" spans="1:2">
      <c r="A4972" s="53"/>
      <c r="B4972" s="54"/>
    </row>
    <row r="4973" spans="1:2">
      <c r="A4973" s="53"/>
      <c r="B4973" s="54"/>
    </row>
    <row r="4974" spans="1:2">
      <c r="A4974" s="53"/>
      <c r="B4974" s="54"/>
    </row>
    <row r="4975" spans="1:2">
      <c r="A4975" s="53"/>
      <c r="B4975" s="54"/>
    </row>
    <row r="4976" spans="1:2">
      <c r="A4976" s="53"/>
      <c r="B4976" s="54"/>
    </row>
    <row r="4977" spans="1:2">
      <c r="A4977" s="53"/>
      <c r="B4977" s="54"/>
    </row>
    <row r="4978" spans="1:2">
      <c r="A4978" s="53"/>
      <c r="B4978" s="54"/>
    </row>
    <row r="4979" spans="1:2">
      <c r="A4979" s="53"/>
      <c r="B4979" s="54"/>
    </row>
    <row r="4980" spans="1:2">
      <c r="A4980" s="53"/>
      <c r="B4980" s="54"/>
    </row>
    <row r="4981" spans="1:2">
      <c r="A4981" s="53"/>
      <c r="B4981" s="54"/>
    </row>
    <row r="4982" spans="1:2">
      <c r="A4982" s="53"/>
      <c r="B4982" s="54"/>
    </row>
    <row r="4983" spans="1:2">
      <c r="A4983" s="53"/>
      <c r="B4983" s="54"/>
    </row>
    <row r="4984" spans="1:2">
      <c r="A4984" s="53"/>
      <c r="B4984" s="54"/>
    </row>
    <row r="4985" spans="1:2">
      <c r="A4985" s="53"/>
      <c r="B4985" s="54"/>
    </row>
    <row r="4986" spans="1:2">
      <c r="A4986" s="53"/>
      <c r="B4986" s="54"/>
    </row>
    <row r="4987" spans="1:2">
      <c r="A4987" s="53"/>
      <c r="B4987" s="54"/>
    </row>
    <row r="4988" spans="1:2">
      <c r="A4988" s="53"/>
      <c r="B4988" s="54"/>
    </row>
    <row r="4989" spans="1:2">
      <c r="A4989" s="53"/>
      <c r="B4989" s="54"/>
    </row>
    <row r="4990" spans="1:2">
      <c r="A4990" s="53"/>
      <c r="B4990" s="54"/>
    </row>
    <row r="4991" spans="1:2">
      <c r="A4991" s="53"/>
      <c r="B4991" s="53"/>
    </row>
    <row r="4992" spans="1:2">
      <c r="A4992" s="53"/>
      <c r="B4992" s="53"/>
    </row>
    <row r="4993" spans="1:2">
      <c r="A4993" s="53"/>
      <c r="B4993" s="53"/>
    </row>
    <row r="4994" spans="1:2">
      <c r="A4994" s="53"/>
      <c r="B4994" s="53"/>
    </row>
    <row r="4995" spans="1:2">
      <c r="A4995" s="53"/>
      <c r="B4995" s="53"/>
    </row>
    <row r="4996" spans="1:2">
      <c r="A4996" s="53"/>
      <c r="B4996" s="53"/>
    </row>
    <row r="4997" spans="1:2">
      <c r="A4997" s="53"/>
      <c r="B4997" s="53"/>
    </row>
    <row r="4998" spans="1:2">
      <c r="A4998" s="53"/>
      <c r="B4998" s="53"/>
    </row>
    <row r="4999" spans="1:2">
      <c r="A4999" s="53"/>
      <c r="B4999" s="53"/>
    </row>
    <row r="5000" spans="1:2">
      <c r="A5000" s="53"/>
      <c r="B5000" s="53"/>
    </row>
    <row r="5001" spans="1:2">
      <c r="A5001" s="53"/>
      <c r="B5001" s="53"/>
    </row>
    <row r="5002" spans="1:2">
      <c r="A5002" s="53"/>
      <c r="B5002" s="53"/>
    </row>
    <row r="5003" spans="1:2">
      <c r="A5003" s="53"/>
      <c r="B5003" s="53"/>
    </row>
    <row r="5004" spans="1:2">
      <c r="A5004" s="53"/>
      <c r="B5004" s="53"/>
    </row>
    <row r="5005" spans="1:2">
      <c r="A5005" s="53"/>
      <c r="B5005" s="53"/>
    </row>
    <row r="5006" spans="1:2">
      <c r="A5006" s="53"/>
      <c r="B5006" s="53"/>
    </row>
    <row r="5007" spans="1:2">
      <c r="A5007" s="53"/>
      <c r="B5007" s="53"/>
    </row>
    <row r="5008" spans="1:2">
      <c r="A5008" s="53"/>
      <c r="B5008" s="53"/>
    </row>
    <row r="5009" spans="1:2">
      <c r="A5009" s="53"/>
      <c r="B5009" s="53"/>
    </row>
    <row r="5010" spans="1:2">
      <c r="A5010" s="53"/>
      <c r="B5010" s="53"/>
    </row>
    <row r="5011" spans="1:2">
      <c r="A5011" s="53"/>
      <c r="B5011" s="53"/>
    </row>
    <row r="5012" spans="1:2">
      <c r="A5012" s="53"/>
      <c r="B5012" s="53"/>
    </row>
    <row r="5013" spans="1:2">
      <c r="A5013" s="53"/>
      <c r="B5013" s="53"/>
    </row>
    <row r="5014" spans="1:2">
      <c r="A5014" s="53"/>
      <c r="B5014" s="53"/>
    </row>
    <row r="5015" spans="1:2">
      <c r="A5015" s="53"/>
      <c r="B5015" s="53"/>
    </row>
    <row r="5016" spans="1:2">
      <c r="A5016" s="53"/>
      <c r="B5016" s="53"/>
    </row>
    <row r="5017" spans="1:2">
      <c r="A5017" s="53"/>
      <c r="B5017" s="53"/>
    </row>
    <row r="5018" spans="1:2">
      <c r="A5018" s="53"/>
      <c r="B5018" s="53"/>
    </row>
    <row r="5019" spans="1:2">
      <c r="A5019" s="53"/>
      <c r="B5019" s="53"/>
    </row>
    <row r="5020" spans="1:2">
      <c r="A5020" s="53"/>
      <c r="B5020" s="53"/>
    </row>
    <row r="5021" spans="1:2">
      <c r="A5021" s="53"/>
      <c r="B5021" s="53"/>
    </row>
    <row r="5022" spans="1:2">
      <c r="A5022" s="53"/>
      <c r="B5022" s="53"/>
    </row>
    <row r="5023" spans="1:2">
      <c r="A5023" s="53"/>
      <c r="B5023" s="53"/>
    </row>
    <row r="5024" spans="1:2">
      <c r="A5024" s="53"/>
      <c r="B5024" s="53"/>
    </row>
    <row r="5025" spans="1:2">
      <c r="A5025" s="53"/>
      <c r="B5025" s="53"/>
    </row>
    <row r="5026" spans="1:2">
      <c r="A5026" s="53"/>
      <c r="B5026" s="53"/>
    </row>
    <row r="5027" spans="1:2">
      <c r="A5027" s="53"/>
      <c r="B5027" s="53"/>
    </row>
    <row r="5028" spans="1:2">
      <c r="A5028" s="53"/>
      <c r="B5028" s="53"/>
    </row>
    <row r="5029" spans="1:2">
      <c r="A5029" s="53"/>
      <c r="B5029" s="53"/>
    </row>
    <row r="5030" spans="1:2">
      <c r="A5030" s="53"/>
      <c r="B5030" s="53"/>
    </row>
    <row r="5031" spans="1:2">
      <c r="A5031" s="53"/>
      <c r="B5031" s="53"/>
    </row>
    <row r="5032" spans="1:2">
      <c r="A5032" s="53"/>
      <c r="B5032" s="53"/>
    </row>
    <row r="5033" spans="1:2">
      <c r="A5033" s="53"/>
      <c r="B5033" s="53"/>
    </row>
    <row r="5034" spans="1:2">
      <c r="A5034" s="53"/>
      <c r="B5034" s="53"/>
    </row>
    <row r="5035" spans="1:2">
      <c r="A5035" s="53"/>
      <c r="B5035" s="53"/>
    </row>
    <row r="5036" spans="1:2">
      <c r="A5036" s="53"/>
      <c r="B5036" s="53"/>
    </row>
    <row r="5037" spans="1:2">
      <c r="A5037" s="53"/>
      <c r="B5037" s="53"/>
    </row>
    <row r="5038" spans="1:2">
      <c r="A5038" s="53"/>
      <c r="B5038" s="53"/>
    </row>
    <row r="5039" spans="1:2">
      <c r="A5039" s="53"/>
      <c r="B5039" s="53"/>
    </row>
    <row r="5040" spans="1:2">
      <c r="A5040" s="53"/>
      <c r="B5040" s="53"/>
    </row>
    <row r="5041" spans="1:2">
      <c r="A5041" s="53"/>
      <c r="B5041" s="53"/>
    </row>
    <row r="5042" spans="1:2">
      <c r="A5042" s="53"/>
      <c r="B5042" s="53"/>
    </row>
    <row r="5043" spans="1:2">
      <c r="A5043" s="53"/>
      <c r="B5043" s="53"/>
    </row>
    <row r="5044" spans="1:2">
      <c r="A5044" s="53"/>
      <c r="B5044" s="53"/>
    </row>
    <row r="5045" spans="1:2">
      <c r="A5045" s="53"/>
      <c r="B5045" s="53"/>
    </row>
    <row r="5046" spans="1:2">
      <c r="A5046" s="53"/>
      <c r="B5046" s="53"/>
    </row>
    <row r="5047" spans="1:2">
      <c r="A5047" s="53"/>
      <c r="B5047" s="53"/>
    </row>
    <row r="5048" spans="1:2">
      <c r="A5048" s="53"/>
      <c r="B5048" s="53"/>
    </row>
    <row r="5049" spans="1:2">
      <c r="A5049" s="53"/>
      <c r="B5049" s="53"/>
    </row>
    <row r="5050" spans="1:2">
      <c r="A5050" s="53"/>
      <c r="B5050" s="53"/>
    </row>
    <row r="5051" spans="1:2">
      <c r="A5051" s="53"/>
      <c r="B5051" s="53"/>
    </row>
    <row r="5052" spans="1:2">
      <c r="A5052" s="53"/>
      <c r="B5052" s="53"/>
    </row>
    <row r="5053" spans="1:2">
      <c r="A5053" s="53"/>
      <c r="B5053" s="53"/>
    </row>
    <row r="5054" spans="1:2">
      <c r="A5054" s="53"/>
      <c r="B5054" s="53"/>
    </row>
    <row r="5055" spans="1:2">
      <c r="A5055" s="53"/>
      <c r="B5055" s="53"/>
    </row>
    <row r="5056" spans="1:2">
      <c r="A5056" s="53"/>
      <c r="B5056" s="53"/>
    </row>
    <row r="5057" spans="1:2">
      <c r="A5057" s="53"/>
      <c r="B5057" s="53"/>
    </row>
    <row r="5058" spans="1:2">
      <c r="A5058" s="53"/>
      <c r="B5058" s="53"/>
    </row>
    <row r="5059" spans="1:2">
      <c r="A5059" s="53"/>
      <c r="B5059" s="53"/>
    </row>
    <row r="5060" spans="1:2">
      <c r="A5060" s="53"/>
      <c r="B5060" s="53"/>
    </row>
    <row r="5061" spans="1:2">
      <c r="A5061" s="53"/>
      <c r="B5061" s="53"/>
    </row>
    <row r="5062" spans="1:2">
      <c r="A5062" s="53"/>
      <c r="B5062" s="53"/>
    </row>
    <row r="5063" spans="1:2">
      <c r="A5063" s="53"/>
      <c r="B5063" s="53"/>
    </row>
    <row r="5064" spans="1:2">
      <c r="A5064" s="53"/>
      <c r="B5064" s="53"/>
    </row>
    <row r="5065" spans="1:2">
      <c r="A5065" s="53"/>
      <c r="B5065" s="53"/>
    </row>
    <row r="5066" spans="1:2">
      <c r="A5066" s="53"/>
      <c r="B5066" s="53"/>
    </row>
    <row r="5067" spans="1:2">
      <c r="A5067" s="53"/>
      <c r="B5067" s="53"/>
    </row>
    <row r="5068" spans="1:2">
      <c r="A5068" s="53"/>
      <c r="B5068" s="53"/>
    </row>
    <row r="5069" spans="1:2">
      <c r="A5069" s="53"/>
      <c r="B5069" s="53"/>
    </row>
    <row r="5070" spans="1:2">
      <c r="A5070" s="53"/>
      <c r="B5070" s="53"/>
    </row>
    <row r="5071" spans="1:2">
      <c r="A5071" s="53"/>
      <c r="B5071" s="53"/>
    </row>
    <row r="5072" spans="1:2">
      <c r="A5072" s="53"/>
      <c r="B5072" s="53"/>
    </row>
    <row r="5073" spans="1:2">
      <c r="A5073" s="53"/>
      <c r="B5073" s="53"/>
    </row>
    <row r="5074" spans="1:2">
      <c r="A5074" s="53"/>
      <c r="B5074" s="53"/>
    </row>
    <row r="5075" spans="1:2">
      <c r="A5075" s="53"/>
      <c r="B5075" s="53"/>
    </row>
    <row r="5076" spans="1:2">
      <c r="A5076" s="53"/>
      <c r="B5076" s="53"/>
    </row>
    <row r="5077" spans="1:2">
      <c r="A5077" s="53"/>
      <c r="B5077" s="53"/>
    </row>
    <row r="5078" spans="1:2">
      <c r="A5078" s="53"/>
      <c r="B5078" s="53"/>
    </row>
    <row r="5079" spans="1:2">
      <c r="A5079" s="53"/>
      <c r="B5079" s="53"/>
    </row>
    <row r="5080" spans="1:2">
      <c r="A5080" s="53"/>
      <c r="B5080" s="53"/>
    </row>
    <row r="5081" spans="1:2">
      <c r="A5081" s="53"/>
      <c r="B5081" s="53"/>
    </row>
    <row r="5082" spans="1:2">
      <c r="A5082" s="53"/>
      <c r="B5082" s="53"/>
    </row>
    <row r="5083" spans="1:2">
      <c r="A5083" s="53"/>
      <c r="B5083" s="53"/>
    </row>
    <row r="5084" spans="1:2">
      <c r="A5084" s="53"/>
      <c r="B5084" s="53"/>
    </row>
    <row r="5085" spans="1:2">
      <c r="A5085" s="53"/>
      <c r="B5085" s="53"/>
    </row>
    <row r="5086" spans="1:2">
      <c r="A5086" s="53"/>
      <c r="B5086" s="53"/>
    </row>
    <row r="5087" spans="1:2">
      <c r="A5087" s="53"/>
      <c r="B5087" s="53"/>
    </row>
    <row r="5088" spans="1:2">
      <c r="A5088" s="53"/>
      <c r="B5088" s="53"/>
    </row>
    <row r="5089" spans="1:2">
      <c r="A5089" s="53"/>
      <c r="B5089" s="53"/>
    </row>
    <row r="5090" spans="1:2">
      <c r="A5090" s="53"/>
      <c r="B5090" s="53"/>
    </row>
    <row r="5091" spans="1:2">
      <c r="A5091" s="53"/>
      <c r="B5091" s="53"/>
    </row>
    <row r="5092" spans="1:2">
      <c r="A5092" s="53"/>
      <c r="B5092" s="53"/>
    </row>
    <row r="5093" spans="1:2">
      <c r="A5093" s="53"/>
      <c r="B5093" s="53"/>
    </row>
    <row r="5094" spans="1:2">
      <c r="A5094" s="53"/>
      <c r="B5094" s="53"/>
    </row>
    <row r="5095" spans="1:2">
      <c r="A5095" s="53"/>
      <c r="B5095" s="53"/>
    </row>
    <row r="5096" spans="1:2">
      <c r="A5096" s="53"/>
      <c r="B5096" s="53"/>
    </row>
    <row r="5097" spans="1:2">
      <c r="A5097" s="53"/>
      <c r="B5097" s="53"/>
    </row>
    <row r="5098" spans="1:2">
      <c r="A5098" s="53"/>
      <c r="B5098" s="53"/>
    </row>
    <row r="5099" spans="1:2">
      <c r="A5099" s="53"/>
      <c r="B5099" s="53"/>
    </row>
    <row r="5100" spans="1:2">
      <c r="A5100" s="53"/>
      <c r="B5100" s="53"/>
    </row>
    <row r="5101" spans="1:2">
      <c r="A5101" s="53"/>
      <c r="B5101" s="53"/>
    </row>
    <row r="5102" spans="1:2">
      <c r="A5102" s="53"/>
      <c r="B5102" s="53"/>
    </row>
    <row r="5103" spans="1:2">
      <c r="A5103" s="53"/>
      <c r="B5103" s="53"/>
    </row>
    <row r="5104" spans="1:2">
      <c r="A5104" s="53"/>
      <c r="B5104" s="53"/>
    </row>
    <row r="5105" spans="1:2">
      <c r="A5105" s="53"/>
      <c r="B5105" s="53"/>
    </row>
    <row r="5106" spans="1:2">
      <c r="A5106" s="53"/>
      <c r="B5106" s="53"/>
    </row>
    <row r="5107" spans="1:2">
      <c r="A5107" s="53"/>
      <c r="B5107" s="53"/>
    </row>
    <row r="5108" spans="1:2">
      <c r="A5108" s="53"/>
      <c r="B5108" s="53"/>
    </row>
    <row r="5109" spans="1:2">
      <c r="A5109" s="53"/>
      <c r="B5109" s="53"/>
    </row>
    <row r="5110" spans="1:2">
      <c r="A5110" s="53"/>
      <c r="B5110" s="53"/>
    </row>
    <row r="5111" spans="1:2">
      <c r="A5111" s="53"/>
      <c r="B5111" s="53"/>
    </row>
    <row r="5112" spans="1:2">
      <c r="A5112" s="53"/>
      <c r="B5112" s="53"/>
    </row>
    <row r="5113" spans="1:2">
      <c r="A5113" s="53"/>
      <c r="B5113" s="53"/>
    </row>
    <row r="5114" spans="1:2">
      <c r="A5114" s="53"/>
      <c r="B5114" s="53"/>
    </row>
    <row r="5115" spans="1:2">
      <c r="A5115" s="53"/>
      <c r="B5115" s="53"/>
    </row>
    <row r="5116" spans="1:2">
      <c r="A5116" s="53"/>
      <c r="B5116" s="53"/>
    </row>
    <row r="5117" spans="1:2">
      <c r="A5117" s="53"/>
      <c r="B5117" s="53"/>
    </row>
    <row r="5118" spans="1:2">
      <c r="A5118" s="53"/>
      <c r="B5118" s="53"/>
    </row>
    <row r="5119" spans="1:2">
      <c r="A5119" s="53"/>
      <c r="B5119" s="53"/>
    </row>
    <row r="5120" spans="1:2">
      <c r="A5120" s="53"/>
      <c r="B5120" s="53"/>
    </row>
    <row r="5121" spans="1:2">
      <c r="A5121" s="53"/>
      <c r="B5121" s="53"/>
    </row>
    <row r="5122" spans="1:2">
      <c r="A5122" s="53"/>
      <c r="B5122" s="53"/>
    </row>
    <row r="5123" spans="1:2">
      <c r="A5123" s="53"/>
      <c r="B5123" s="53"/>
    </row>
    <row r="5124" spans="1:2">
      <c r="A5124" s="53"/>
      <c r="B5124" s="53"/>
    </row>
    <row r="5125" spans="1:2">
      <c r="A5125" s="53"/>
      <c r="B5125" s="53"/>
    </row>
    <row r="5126" spans="1:2">
      <c r="A5126" s="53"/>
      <c r="B5126" s="53"/>
    </row>
    <row r="5127" spans="1:2">
      <c r="A5127" s="53"/>
      <c r="B5127" s="53"/>
    </row>
    <row r="5128" spans="1:2">
      <c r="A5128" s="53"/>
      <c r="B5128" s="53"/>
    </row>
    <row r="5129" spans="1:2">
      <c r="A5129" s="53"/>
      <c r="B5129" s="53"/>
    </row>
    <row r="5130" spans="1:2">
      <c r="A5130" s="53"/>
      <c r="B5130" s="53"/>
    </row>
    <row r="5131" spans="1:2">
      <c r="A5131" s="53"/>
      <c r="B5131" s="53"/>
    </row>
    <row r="5132" spans="1:2">
      <c r="A5132" s="53"/>
      <c r="B5132" s="53"/>
    </row>
    <row r="5133" spans="1:2">
      <c r="A5133" s="53"/>
      <c r="B5133" s="53"/>
    </row>
    <row r="5134" spans="1:2">
      <c r="A5134" s="53"/>
      <c r="B5134" s="53"/>
    </row>
    <row r="5135" spans="1:2">
      <c r="A5135" s="53"/>
      <c r="B5135" s="53"/>
    </row>
    <row r="5136" spans="1:2">
      <c r="A5136" s="53"/>
      <c r="B5136" s="53"/>
    </row>
    <row r="5137" spans="1:2">
      <c r="A5137" s="53"/>
      <c r="B5137" s="53"/>
    </row>
    <row r="5138" spans="1:2">
      <c r="A5138" s="53"/>
      <c r="B5138" s="53"/>
    </row>
    <row r="5139" spans="1:2">
      <c r="A5139" s="53"/>
      <c r="B5139" s="53"/>
    </row>
    <row r="5140" spans="1:2">
      <c r="A5140" s="53"/>
      <c r="B5140" s="53"/>
    </row>
    <row r="5141" spans="1:2">
      <c r="A5141" s="53"/>
      <c r="B5141" s="53"/>
    </row>
    <row r="5142" spans="1:2">
      <c r="A5142" s="53"/>
      <c r="B5142" s="53"/>
    </row>
    <row r="5143" spans="1:2">
      <c r="A5143" s="53"/>
      <c r="B5143" s="53"/>
    </row>
    <row r="5144" spans="1:2">
      <c r="A5144" s="53"/>
      <c r="B5144" s="53"/>
    </row>
    <row r="5145" spans="1:2">
      <c r="A5145" s="53"/>
      <c r="B5145" s="53"/>
    </row>
    <row r="5146" spans="1:2">
      <c r="A5146" s="53"/>
      <c r="B5146" s="53"/>
    </row>
    <row r="5147" spans="1:2">
      <c r="A5147" s="53"/>
      <c r="B5147" s="53"/>
    </row>
    <row r="5148" spans="1:2">
      <c r="A5148" s="53"/>
      <c r="B5148" s="53"/>
    </row>
    <row r="5149" spans="1:2">
      <c r="A5149" s="53"/>
      <c r="B5149" s="53"/>
    </row>
    <row r="5150" spans="1:2">
      <c r="A5150" s="53"/>
      <c r="B5150" s="53"/>
    </row>
    <row r="5151" spans="1:2">
      <c r="A5151" s="53"/>
      <c r="B5151" s="53"/>
    </row>
    <row r="5152" spans="1:2">
      <c r="A5152" s="53"/>
      <c r="B5152" s="53"/>
    </row>
    <row r="5153" spans="1:2">
      <c r="A5153" s="53"/>
      <c r="B5153" s="53"/>
    </row>
    <row r="5154" spans="1:2">
      <c r="A5154" s="53"/>
      <c r="B5154" s="53"/>
    </row>
    <row r="5155" spans="1:2">
      <c r="A5155" s="53"/>
      <c r="B5155" s="53"/>
    </row>
    <row r="5156" spans="1:2">
      <c r="A5156" s="53"/>
      <c r="B5156" s="53"/>
    </row>
    <row r="5157" spans="1:2">
      <c r="A5157" s="53"/>
      <c r="B5157" s="53"/>
    </row>
    <row r="5158" spans="1:2">
      <c r="A5158" s="53"/>
      <c r="B5158" s="53"/>
    </row>
    <row r="5159" spans="1:2">
      <c r="A5159" s="53"/>
      <c r="B5159" s="53"/>
    </row>
    <row r="5160" spans="1:2">
      <c r="A5160" s="53"/>
      <c r="B5160" s="53"/>
    </row>
    <row r="5161" spans="1:2">
      <c r="A5161" s="53"/>
      <c r="B5161" s="53"/>
    </row>
    <row r="5162" spans="1:2">
      <c r="A5162" s="53"/>
      <c r="B5162" s="53"/>
    </row>
    <row r="5163" spans="1:2">
      <c r="A5163" s="53"/>
      <c r="B5163" s="53"/>
    </row>
    <row r="5164" spans="1:2">
      <c r="A5164" s="53"/>
      <c r="B5164" s="53"/>
    </row>
    <row r="5165" spans="1:2">
      <c r="A5165" s="53"/>
      <c r="B5165" s="53"/>
    </row>
    <row r="5166" spans="1:2">
      <c r="A5166" s="53"/>
      <c r="B5166" s="53"/>
    </row>
    <row r="5167" spans="1:2">
      <c r="A5167" s="53"/>
      <c r="B5167" s="53"/>
    </row>
    <row r="5168" spans="1:2">
      <c r="A5168" s="53"/>
      <c r="B5168" s="53"/>
    </row>
    <row r="5169" spans="1:2">
      <c r="A5169" s="53"/>
      <c r="B5169" s="53"/>
    </row>
    <row r="5170" spans="1:2">
      <c r="A5170" s="53"/>
      <c r="B5170" s="53"/>
    </row>
    <row r="5171" spans="1:2">
      <c r="A5171" s="53"/>
      <c r="B5171" s="53"/>
    </row>
    <row r="5172" spans="1:2">
      <c r="A5172" s="53"/>
      <c r="B5172" s="53"/>
    </row>
    <row r="5173" spans="1:2">
      <c r="A5173" s="53"/>
      <c r="B5173" s="53"/>
    </row>
    <row r="5174" spans="1:2">
      <c r="A5174" s="53"/>
      <c r="B5174" s="53"/>
    </row>
    <row r="5175" spans="1:2">
      <c r="A5175" s="53"/>
      <c r="B5175" s="53"/>
    </row>
    <row r="5176" spans="1:2">
      <c r="A5176" s="53"/>
      <c r="B5176" s="53"/>
    </row>
    <row r="5177" spans="1:2">
      <c r="A5177" s="53"/>
      <c r="B5177" s="53"/>
    </row>
    <row r="5178" spans="1:2">
      <c r="A5178" s="53"/>
      <c r="B5178" s="53"/>
    </row>
    <row r="5179" spans="1:2">
      <c r="A5179" s="53"/>
      <c r="B5179" s="53"/>
    </row>
    <row r="5180" spans="1:2">
      <c r="A5180" s="53"/>
      <c r="B5180" s="53"/>
    </row>
    <row r="5181" spans="1:2">
      <c r="A5181" s="53"/>
      <c r="B5181" s="53"/>
    </row>
    <row r="5182" spans="1:2">
      <c r="A5182" s="53"/>
      <c r="B5182" s="53"/>
    </row>
    <row r="5183" spans="1:2">
      <c r="A5183" s="53"/>
      <c r="B5183" s="53"/>
    </row>
    <row r="5184" spans="1:2">
      <c r="A5184" s="53"/>
      <c r="B5184" s="53"/>
    </row>
    <row r="5185" spans="1:2">
      <c r="A5185" s="53"/>
      <c r="B5185" s="53"/>
    </row>
    <row r="5186" spans="1:2">
      <c r="A5186" s="53"/>
      <c r="B5186" s="53"/>
    </row>
    <row r="5187" spans="1:2">
      <c r="A5187" s="53"/>
      <c r="B5187" s="53"/>
    </row>
    <row r="5188" spans="1:2">
      <c r="A5188" s="53"/>
      <c r="B5188" s="53"/>
    </row>
    <row r="5189" spans="1:2">
      <c r="A5189" s="53"/>
      <c r="B5189" s="53"/>
    </row>
    <row r="5190" spans="1:2">
      <c r="A5190" s="53"/>
      <c r="B5190" s="53"/>
    </row>
    <row r="5191" spans="1:2">
      <c r="A5191" s="53"/>
      <c r="B5191" s="53"/>
    </row>
    <row r="5192" spans="1:2">
      <c r="A5192" s="53"/>
      <c r="B5192" s="53"/>
    </row>
    <row r="5193" spans="1:2">
      <c r="A5193" s="53"/>
      <c r="B5193" s="53"/>
    </row>
    <row r="5194" spans="1:2">
      <c r="A5194" s="53"/>
      <c r="B5194" s="53"/>
    </row>
    <row r="5195" spans="1:2">
      <c r="A5195" s="53"/>
      <c r="B5195" s="53"/>
    </row>
    <row r="5196" spans="1:2">
      <c r="A5196" s="53"/>
      <c r="B5196" s="53"/>
    </row>
    <row r="5197" spans="1:2">
      <c r="A5197" s="53"/>
      <c r="B5197" s="53"/>
    </row>
    <row r="5198" spans="1:2">
      <c r="A5198" s="53"/>
      <c r="B5198" s="53"/>
    </row>
    <row r="5199" spans="1:2">
      <c r="A5199" s="53"/>
      <c r="B5199" s="53"/>
    </row>
    <row r="5200" spans="1:2">
      <c r="A5200" s="53"/>
      <c r="B5200" s="53"/>
    </row>
    <row r="5201" spans="1:2">
      <c r="A5201" s="53"/>
      <c r="B5201" s="53"/>
    </row>
    <row r="5202" spans="1:2">
      <c r="A5202" s="53"/>
      <c r="B5202" s="53"/>
    </row>
    <row r="5203" spans="1:2">
      <c r="A5203" s="53"/>
      <c r="B5203" s="53"/>
    </row>
    <row r="5204" spans="1:2">
      <c r="A5204" s="53"/>
      <c r="B5204" s="53"/>
    </row>
    <row r="5205" spans="1:2">
      <c r="A5205" s="53"/>
      <c r="B5205" s="53"/>
    </row>
    <row r="5206" spans="1:2">
      <c r="A5206" s="53"/>
      <c r="B5206" s="53"/>
    </row>
    <row r="5207" spans="1:2">
      <c r="A5207" s="53"/>
      <c r="B5207" s="53"/>
    </row>
    <row r="5208" spans="1:2">
      <c r="A5208" s="53"/>
      <c r="B5208" s="53"/>
    </row>
    <row r="5209" spans="1:2">
      <c r="A5209" s="53"/>
      <c r="B5209" s="53"/>
    </row>
    <row r="5210" spans="1:2">
      <c r="A5210" s="53"/>
      <c r="B5210" s="53"/>
    </row>
    <row r="5211" spans="1:2">
      <c r="A5211" s="53"/>
      <c r="B5211" s="53"/>
    </row>
    <row r="5212" spans="1:2">
      <c r="A5212" s="53"/>
      <c r="B5212" s="53"/>
    </row>
    <row r="5213" spans="1:2">
      <c r="A5213" s="53"/>
      <c r="B5213" s="53"/>
    </row>
    <row r="5214" spans="1:2">
      <c r="A5214" s="53"/>
      <c r="B5214" s="53"/>
    </row>
    <row r="5215" spans="1:2">
      <c r="A5215" s="53"/>
      <c r="B5215" s="53"/>
    </row>
    <row r="5216" spans="1:2">
      <c r="A5216" s="53"/>
      <c r="B5216" s="53"/>
    </row>
    <row r="5217" spans="1:2">
      <c r="A5217" s="53"/>
      <c r="B5217" s="53"/>
    </row>
    <row r="5218" spans="1:2">
      <c r="A5218" s="53"/>
      <c r="B5218" s="53"/>
    </row>
    <row r="5219" spans="1:2">
      <c r="A5219" s="53"/>
      <c r="B5219" s="53"/>
    </row>
    <row r="5220" spans="1:2">
      <c r="A5220" s="53"/>
      <c r="B5220" s="53"/>
    </row>
    <row r="5221" spans="1:2">
      <c r="A5221" s="53"/>
      <c r="B5221" s="53"/>
    </row>
    <row r="5222" spans="1:2">
      <c r="A5222" s="53"/>
      <c r="B5222" s="53"/>
    </row>
    <row r="5223" spans="1:2">
      <c r="A5223" s="53"/>
      <c r="B5223" s="53"/>
    </row>
    <row r="5224" spans="1:2">
      <c r="A5224" s="53"/>
      <c r="B5224" s="53"/>
    </row>
    <row r="5225" spans="1:2">
      <c r="A5225" s="53"/>
      <c r="B5225" s="53"/>
    </row>
    <row r="5226" spans="1:2">
      <c r="A5226" s="53"/>
      <c r="B5226" s="53"/>
    </row>
    <row r="5227" spans="1:2">
      <c r="A5227" s="53"/>
      <c r="B5227" s="53"/>
    </row>
    <row r="5228" spans="1:2">
      <c r="A5228" s="53"/>
      <c r="B5228" s="53"/>
    </row>
    <row r="5229" spans="1:2">
      <c r="A5229" s="53"/>
      <c r="B5229" s="53"/>
    </row>
    <row r="5230" spans="1:2">
      <c r="A5230" s="53"/>
      <c r="B5230" s="53"/>
    </row>
    <row r="5231" spans="1:2">
      <c r="A5231" s="53"/>
      <c r="B5231" s="53"/>
    </row>
    <row r="5232" spans="1:2">
      <c r="A5232" s="53"/>
      <c r="B5232" s="53"/>
    </row>
    <row r="5233" spans="1:2">
      <c r="A5233" s="53"/>
      <c r="B5233" s="53"/>
    </row>
    <row r="5234" spans="1:2">
      <c r="A5234" s="53"/>
      <c r="B5234" s="53"/>
    </row>
    <row r="5235" spans="1:2">
      <c r="A5235" s="53"/>
      <c r="B5235" s="53"/>
    </row>
    <row r="5236" spans="1:2">
      <c r="A5236" s="53"/>
      <c r="B5236" s="53"/>
    </row>
    <row r="5237" spans="1:2">
      <c r="A5237" s="53"/>
      <c r="B5237" s="53"/>
    </row>
    <row r="5238" spans="1:2">
      <c r="A5238" s="53"/>
      <c r="B5238" s="53"/>
    </row>
    <row r="5239" spans="1:2">
      <c r="A5239" s="53"/>
      <c r="B5239" s="53"/>
    </row>
    <row r="5240" spans="1:2">
      <c r="A5240" s="53"/>
      <c r="B5240" s="53"/>
    </row>
    <row r="5241" spans="1:2">
      <c r="A5241" s="53"/>
      <c r="B5241" s="53"/>
    </row>
    <row r="5242" spans="1:2">
      <c r="A5242" s="53"/>
      <c r="B5242" s="53"/>
    </row>
    <row r="5243" spans="1:2">
      <c r="A5243" s="53"/>
      <c r="B5243" s="53"/>
    </row>
    <row r="5244" spans="1:2">
      <c r="A5244" s="53"/>
      <c r="B5244" s="53"/>
    </row>
    <row r="5245" spans="1:2">
      <c r="A5245" s="53"/>
      <c r="B5245" s="53"/>
    </row>
    <row r="5246" spans="1:2">
      <c r="A5246" s="53"/>
      <c r="B5246" s="53"/>
    </row>
    <row r="5247" spans="1:2">
      <c r="A5247" s="53"/>
      <c r="B5247" s="53"/>
    </row>
    <row r="5248" spans="1:2">
      <c r="A5248" s="53"/>
      <c r="B5248" s="53"/>
    </row>
    <row r="5249" spans="1:2">
      <c r="A5249" s="53"/>
      <c r="B5249" s="53"/>
    </row>
    <row r="5250" spans="1:2">
      <c r="A5250" s="53"/>
      <c r="B5250" s="53"/>
    </row>
    <row r="5251" spans="1:2">
      <c r="A5251" s="53"/>
      <c r="B5251" s="53"/>
    </row>
    <row r="5252" spans="1:2">
      <c r="A5252" s="53"/>
      <c r="B5252" s="53"/>
    </row>
    <row r="5253" spans="1:2">
      <c r="A5253" s="53"/>
      <c r="B5253" s="53"/>
    </row>
    <row r="5254" spans="1:2">
      <c r="A5254" s="53"/>
      <c r="B5254" s="53"/>
    </row>
    <row r="5255" spans="1:2">
      <c r="A5255" s="53"/>
      <c r="B5255" s="53"/>
    </row>
    <row r="5256" spans="1:2">
      <c r="A5256" s="53"/>
      <c r="B5256" s="53"/>
    </row>
    <row r="5257" spans="1:2">
      <c r="A5257" s="53"/>
      <c r="B5257" s="53"/>
    </row>
    <row r="5258" spans="1:2">
      <c r="A5258" s="53"/>
      <c r="B5258" s="53"/>
    </row>
    <row r="5259" spans="1:2">
      <c r="A5259" s="53"/>
      <c r="B5259" s="53"/>
    </row>
    <row r="5260" spans="1:2">
      <c r="A5260" s="53"/>
      <c r="B5260" s="53"/>
    </row>
    <row r="5261" spans="1:2">
      <c r="A5261" s="53"/>
      <c r="B5261" s="53"/>
    </row>
    <row r="5262" spans="1:2">
      <c r="A5262" s="53"/>
      <c r="B5262" s="53"/>
    </row>
    <row r="5263" spans="1:2">
      <c r="A5263" s="53"/>
      <c r="B5263" s="53"/>
    </row>
    <row r="5264" spans="1:2">
      <c r="A5264" s="53"/>
      <c r="B5264" s="53"/>
    </row>
    <row r="5265" spans="1:2">
      <c r="A5265" s="53"/>
      <c r="B5265" s="53"/>
    </row>
    <row r="5266" spans="1:2">
      <c r="A5266" s="53"/>
      <c r="B5266" s="53"/>
    </row>
    <row r="5267" spans="1:2">
      <c r="A5267" s="53"/>
      <c r="B5267" s="53"/>
    </row>
    <row r="5268" spans="1:2">
      <c r="A5268" s="53"/>
      <c r="B5268" s="53"/>
    </row>
    <row r="5269" spans="1:2">
      <c r="A5269" s="53"/>
      <c r="B5269" s="53"/>
    </row>
    <row r="5270" spans="1:2">
      <c r="A5270" s="53"/>
      <c r="B5270" s="53"/>
    </row>
    <row r="5271" spans="1:2">
      <c r="A5271" s="53"/>
      <c r="B5271" s="53"/>
    </row>
    <row r="5272" spans="1:2">
      <c r="A5272" s="53"/>
      <c r="B5272" s="53"/>
    </row>
    <row r="5273" spans="1:2">
      <c r="A5273" s="53"/>
      <c r="B5273" s="53"/>
    </row>
    <row r="5274" spans="1:2">
      <c r="A5274" s="53"/>
      <c r="B5274" s="53"/>
    </row>
    <row r="5275" spans="1:2">
      <c r="A5275" s="53"/>
      <c r="B5275" s="53"/>
    </row>
    <row r="5276" spans="1:2">
      <c r="A5276" s="53"/>
      <c r="B5276" s="53"/>
    </row>
    <row r="5277" spans="1:2">
      <c r="A5277" s="53"/>
      <c r="B5277" s="53"/>
    </row>
    <row r="5278" spans="1:2">
      <c r="A5278" s="53"/>
      <c r="B5278" s="53"/>
    </row>
    <row r="5279" spans="1:2">
      <c r="A5279" s="53"/>
      <c r="B5279" s="53"/>
    </row>
    <row r="5280" spans="1:2">
      <c r="A5280" s="53"/>
      <c r="B5280" s="53"/>
    </row>
    <row r="5281" spans="1:2">
      <c r="A5281" s="53"/>
      <c r="B5281" s="53"/>
    </row>
    <row r="5282" spans="1:2">
      <c r="A5282" s="53"/>
      <c r="B5282" s="53"/>
    </row>
    <row r="5283" spans="1:2">
      <c r="A5283" s="53"/>
      <c r="B5283" s="53"/>
    </row>
    <row r="5284" spans="1:2">
      <c r="A5284" s="53"/>
      <c r="B5284" s="53"/>
    </row>
    <row r="5285" spans="1:2">
      <c r="A5285" s="53"/>
      <c r="B5285" s="53"/>
    </row>
    <row r="5286" spans="1:2">
      <c r="A5286" s="53"/>
      <c r="B5286" s="53"/>
    </row>
    <row r="5287" spans="1:2">
      <c r="A5287" s="53"/>
      <c r="B5287" s="53"/>
    </row>
    <row r="5288" spans="1:2">
      <c r="A5288" s="53"/>
      <c r="B5288" s="53"/>
    </row>
    <row r="5289" spans="1:2">
      <c r="A5289" s="53"/>
      <c r="B5289" s="53"/>
    </row>
    <row r="5290" spans="1:2">
      <c r="A5290" s="53"/>
      <c r="B5290" s="53"/>
    </row>
    <row r="5291" spans="1:2">
      <c r="A5291" s="53"/>
      <c r="B5291" s="53"/>
    </row>
    <row r="5292" spans="1:2">
      <c r="A5292" s="53"/>
      <c r="B5292" s="53"/>
    </row>
    <row r="5293" spans="1:2">
      <c r="A5293" s="53"/>
      <c r="B5293" s="53"/>
    </row>
    <row r="5294" spans="1:2">
      <c r="A5294" s="53"/>
      <c r="B5294" s="53"/>
    </row>
    <row r="5295" spans="1:2">
      <c r="A5295" s="53"/>
      <c r="B5295" s="53"/>
    </row>
    <row r="5296" spans="1:2">
      <c r="A5296" s="53"/>
      <c r="B5296" s="53"/>
    </row>
    <row r="5297" spans="1:2">
      <c r="A5297" s="53"/>
      <c r="B5297" s="53"/>
    </row>
    <row r="5298" spans="1:2">
      <c r="A5298" s="53"/>
      <c r="B5298" s="53"/>
    </row>
    <row r="5299" spans="1:2">
      <c r="A5299" s="53"/>
      <c r="B5299" s="53"/>
    </row>
    <row r="5300" spans="1:2">
      <c r="A5300" s="53"/>
      <c r="B5300" s="53"/>
    </row>
    <row r="5301" spans="1:2">
      <c r="A5301" s="53"/>
      <c r="B5301" s="53"/>
    </row>
    <row r="5302" spans="1:2">
      <c r="A5302" s="53"/>
      <c r="B5302" s="53"/>
    </row>
    <row r="5303" spans="1:2">
      <c r="A5303" s="53"/>
      <c r="B5303" s="53"/>
    </row>
    <row r="5304" spans="1:2">
      <c r="A5304" s="53"/>
      <c r="B5304" s="53"/>
    </row>
    <row r="5305" spans="1:2">
      <c r="A5305" s="53"/>
      <c r="B5305" s="53"/>
    </row>
    <row r="5306" spans="1:2">
      <c r="A5306" s="53"/>
      <c r="B5306" s="53"/>
    </row>
    <row r="5307" spans="1:2">
      <c r="A5307" s="53"/>
      <c r="B5307" s="53"/>
    </row>
    <row r="5308" spans="1:2">
      <c r="A5308" s="53"/>
      <c r="B5308" s="53"/>
    </row>
    <row r="5309" spans="1:2">
      <c r="A5309" s="53"/>
      <c r="B5309" s="53"/>
    </row>
    <row r="5310" spans="1:2">
      <c r="A5310" s="53"/>
      <c r="B5310" s="53"/>
    </row>
    <row r="5311" spans="1:2">
      <c r="A5311" s="53"/>
      <c r="B5311" s="53"/>
    </row>
    <row r="5312" spans="1:2">
      <c r="A5312" s="53"/>
      <c r="B5312" s="53"/>
    </row>
    <row r="5313" spans="1:2">
      <c r="A5313" s="53"/>
      <c r="B5313" s="53"/>
    </row>
    <row r="5314" spans="1:2">
      <c r="A5314" s="53"/>
      <c r="B5314" s="53"/>
    </row>
    <row r="5315" spans="1:2">
      <c r="A5315" s="53"/>
      <c r="B5315" s="53"/>
    </row>
    <row r="5316" spans="1:2">
      <c r="A5316" s="53"/>
      <c r="B5316" s="53"/>
    </row>
    <row r="5317" spans="1:2">
      <c r="A5317" s="53"/>
      <c r="B5317" s="53"/>
    </row>
    <row r="5318" spans="1:2">
      <c r="A5318" s="53"/>
      <c r="B5318" s="53"/>
    </row>
    <row r="5319" spans="1:2">
      <c r="A5319" s="53"/>
      <c r="B5319" s="53"/>
    </row>
    <row r="5320" spans="1:2">
      <c r="A5320" s="53"/>
      <c r="B5320" s="53"/>
    </row>
    <row r="5321" spans="1:2">
      <c r="A5321" s="53"/>
      <c r="B5321" s="53"/>
    </row>
    <row r="5322" spans="1:2">
      <c r="A5322" s="53"/>
      <c r="B5322" s="53"/>
    </row>
    <row r="5323" spans="1:2">
      <c r="A5323" s="53"/>
      <c r="B5323" s="53"/>
    </row>
    <row r="5324" spans="1:2">
      <c r="A5324" s="53"/>
      <c r="B5324" s="53"/>
    </row>
    <row r="5325" spans="1:2">
      <c r="A5325" s="53"/>
      <c r="B5325" s="53"/>
    </row>
    <row r="5326" spans="1:2">
      <c r="A5326" s="53"/>
      <c r="B5326" s="53"/>
    </row>
    <row r="5327" spans="1:2">
      <c r="A5327" s="53"/>
      <c r="B5327" s="53"/>
    </row>
    <row r="5328" spans="1:2">
      <c r="A5328" s="53"/>
      <c r="B5328" s="53"/>
    </row>
    <row r="5329" spans="1:2">
      <c r="A5329" s="53"/>
      <c r="B5329" s="53"/>
    </row>
    <row r="5330" spans="1:2">
      <c r="A5330" s="53"/>
      <c r="B5330" s="53"/>
    </row>
    <row r="5331" spans="1:2">
      <c r="A5331" s="53"/>
      <c r="B5331" s="53"/>
    </row>
    <row r="5332" spans="1:2">
      <c r="A5332" s="53"/>
      <c r="B5332" s="53"/>
    </row>
    <row r="5333" spans="1:2">
      <c r="A5333" s="53"/>
      <c r="B5333" s="53"/>
    </row>
    <row r="5334" spans="1:2">
      <c r="A5334" s="53"/>
      <c r="B5334" s="53"/>
    </row>
    <row r="5335" spans="1:2">
      <c r="A5335" s="53"/>
      <c r="B5335" s="53"/>
    </row>
    <row r="5336" spans="1:2">
      <c r="A5336" s="53"/>
      <c r="B5336" s="53"/>
    </row>
    <row r="5337" spans="1:2">
      <c r="A5337" s="53"/>
      <c r="B5337" s="53"/>
    </row>
    <row r="5338" spans="1:2">
      <c r="A5338" s="53"/>
      <c r="B5338" s="53"/>
    </row>
    <row r="5339" spans="1:2">
      <c r="A5339" s="53"/>
      <c r="B5339" s="53"/>
    </row>
    <row r="5340" spans="1:2">
      <c r="A5340" s="53"/>
      <c r="B5340" s="53"/>
    </row>
    <row r="5341" spans="1:2">
      <c r="A5341" s="53"/>
      <c r="B5341" s="53"/>
    </row>
    <row r="5342" spans="1:2">
      <c r="A5342" s="53"/>
      <c r="B5342" s="53"/>
    </row>
    <row r="5343" spans="1:2">
      <c r="A5343" s="53"/>
      <c r="B5343" s="53"/>
    </row>
    <row r="5344" spans="1:2">
      <c r="A5344" s="53"/>
      <c r="B5344" s="53"/>
    </row>
    <row r="5345" spans="1:2">
      <c r="A5345" s="53"/>
      <c r="B5345" s="53"/>
    </row>
    <row r="5346" spans="1:2">
      <c r="A5346" s="53"/>
      <c r="B5346" s="53"/>
    </row>
    <row r="5347" spans="1:2">
      <c r="A5347" s="53"/>
      <c r="B5347" s="53"/>
    </row>
    <row r="5348" spans="1:2">
      <c r="A5348" s="53"/>
      <c r="B5348" s="53"/>
    </row>
    <row r="5349" spans="1:2">
      <c r="A5349" s="53"/>
      <c r="B5349" s="53"/>
    </row>
    <row r="5350" spans="1:2">
      <c r="A5350" s="53"/>
      <c r="B5350" s="53"/>
    </row>
    <row r="5351" spans="1:2">
      <c r="A5351" s="53"/>
      <c r="B5351" s="53"/>
    </row>
    <row r="5352" spans="1:2">
      <c r="A5352" s="53"/>
      <c r="B5352" s="53"/>
    </row>
    <row r="5353" spans="1:2">
      <c r="A5353" s="53"/>
      <c r="B5353" s="53"/>
    </row>
    <row r="5354" spans="1:2">
      <c r="A5354" s="53"/>
      <c r="B5354" s="53"/>
    </row>
    <row r="5355" spans="1:2">
      <c r="A5355" s="53"/>
      <c r="B5355" s="53"/>
    </row>
    <row r="5356" spans="1:2">
      <c r="A5356" s="53"/>
      <c r="B5356" s="53"/>
    </row>
    <row r="5357" spans="1:2">
      <c r="A5357" s="53"/>
      <c r="B5357" s="53"/>
    </row>
    <row r="5358" spans="1:2">
      <c r="A5358" s="53"/>
      <c r="B5358" s="53"/>
    </row>
    <row r="5359" spans="1:2">
      <c r="A5359" s="53"/>
      <c r="B5359" s="53"/>
    </row>
    <row r="5360" spans="1:2">
      <c r="A5360" s="53"/>
      <c r="B5360" s="53"/>
    </row>
    <row r="5361" spans="1:2">
      <c r="A5361" s="53"/>
      <c r="B5361" s="53"/>
    </row>
    <row r="5362" spans="1:2">
      <c r="A5362" s="53"/>
      <c r="B5362" s="53"/>
    </row>
    <row r="5363" spans="1:2">
      <c r="A5363" s="53"/>
      <c r="B5363" s="53"/>
    </row>
    <row r="5364" spans="1:2">
      <c r="A5364" s="53"/>
      <c r="B5364" s="53"/>
    </row>
    <row r="5365" spans="1:2">
      <c r="A5365" s="53"/>
      <c r="B5365" s="53"/>
    </row>
    <row r="5366" spans="1:2">
      <c r="A5366" s="53"/>
      <c r="B5366" s="53"/>
    </row>
    <row r="5367" spans="1:2">
      <c r="A5367" s="53"/>
      <c r="B5367" s="53"/>
    </row>
    <row r="5368" spans="1:2">
      <c r="A5368" s="53"/>
      <c r="B5368" s="53"/>
    </row>
    <row r="5369" spans="1:2">
      <c r="A5369" s="53"/>
      <c r="B5369" s="53"/>
    </row>
    <row r="5370" spans="1:2">
      <c r="A5370" s="53"/>
      <c r="B5370" s="53"/>
    </row>
    <row r="5371" spans="1:2">
      <c r="A5371" s="53"/>
      <c r="B5371" s="53"/>
    </row>
    <row r="5372" spans="1:2">
      <c r="A5372" s="53"/>
      <c r="B5372" s="53"/>
    </row>
    <row r="5373" spans="1:2">
      <c r="A5373" s="53"/>
      <c r="B5373" s="53"/>
    </row>
    <row r="5374" spans="1:2">
      <c r="A5374" s="53"/>
      <c r="B5374" s="53"/>
    </row>
    <row r="5375" spans="1:2">
      <c r="A5375" s="53"/>
      <c r="B5375" s="53"/>
    </row>
    <row r="5376" spans="1:2">
      <c r="A5376" s="53"/>
      <c r="B5376" s="53"/>
    </row>
    <row r="5377" spans="1:2">
      <c r="A5377" s="53"/>
      <c r="B5377" s="53"/>
    </row>
    <row r="5378" spans="1:2">
      <c r="A5378" s="53"/>
      <c r="B5378" s="53"/>
    </row>
    <row r="5379" spans="1:2">
      <c r="A5379" s="53"/>
      <c r="B5379" s="53"/>
    </row>
    <row r="5380" spans="1:2">
      <c r="A5380" s="53"/>
      <c r="B5380" s="53"/>
    </row>
    <row r="5381" spans="1:2">
      <c r="A5381" s="53"/>
      <c r="B5381" s="53"/>
    </row>
    <row r="5382" spans="1:2">
      <c r="A5382" s="53"/>
      <c r="B5382" s="53"/>
    </row>
    <row r="5383" spans="1:2">
      <c r="A5383" s="53"/>
      <c r="B5383" s="53"/>
    </row>
    <row r="5384" spans="1:2">
      <c r="A5384" s="53"/>
      <c r="B5384" s="53"/>
    </row>
    <row r="5385" spans="1:2">
      <c r="A5385" s="53"/>
      <c r="B5385" s="53"/>
    </row>
    <row r="5386" spans="1:2">
      <c r="A5386" s="53"/>
      <c r="B5386" s="53"/>
    </row>
    <row r="5387" spans="1:2">
      <c r="A5387" s="53"/>
      <c r="B5387" s="53"/>
    </row>
    <row r="5388" spans="1:2">
      <c r="A5388" s="53"/>
      <c r="B5388" s="53"/>
    </row>
    <row r="5389" spans="1:2">
      <c r="A5389" s="53"/>
      <c r="B5389" s="53"/>
    </row>
    <row r="5390" spans="1:2">
      <c r="A5390" s="53"/>
      <c r="B5390" s="53"/>
    </row>
    <row r="5391" spans="1:2">
      <c r="A5391" s="53"/>
      <c r="B5391" s="53"/>
    </row>
    <row r="5392" spans="1:2">
      <c r="A5392" s="53"/>
      <c r="B5392" s="53"/>
    </row>
    <row r="5393" spans="1:2">
      <c r="A5393" s="53"/>
      <c r="B5393" s="53"/>
    </row>
    <row r="5394" spans="1:2">
      <c r="A5394" s="53"/>
      <c r="B5394" s="53"/>
    </row>
    <row r="5395" spans="1:2">
      <c r="A5395" s="53"/>
      <c r="B5395" s="53"/>
    </row>
    <row r="5396" spans="1:2">
      <c r="A5396" s="53"/>
      <c r="B5396" s="53"/>
    </row>
    <row r="5397" spans="1:2">
      <c r="A5397" s="53"/>
      <c r="B5397" s="53"/>
    </row>
    <row r="5398" spans="1:2">
      <c r="A5398" s="53"/>
      <c r="B5398" s="53"/>
    </row>
    <row r="5399" spans="1:2">
      <c r="A5399" s="53"/>
      <c r="B5399" s="53"/>
    </row>
    <row r="5400" spans="1:2">
      <c r="A5400" s="53"/>
      <c r="B5400" s="53"/>
    </row>
    <row r="5401" spans="1:2">
      <c r="A5401" s="53"/>
      <c r="B5401" s="53"/>
    </row>
    <row r="5402" spans="1:2">
      <c r="A5402" s="53"/>
      <c r="B5402" s="53"/>
    </row>
    <row r="5403" spans="1:2">
      <c r="A5403" s="53"/>
      <c r="B5403" s="53"/>
    </row>
    <row r="5404" spans="1:2">
      <c r="A5404" s="53"/>
      <c r="B5404" s="53"/>
    </row>
    <row r="5405" spans="1:2">
      <c r="A5405" s="53"/>
      <c r="B5405" s="53"/>
    </row>
    <row r="5406" spans="1:2">
      <c r="A5406" s="53"/>
      <c r="B5406" s="53"/>
    </row>
    <row r="5407" spans="1:2">
      <c r="A5407" s="53"/>
      <c r="B5407" s="53"/>
    </row>
    <row r="5408" spans="1:2">
      <c r="A5408" s="53"/>
      <c r="B5408" s="53"/>
    </row>
    <row r="5409" spans="1:2">
      <c r="A5409" s="53"/>
      <c r="B5409" s="53"/>
    </row>
    <row r="5410" spans="1:2">
      <c r="A5410" s="53"/>
      <c r="B5410" s="53"/>
    </row>
    <row r="5411" spans="1:2">
      <c r="A5411" s="53"/>
      <c r="B5411" s="53"/>
    </row>
    <row r="5412" spans="1:2">
      <c r="A5412" s="53"/>
      <c r="B5412" s="53"/>
    </row>
    <row r="5413" spans="1:2">
      <c r="A5413" s="53"/>
      <c r="B5413" s="53"/>
    </row>
    <row r="5414" spans="1:2">
      <c r="A5414" s="53"/>
      <c r="B5414" s="53"/>
    </row>
    <row r="5415" spans="1:2">
      <c r="A5415" s="53"/>
      <c r="B5415" s="53"/>
    </row>
    <row r="5416" spans="1:2">
      <c r="A5416" s="53"/>
      <c r="B5416" s="53"/>
    </row>
    <row r="5417" spans="1:2">
      <c r="A5417" s="53"/>
      <c r="B5417" s="53"/>
    </row>
    <row r="5418" spans="1:2">
      <c r="A5418" s="53"/>
      <c r="B5418" s="53"/>
    </row>
    <row r="5419" spans="1:2">
      <c r="A5419" s="53"/>
      <c r="B5419" s="53"/>
    </row>
    <row r="5420" spans="1:2">
      <c r="A5420" s="53"/>
      <c r="B5420" s="53"/>
    </row>
    <row r="5421" spans="1:2">
      <c r="A5421" s="53"/>
      <c r="B5421" s="53"/>
    </row>
    <row r="5422" spans="1:2">
      <c r="A5422" s="53"/>
      <c r="B5422" s="53"/>
    </row>
    <row r="5423" spans="1:2">
      <c r="A5423" s="53"/>
      <c r="B5423" s="53"/>
    </row>
    <row r="5424" spans="1:2">
      <c r="A5424" s="53"/>
      <c r="B5424" s="53"/>
    </row>
    <row r="5425" spans="1:2">
      <c r="A5425" s="53"/>
      <c r="B5425" s="53"/>
    </row>
    <row r="5426" spans="1:2">
      <c r="A5426" s="53"/>
      <c r="B5426" s="53"/>
    </row>
    <row r="5427" spans="1:2">
      <c r="A5427" s="53"/>
      <c r="B5427" s="53"/>
    </row>
    <row r="5428" spans="1:2">
      <c r="A5428" s="53"/>
      <c r="B5428" s="53"/>
    </row>
    <row r="5429" spans="1:2">
      <c r="A5429" s="53"/>
      <c r="B5429" s="53"/>
    </row>
    <row r="5430" spans="1:2">
      <c r="A5430" s="53"/>
      <c r="B5430" s="53"/>
    </row>
    <row r="5431" spans="1:2">
      <c r="A5431" s="53"/>
      <c r="B5431" s="53"/>
    </row>
    <row r="5432" spans="1:2">
      <c r="A5432" s="53"/>
      <c r="B5432" s="53"/>
    </row>
    <row r="5433" spans="1:2">
      <c r="A5433" s="53"/>
      <c r="B5433" s="53"/>
    </row>
    <row r="5434" spans="1:2">
      <c r="A5434" s="53"/>
      <c r="B5434" s="53"/>
    </row>
    <row r="5435" spans="1:2">
      <c r="A5435" s="53"/>
      <c r="B5435" s="53"/>
    </row>
    <row r="5436" spans="1:2">
      <c r="A5436" s="53"/>
      <c r="B5436" s="53"/>
    </row>
    <row r="5437" spans="1:2">
      <c r="A5437" s="53"/>
      <c r="B5437" s="53"/>
    </row>
    <row r="5438" spans="1:2">
      <c r="A5438" s="53"/>
      <c r="B5438" s="53"/>
    </row>
    <row r="5439" spans="1:2">
      <c r="A5439" s="53"/>
      <c r="B5439" s="53"/>
    </row>
    <row r="5440" spans="1:2">
      <c r="A5440" s="53"/>
      <c r="B5440" s="53"/>
    </row>
    <row r="5441" spans="1:2">
      <c r="A5441" s="53"/>
      <c r="B5441" s="53"/>
    </row>
    <row r="5442" spans="1:2">
      <c r="A5442" s="53"/>
      <c r="B5442" s="53"/>
    </row>
    <row r="5443" spans="1:2">
      <c r="A5443" s="53"/>
      <c r="B5443" s="53"/>
    </row>
    <row r="5444" spans="1:2">
      <c r="A5444" s="53"/>
      <c r="B5444" s="53"/>
    </row>
    <row r="5445" spans="1:2">
      <c r="A5445" s="53"/>
      <c r="B5445" s="53"/>
    </row>
    <row r="5446" spans="1:2">
      <c r="A5446" s="53"/>
      <c r="B5446" s="53"/>
    </row>
    <row r="5447" spans="1:2">
      <c r="A5447" s="53"/>
      <c r="B5447" s="53"/>
    </row>
    <row r="5448" spans="1:2">
      <c r="A5448" s="53"/>
      <c r="B5448" s="53"/>
    </row>
    <row r="5449" spans="1:2">
      <c r="A5449" s="53"/>
      <c r="B5449" s="53"/>
    </row>
    <row r="5450" spans="1:2">
      <c r="A5450" s="53"/>
      <c r="B5450" s="53"/>
    </row>
    <row r="5451" spans="1:2">
      <c r="A5451" s="53"/>
      <c r="B5451" s="53"/>
    </row>
    <row r="5452" spans="1:2">
      <c r="A5452" s="53"/>
      <c r="B5452" s="53"/>
    </row>
    <row r="5453" spans="1:2">
      <c r="A5453" s="53"/>
      <c r="B5453" s="53"/>
    </row>
    <row r="5454" spans="1:2">
      <c r="A5454" s="53"/>
      <c r="B5454" s="53"/>
    </row>
    <row r="5455" spans="1:2">
      <c r="A5455" s="53"/>
      <c r="B5455" s="53"/>
    </row>
    <row r="5456" spans="1:2">
      <c r="A5456" s="53"/>
      <c r="B5456" s="53"/>
    </row>
    <row r="5457" spans="1:2">
      <c r="A5457" s="53"/>
      <c r="B5457" s="53"/>
    </row>
    <row r="5458" spans="1:2">
      <c r="A5458" s="53"/>
      <c r="B5458" s="53"/>
    </row>
    <row r="5459" spans="1:2">
      <c r="A5459" s="53"/>
      <c r="B5459" s="53"/>
    </row>
    <row r="5460" spans="1:2">
      <c r="A5460" s="53"/>
      <c r="B5460" s="53"/>
    </row>
    <row r="5461" spans="1:2">
      <c r="A5461" s="53"/>
      <c r="B5461" s="53"/>
    </row>
    <row r="5462" spans="1:2">
      <c r="A5462" s="53"/>
      <c r="B5462" s="53"/>
    </row>
    <row r="5463" spans="1:2">
      <c r="A5463" s="53"/>
      <c r="B5463" s="53"/>
    </row>
    <row r="5464" spans="1:2">
      <c r="A5464" s="53"/>
      <c r="B5464" s="53"/>
    </row>
    <row r="5465" spans="1:2">
      <c r="A5465" s="53"/>
      <c r="B5465" s="53"/>
    </row>
    <row r="5466" spans="1:2">
      <c r="A5466" s="53"/>
      <c r="B5466" s="53"/>
    </row>
    <row r="5467" spans="1:2">
      <c r="A5467" s="53"/>
      <c r="B5467" s="53"/>
    </row>
    <row r="5468" spans="1:2">
      <c r="A5468" s="53"/>
      <c r="B5468" s="53"/>
    </row>
    <row r="5469" spans="1:2">
      <c r="A5469" s="53"/>
      <c r="B5469" s="53"/>
    </row>
    <row r="5470" spans="1:2">
      <c r="A5470" s="53"/>
      <c r="B5470" s="53"/>
    </row>
    <row r="5471" spans="1:2">
      <c r="A5471" s="53"/>
      <c r="B5471" s="53"/>
    </row>
    <row r="5472" spans="1:2">
      <c r="A5472" s="53"/>
      <c r="B5472" s="53"/>
    </row>
    <row r="5473" spans="1:2">
      <c r="A5473" s="53"/>
      <c r="B5473" s="53"/>
    </row>
    <row r="5474" spans="1:2">
      <c r="A5474" s="53"/>
      <c r="B5474" s="53"/>
    </row>
    <row r="5475" spans="1:2">
      <c r="A5475" s="53"/>
      <c r="B5475" s="53"/>
    </row>
    <row r="5476" spans="1:2">
      <c r="A5476" s="53"/>
      <c r="B5476" s="53"/>
    </row>
    <row r="5477" spans="1:2">
      <c r="A5477" s="53"/>
      <c r="B5477" s="53"/>
    </row>
    <row r="5478" spans="1:2">
      <c r="A5478" s="53"/>
      <c r="B5478" s="53"/>
    </row>
    <row r="5479" spans="1:2">
      <c r="A5479" s="53"/>
      <c r="B5479" s="53"/>
    </row>
    <row r="5480" spans="1:2">
      <c r="A5480" s="53"/>
      <c r="B5480" s="53"/>
    </row>
    <row r="5481" spans="1:2">
      <c r="A5481" s="53"/>
      <c r="B5481" s="53"/>
    </row>
    <row r="5482" spans="1:2">
      <c r="A5482" s="53"/>
      <c r="B5482" s="53"/>
    </row>
    <row r="5483" spans="1:2">
      <c r="A5483" s="53"/>
      <c r="B5483" s="53"/>
    </row>
    <row r="5484" spans="1:2">
      <c r="A5484" s="53"/>
      <c r="B5484" s="53"/>
    </row>
    <row r="5485" spans="1:2">
      <c r="A5485" s="53"/>
      <c r="B5485" s="53"/>
    </row>
    <row r="5486" spans="1:2">
      <c r="A5486" s="53"/>
      <c r="B5486" s="53"/>
    </row>
    <row r="5487" spans="1:2">
      <c r="A5487" s="53"/>
      <c r="B5487" s="53"/>
    </row>
    <row r="5488" spans="1:2">
      <c r="A5488" s="53"/>
      <c r="B5488" s="53"/>
    </row>
    <row r="5489" spans="1:2">
      <c r="A5489" s="53"/>
      <c r="B5489" s="53"/>
    </row>
    <row r="5490" spans="1:2">
      <c r="A5490" s="53"/>
      <c r="B5490" s="53"/>
    </row>
    <row r="5491" spans="1:2">
      <c r="A5491" s="53"/>
      <c r="B5491" s="53"/>
    </row>
    <row r="5492" spans="1:2">
      <c r="A5492" s="53"/>
      <c r="B5492" s="53"/>
    </row>
    <row r="5493" spans="1:2">
      <c r="A5493" s="53"/>
      <c r="B5493" s="53"/>
    </row>
    <row r="5494" spans="1:2">
      <c r="A5494" s="53"/>
      <c r="B5494" s="53"/>
    </row>
    <row r="5495" spans="1:2">
      <c r="A5495" s="53"/>
      <c r="B5495" s="53"/>
    </row>
    <row r="5496" spans="1:2">
      <c r="A5496" s="53"/>
      <c r="B5496" s="53"/>
    </row>
    <row r="5497" spans="1:2">
      <c r="A5497" s="53"/>
      <c r="B5497" s="53"/>
    </row>
    <row r="5498" spans="1:2">
      <c r="A5498" s="53"/>
      <c r="B5498" s="53"/>
    </row>
    <row r="5499" spans="1:2">
      <c r="A5499" s="53"/>
      <c r="B5499" s="53"/>
    </row>
    <row r="5500" spans="1:2">
      <c r="A5500" s="53"/>
      <c r="B5500" s="53"/>
    </row>
    <row r="5501" spans="1:2">
      <c r="A5501" s="53"/>
      <c r="B5501" s="53"/>
    </row>
    <row r="5502" spans="1:2">
      <c r="A5502" s="53"/>
      <c r="B5502" s="53"/>
    </row>
    <row r="5503" spans="1:2">
      <c r="A5503" s="53"/>
      <c r="B5503" s="53"/>
    </row>
    <row r="5504" spans="1:2">
      <c r="A5504" s="53"/>
      <c r="B5504" s="53"/>
    </row>
    <row r="5505" spans="1:2">
      <c r="A5505" s="53"/>
      <c r="B5505" s="53"/>
    </row>
    <row r="5506" spans="1:2">
      <c r="A5506" s="53"/>
      <c r="B5506" s="53"/>
    </row>
    <row r="5507" spans="1:2">
      <c r="A5507" s="53"/>
      <c r="B5507" s="53"/>
    </row>
    <row r="5508" spans="1:2">
      <c r="A5508" s="53"/>
      <c r="B5508" s="53"/>
    </row>
    <row r="5509" spans="1:2">
      <c r="A5509" s="53"/>
      <c r="B5509" s="53"/>
    </row>
    <row r="5510" spans="1:2">
      <c r="A5510" s="53"/>
      <c r="B5510" s="53"/>
    </row>
    <row r="5511" spans="1:2">
      <c r="A5511" s="53"/>
      <c r="B5511" s="53"/>
    </row>
    <row r="5512" spans="1:2">
      <c r="A5512" s="53"/>
      <c r="B5512" s="53"/>
    </row>
    <row r="5513" spans="1:2">
      <c r="A5513" s="53"/>
      <c r="B5513" s="53"/>
    </row>
    <row r="5514" spans="1:2">
      <c r="A5514" s="53"/>
      <c r="B5514" s="53"/>
    </row>
    <row r="5515" spans="1:2">
      <c r="A5515" s="53"/>
      <c r="B5515" s="53"/>
    </row>
    <row r="5516" spans="1:2">
      <c r="A5516" s="53"/>
      <c r="B5516" s="53"/>
    </row>
    <row r="5517" spans="1:2">
      <c r="A5517" s="53"/>
      <c r="B5517" s="53"/>
    </row>
    <row r="5518" spans="1:2">
      <c r="A5518" s="53"/>
      <c r="B5518" s="53"/>
    </row>
    <row r="5519" spans="1:2">
      <c r="B5519" s="53"/>
    </row>
    <row r="5520" spans="1:2">
      <c r="B5520" s="53"/>
    </row>
    <row r="5521" spans="2:2">
      <c r="B5521" s="53"/>
    </row>
    <row r="5522" spans="2:2">
      <c r="B5522" s="53"/>
    </row>
    <row r="5523" spans="2:2">
      <c r="B5523" s="53"/>
    </row>
    <row r="5524" spans="2:2">
      <c r="B5524" s="53"/>
    </row>
    <row r="5525" spans="2:2">
      <c r="B5525" s="53"/>
    </row>
    <row r="5526" spans="2:2">
      <c r="B5526" s="53"/>
    </row>
    <row r="5527" spans="2:2">
      <c r="B5527" s="53"/>
    </row>
    <row r="5528" spans="2:2">
      <c r="B5528" s="53"/>
    </row>
    <row r="5529" spans="2:2">
      <c r="B5529" s="53"/>
    </row>
    <row r="5530" spans="2:2">
      <c r="B5530" s="53"/>
    </row>
    <row r="5531" spans="2:2">
      <c r="B5531" s="53"/>
    </row>
    <row r="5532" spans="2:2">
      <c r="B5532" s="53"/>
    </row>
    <row r="5533" spans="2:2">
      <c r="B5533" s="53"/>
    </row>
    <row r="5534" spans="2:2">
      <c r="B5534" s="53"/>
    </row>
    <row r="5535" spans="2:2">
      <c r="B5535" s="53"/>
    </row>
    <row r="5536" spans="2:2">
      <c r="B5536" s="53"/>
    </row>
    <row r="5537" spans="2:2">
      <c r="B5537" s="53"/>
    </row>
    <row r="5538" spans="2:2">
      <c r="B5538" s="53"/>
    </row>
    <row r="5539" spans="2:2">
      <c r="B5539" s="53"/>
    </row>
    <row r="5540" spans="2:2">
      <c r="B5540" s="53"/>
    </row>
    <row r="5541" spans="2:2">
      <c r="B5541" s="53"/>
    </row>
    <row r="5542" spans="2:2">
      <c r="B5542" s="53"/>
    </row>
    <row r="5543" spans="2:2">
      <c r="B5543" s="53"/>
    </row>
    <row r="5544" spans="2:2">
      <c r="B5544" s="53"/>
    </row>
    <row r="5545" spans="2:2">
      <c r="B5545" s="53"/>
    </row>
    <row r="5546" spans="2:2">
      <c r="B5546" s="53"/>
    </row>
    <row r="5547" spans="2:2">
      <c r="B5547" s="53"/>
    </row>
    <row r="5548" spans="2:2">
      <c r="B5548" s="53"/>
    </row>
    <row r="5549" spans="2:2">
      <c r="B5549" s="53"/>
    </row>
    <row r="5550" spans="2:2">
      <c r="B5550" s="53"/>
    </row>
    <row r="5551" spans="2:2">
      <c r="B5551" s="53"/>
    </row>
    <row r="5552" spans="2:2">
      <c r="B5552" s="53"/>
    </row>
    <row r="5553" spans="1:2">
      <c r="B5553" s="53"/>
    </row>
    <row r="5554" spans="1:2">
      <c r="B5554" s="53"/>
    </row>
    <row r="5555" spans="1:2">
      <c r="B5555" s="53"/>
    </row>
    <row r="5556" spans="1:2">
      <c r="B5556" s="53"/>
    </row>
    <row r="5557" spans="1:2">
      <c r="B5557" s="53"/>
    </row>
    <row r="5558" spans="1:2">
      <c r="B5558" s="53"/>
    </row>
    <row r="5559" spans="1:2">
      <c r="B5559" s="53"/>
    </row>
    <row r="5560" spans="1:2">
      <c r="B5560" s="53"/>
    </row>
    <row r="5561" spans="1:2">
      <c r="B5561" s="53"/>
    </row>
    <row r="5562" spans="1:2">
      <c r="B5562" s="53"/>
    </row>
    <row r="5563" spans="1:2">
      <c r="B5563" s="53"/>
    </row>
    <row r="5564" spans="1:2">
      <c r="B5564" s="53"/>
    </row>
    <row r="5565" spans="1:2">
      <c r="B5565" s="53"/>
    </row>
    <row r="5566" spans="1:2">
      <c r="B5566" s="53"/>
    </row>
    <row r="5567" spans="1:2">
      <c r="A5567" s="53"/>
      <c r="B5567" s="53"/>
    </row>
    <row r="5568" spans="1:2">
      <c r="A5568" s="53"/>
      <c r="B5568" s="53"/>
    </row>
    <row r="5569" spans="1:2">
      <c r="A5569" s="53"/>
      <c r="B5569" s="53"/>
    </row>
    <row r="5570" spans="1:2">
      <c r="A5570" s="53"/>
      <c r="B5570" s="53"/>
    </row>
    <row r="5571" spans="1:2">
      <c r="A5571" s="53"/>
      <c r="B5571" s="53"/>
    </row>
    <row r="5572" spans="1:2">
      <c r="A5572" s="53"/>
      <c r="B5572" s="53"/>
    </row>
    <row r="5573" spans="1:2">
      <c r="A5573" s="53"/>
      <c r="B5573" s="53"/>
    </row>
    <row r="5574" spans="1:2">
      <c r="A5574" s="53"/>
      <c r="B5574" s="53"/>
    </row>
    <row r="5575" spans="1:2">
      <c r="A5575" s="53"/>
      <c r="B5575" s="53"/>
    </row>
    <row r="5576" spans="1:2">
      <c r="A5576" s="53"/>
      <c r="B5576" s="53"/>
    </row>
    <row r="5577" spans="1:2">
      <c r="A5577" s="53"/>
      <c r="B5577" s="53"/>
    </row>
    <row r="5578" spans="1:2">
      <c r="A5578" s="53"/>
      <c r="B5578" s="53"/>
    </row>
    <row r="5579" spans="1:2">
      <c r="A5579" s="53"/>
      <c r="B5579" s="53"/>
    </row>
    <row r="5580" spans="1:2">
      <c r="A5580" s="53"/>
      <c r="B5580" s="53"/>
    </row>
    <row r="5581" spans="1:2">
      <c r="A5581" s="53"/>
      <c r="B5581" s="53"/>
    </row>
    <row r="5582" spans="1:2">
      <c r="A5582" s="53"/>
      <c r="B5582" s="53"/>
    </row>
    <row r="5583" spans="1:2">
      <c r="A5583" s="53"/>
      <c r="B5583" s="53"/>
    </row>
    <row r="5584" spans="1:2">
      <c r="A5584" s="53"/>
      <c r="B5584" s="53"/>
    </row>
    <row r="5585" spans="1:2">
      <c r="A5585" s="53"/>
      <c r="B5585" s="53"/>
    </row>
    <row r="5586" spans="1:2">
      <c r="A5586" s="53"/>
      <c r="B5586" s="53"/>
    </row>
    <row r="5587" spans="1:2">
      <c r="A5587" s="53"/>
      <c r="B5587" s="53"/>
    </row>
    <row r="5588" spans="1:2">
      <c r="A5588" s="53"/>
      <c r="B5588" s="53"/>
    </row>
    <row r="5589" spans="1:2">
      <c r="A5589" s="53"/>
      <c r="B5589" s="53"/>
    </row>
    <row r="5590" spans="1:2">
      <c r="A5590" s="53"/>
      <c r="B5590" s="53"/>
    </row>
    <row r="5591" spans="1:2">
      <c r="A5591" s="53"/>
      <c r="B5591" s="53"/>
    </row>
    <row r="5592" spans="1:2">
      <c r="A5592" s="53"/>
      <c r="B5592" s="53"/>
    </row>
    <row r="5593" spans="1:2">
      <c r="A5593" s="53"/>
      <c r="B5593" s="53"/>
    </row>
    <row r="5594" spans="1:2">
      <c r="A5594" s="53"/>
      <c r="B5594" s="53"/>
    </row>
    <row r="5595" spans="1:2">
      <c r="A5595" s="53"/>
      <c r="B5595" s="53"/>
    </row>
    <row r="5596" spans="1:2">
      <c r="A5596" s="53"/>
      <c r="B5596" s="53"/>
    </row>
    <row r="5597" spans="1:2">
      <c r="A5597" s="53"/>
      <c r="B5597" s="53"/>
    </row>
    <row r="5598" spans="1:2">
      <c r="A5598" s="53"/>
      <c r="B5598" s="53"/>
    </row>
    <row r="5599" spans="1:2">
      <c r="A5599" s="53"/>
      <c r="B5599" s="53"/>
    </row>
    <row r="5600" spans="1:2">
      <c r="A5600" s="53"/>
      <c r="B5600" s="53"/>
    </row>
    <row r="5601" spans="1:2">
      <c r="A5601" s="53"/>
      <c r="B5601" s="53"/>
    </row>
    <row r="5602" spans="1:2">
      <c r="A5602" s="53"/>
      <c r="B5602" s="53"/>
    </row>
    <row r="5603" spans="1:2">
      <c r="A5603" s="53"/>
      <c r="B5603" s="53"/>
    </row>
    <row r="5604" spans="1:2">
      <c r="A5604" s="53"/>
      <c r="B5604" s="53"/>
    </row>
    <row r="5605" spans="1:2">
      <c r="A5605" s="53"/>
      <c r="B5605" s="53"/>
    </row>
    <row r="5606" spans="1:2">
      <c r="A5606" s="53"/>
      <c r="B5606" s="53"/>
    </row>
    <row r="5607" spans="1:2">
      <c r="A5607" s="53"/>
      <c r="B5607" s="53"/>
    </row>
    <row r="5608" spans="1:2">
      <c r="A5608" s="53"/>
      <c r="B5608" s="53"/>
    </row>
    <row r="5609" spans="1:2">
      <c r="A5609" s="53"/>
      <c r="B5609" s="53"/>
    </row>
    <row r="5610" spans="1:2">
      <c r="A5610" s="53"/>
      <c r="B5610" s="53"/>
    </row>
    <row r="5611" spans="1:2">
      <c r="A5611" s="53"/>
      <c r="B5611" s="53"/>
    </row>
    <row r="5612" spans="1:2">
      <c r="A5612" s="53"/>
      <c r="B5612" s="53"/>
    </row>
    <row r="5613" spans="1:2">
      <c r="A5613" s="53"/>
      <c r="B5613" s="53"/>
    </row>
    <row r="5614" spans="1:2">
      <c r="A5614" s="53"/>
      <c r="B5614" s="53"/>
    </row>
    <row r="5615" spans="1:2">
      <c r="A5615" s="53"/>
      <c r="B5615" s="53"/>
    </row>
    <row r="5616" spans="1:2">
      <c r="A5616" s="53"/>
      <c r="B5616" s="53"/>
    </row>
    <row r="5617" spans="1:2">
      <c r="A5617" s="53"/>
      <c r="B5617" s="53"/>
    </row>
    <row r="5618" spans="1:2">
      <c r="A5618" s="53"/>
      <c r="B5618" s="53"/>
    </row>
    <row r="5619" spans="1:2">
      <c r="A5619" s="53"/>
      <c r="B5619" s="53"/>
    </row>
    <row r="5620" spans="1:2">
      <c r="A5620" s="53"/>
      <c r="B5620" s="53"/>
    </row>
    <row r="5621" spans="1:2">
      <c r="A5621" s="53"/>
      <c r="B5621" s="53"/>
    </row>
    <row r="5622" spans="1:2">
      <c r="A5622" s="53"/>
      <c r="B5622" s="53"/>
    </row>
    <row r="5623" spans="1:2">
      <c r="A5623" s="53"/>
      <c r="B5623" s="53"/>
    </row>
    <row r="5624" spans="1:2">
      <c r="A5624" s="53"/>
      <c r="B5624" s="53"/>
    </row>
    <row r="5625" spans="1:2">
      <c r="A5625" s="53"/>
      <c r="B5625" s="53"/>
    </row>
    <row r="5626" spans="1:2">
      <c r="A5626" s="53"/>
      <c r="B5626" s="53"/>
    </row>
    <row r="5627" spans="1:2">
      <c r="A5627" s="53"/>
      <c r="B5627" s="53"/>
    </row>
    <row r="5628" spans="1:2">
      <c r="A5628" s="53"/>
      <c r="B5628" s="53"/>
    </row>
    <row r="5629" spans="1:2">
      <c r="A5629" s="53"/>
      <c r="B5629" s="53"/>
    </row>
    <row r="5630" spans="1:2">
      <c r="A5630" s="53"/>
      <c r="B5630" s="53"/>
    </row>
    <row r="5631" spans="1:2">
      <c r="A5631" s="53"/>
      <c r="B5631" s="53"/>
    </row>
    <row r="5632" spans="1:2">
      <c r="A5632" s="53"/>
      <c r="B5632" s="53"/>
    </row>
    <row r="5633" spans="1:2">
      <c r="A5633" s="53"/>
      <c r="B5633" s="53"/>
    </row>
    <row r="5634" spans="1:2">
      <c r="A5634" s="53"/>
      <c r="B5634" s="53"/>
    </row>
    <row r="5635" spans="1:2">
      <c r="A5635" s="53"/>
      <c r="B5635" s="53"/>
    </row>
    <row r="5636" spans="1:2">
      <c r="A5636" s="53"/>
      <c r="B5636" s="53"/>
    </row>
    <row r="5637" spans="1:2">
      <c r="A5637" s="53"/>
      <c r="B5637" s="53"/>
    </row>
    <row r="5638" spans="1:2">
      <c r="A5638" s="53"/>
      <c r="B5638" s="53"/>
    </row>
    <row r="5639" spans="1:2">
      <c r="A5639" s="53"/>
      <c r="B5639" s="53"/>
    </row>
    <row r="5640" spans="1:2">
      <c r="A5640" s="53"/>
      <c r="B5640" s="53"/>
    </row>
    <row r="5641" spans="1:2">
      <c r="A5641" s="53"/>
      <c r="B5641" s="53"/>
    </row>
    <row r="5642" spans="1:2">
      <c r="A5642" s="53"/>
      <c r="B5642" s="53"/>
    </row>
    <row r="5643" spans="1:2">
      <c r="A5643" s="53"/>
      <c r="B5643" s="53"/>
    </row>
    <row r="5644" spans="1:2">
      <c r="A5644" s="53"/>
      <c r="B5644" s="53"/>
    </row>
    <row r="5645" spans="1:2">
      <c r="A5645" s="53"/>
      <c r="B5645" s="53"/>
    </row>
    <row r="5646" spans="1:2">
      <c r="A5646" s="53"/>
      <c r="B5646" s="53"/>
    </row>
    <row r="5647" spans="1:2">
      <c r="A5647" s="53"/>
      <c r="B5647" s="53"/>
    </row>
    <row r="5648" spans="1:2">
      <c r="A5648" s="53"/>
      <c r="B5648" s="53"/>
    </row>
    <row r="5649" spans="1:2">
      <c r="A5649" s="53"/>
      <c r="B5649" s="53"/>
    </row>
    <row r="5650" spans="1:2">
      <c r="A5650" s="53"/>
      <c r="B5650" s="53"/>
    </row>
    <row r="5651" spans="1:2">
      <c r="A5651" s="53"/>
      <c r="B5651" s="53"/>
    </row>
    <row r="5652" spans="1:2">
      <c r="A5652" s="53"/>
      <c r="B5652" s="53"/>
    </row>
    <row r="5653" spans="1:2">
      <c r="A5653" s="53"/>
      <c r="B5653" s="53"/>
    </row>
    <row r="5654" spans="1:2">
      <c r="A5654" s="53"/>
      <c r="B5654" s="53"/>
    </row>
    <row r="5655" spans="1:2">
      <c r="A5655" s="53"/>
      <c r="B5655" s="53"/>
    </row>
    <row r="5656" spans="1:2">
      <c r="A5656" s="53"/>
      <c r="B5656" s="53"/>
    </row>
    <row r="5657" spans="1:2">
      <c r="A5657" s="53"/>
      <c r="B5657" s="53"/>
    </row>
    <row r="5658" spans="1:2">
      <c r="A5658" s="53"/>
      <c r="B5658" s="53"/>
    </row>
    <row r="5659" spans="1:2">
      <c r="A5659" s="53"/>
      <c r="B5659" s="53"/>
    </row>
    <row r="5660" spans="1:2">
      <c r="A5660" s="53"/>
      <c r="B5660" s="53"/>
    </row>
    <row r="5661" spans="1:2">
      <c r="A5661" s="53"/>
      <c r="B5661" s="53"/>
    </row>
    <row r="5662" spans="1:2">
      <c r="A5662" s="53"/>
      <c r="B5662" s="53"/>
    </row>
    <row r="5663" spans="1:2">
      <c r="A5663" s="53"/>
      <c r="B5663" s="53"/>
    </row>
    <row r="5664" spans="1:2">
      <c r="A5664" s="53"/>
      <c r="B5664" s="53"/>
    </row>
    <row r="5665" spans="1:2">
      <c r="A5665" s="53"/>
      <c r="B5665" s="53"/>
    </row>
    <row r="5666" spans="1:2">
      <c r="A5666" s="53"/>
      <c r="B5666" s="53"/>
    </row>
    <row r="5667" spans="1:2">
      <c r="A5667" s="53"/>
      <c r="B5667" s="53"/>
    </row>
    <row r="5668" spans="1:2">
      <c r="A5668" s="53"/>
      <c r="B5668" s="53"/>
    </row>
    <row r="5669" spans="1:2">
      <c r="A5669" s="53"/>
      <c r="B5669" s="53"/>
    </row>
    <row r="5670" spans="1:2">
      <c r="A5670" s="53"/>
      <c r="B5670" s="53"/>
    </row>
    <row r="5671" spans="1:2">
      <c r="A5671" s="53"/>
      <c r="B5671" s="53"/>
    </row>
    <row r="5672" spans="1:2">
      <c r="A5672" s="53"/>
      <c r="B5672" s="53"/>
    </row>
    <row r="5673" spans="1:2">
      <c r="A5673" s="53"/>
      <c r="B5673" s="53"/>
    </row>
    <row r="5674" spans="1:2">
      <c r="A5674" s="53"/>
      <c r="B5674" s="53"/>
    </row>
    <row r="5675" spans="1:2">
      <c r="A5675" s="53"/>
      <c r="B5675" s="53"/>
    </row>
    <row r="5676" spans="1:2">
      <c r="A5676" s="53"/>
      <c r="B5676" s="53"/>
    </row>
    <row r="5677" spans="1:2">
      <c r="A5677" s="53"/>
      <c r="B5677" s="53"/>
    </row>
    <row r="5678" spans="1:2">
      <c r="A5678" s="53"/>
      <c r="B5678" s="53"/>
    </row>
    <row r="5679" spans="1:2">
      <c r="A5679" s="53"/>
      <c r="B5679" s="53"/>
    </row>
    <row r="5680" spans="1:2">
      <c r="A5680" s="53"/>
      <c r="B5680" s="53"/>
    </row>
    <row r="5681" spans="1:2">
      <c r="A5681" s="53"/>
      <c r="B5681" s="53"/>
    </row>
    <row r="5682" spans="1:2">
      <c r="A5682" s="53"/>
      <c r="B5682" s="53"/>
    </row>
    <row r="5683" spans="1:2">
      <c r="A5683" s="53"/>
      <c r="B5683" s="53"/>
    </row>
    <row r="5684" spans="1:2">
      <c r="A5684" s="53"/>
      <c r="B5684" s="53"/>
    </row>
    <row r="5685" spans="1:2">
      <c r="A5685" s="53"/>
      <c r="B5685" s="53"/>
    </row>
    <row r="5686" spans="1:2">
      <c r="A5686" s="53"/>
      <c r="B5686" s="53"/>
    </row>
    <row r="5687" spans="1:2">
      <c r="A5687" s="53"/>
      <c r="B5687" s="53"/>
    </row>
    <row r="5688" spans="1:2">
      <c r="A5688" s="53"/>
      <c r="B5688" s="53"/>
    </row>
    <row r="5689" spans="1:2">
      <c r="A5689" s="53"/>
      <c r="B5689" s="53"/>
    </row>
    <row r="5690" spans="1:2">
      <c r="A5690" s="53"/>
      <c r="B5690" s="53"/>
    </row>
    <row r="5691" spans="1:2">
      <c r="A5691" s="53"/>
      <c r="B5691" s="53"/>
    </row>
    <row r="5692" spans="1:2">
      <c r="A5692" s="53"/>
      <c r="B5692" s="53"/>
    </row>
    <row r="5693" spans="1:2">
      <c r="A5693" s="53"/>
      <c r="B5693" s="53"/>
    </row>
    <row r="5694" spans="1:2">
      <c r="A5694" s="53"/>
      <c r="B5694" s="53"/>
    </row>
    <row r="5695" spans="1:2">
      <c r="A5695" s="53"/>
      <c r="B5695" s="53"/>
    </row>
    <row r="5696" spans="1:2">
      <c r="A5696" s="53"/>
      <c r="B5696" s="53"/>
    </row>
    <row r="5697" spans="1:2">
      <c r="A5697" s="53"/>
      <c r="B5697" s="53"/>
    </row>
    <row r="5698" spans="1:2">
      <c r="A5698" s="53"/>
      <c r="B5698" s="53"/>
    </row>
    <row r="5699" spans="1:2">
      <c r="A5699" s="53"/>
      <c r="B5699" s="53"/>
    </row>
    <row r="5700" spans="1:2">
      <c r="A5700" s="53"/>
      <c r="B5700" s="53"/>
    </row>
    <row r="5701" spans="1:2">
      <c r="A5701" s="53"/>
      <c r="B5701" s="53"/>
    </row>
    <row r="5702" spans="1:2">
      <c r="A5702" s="53"/>
      <c r="B5702" s="53"/>
    </row>
    <row r="5703" spans="1:2">
      <c r="A5703" s="53"/>
      <c r="B5703" s="53"/>
    </row>
    <row r="5704" spans="1:2">
      <c r="A5704" s="53"/>
      <c r="B5704" s="53"/>
    </row>
    <row r="5705" spans="1:2">
      <c r="A5705" s="53"/>
      <c r="B5705" s="53"/>
    </row>
    <row r="5706" spans="1:2">
      <c r="A5706" s="53"/>
      <c r="B5706" s="53"/>
    </row>
    <row r="5707" spans="1:2">
      <c r="A5707" s="53"/>
      <c r="B5707" s="53"/>
    </row>
    <row r="5708" spans="1:2">
      <c r="A5708" s="53"/>
      <c r="B5708" s="53"/>
    </row>
    <row r="5709" spans="1:2">
      <c r="A5709" s="53"/>
      <c r="B5709" s="53"/>
    </row>
    <row r="5710" spans="1:2">
      <c r="A5710" s="53"/>
      <c r="B5710" s="53"/>
    </row>
    <row r="5711" spans="1:2">
      <c r="A5711" s="53"/>
      <c r="B5711" s="54"/>
    </row>
    <row r="5712" spans="1:2">
      <c r="A5712" s="53"/>
      <c r="B5712" s="54"/>
    </row>
    <row r="5713" spans="1:2">
      <c r="A5713" s="53"/>
      <c r="B5713" s="54"/>
    </row>
    <row r="5714" spans="1:2">
      <c r="A5714" s="53"/>
      <c r="B5714" s="54"/>
    </row>
    <row r="5715" spans="1:2">
      <c r="A5715" s="53"/>
      <c r="B5715" s="54"/>
    </row>
    <row r="5716" spans="1:2">
      <c r="A5716" s="53"/>
      <c r="B5716" s="54"/>
    </row>
    <row r="5717" spans="1:2">
      <c r="A5717" s="53"/>
      <c r="B5717" s="54"/>
    </row>
    <row r="5718" spans="1:2">
      <c r="A5718" s="53"/>
      <c r="B5718" s="54"/>
    </row>
    <row r="5719" spans="1:2">
      <c r="A5719" s="53"/>
      <c r="B5719" s="54"/>
    </row>
    <row r="5720" spans="1:2">
      <c r="A5720" s="53"/>
      <c r="B5720" s="54"/>
    </row>
    <row r="5721" spans="1:2">
      <c r="A5721" s="53"/>
      <c r="B5721" s="54"/>
    </row>
    <row r="5722" spans="1:2">
      <c r="A5722" s="53"/>
      <c r="B5722" s="54"/>
    </row>
    <row r="5723" spans="1:2">
      <c r="A5723" s="53"/>
      <c r="B5723" s="54"/>
    </row>
    <row r="5724" spans="1:2">
      <c r="A5724" s="53"/>
      <c r="B5724" s="54"/>
    </row>
    <row r="5725" spans="1:2">
      <c r="A5725" s="53"/>
      <c r="B5725" s="54"/>
    </row>
    <row r="5726" spans="1:2">
      <c r="A5726" s="53"/>
      <c r="B5726" s="54"/>
    </row>
    <row r="5727" spans="1:2">
      <c r="A5727" s="53"/>
      <c r="B5727" s="54"/>
    </row>
    <row r="5728" spans="1:2">
      <c r="A5728" s="53"/>
      <c r="B5728" s="54"/>
    </row>
    <row r="5729" spans="1:2">
      <c r="A5729" s="53"/>
      <c r="B5729" s="54"/>
    </row>
    <row r="5730" spans="1:2">
      <c r="A5730" s="53"/>
      <c r="B5730" s="54"/>
    </row>
    <row r="5731" spans="1:2">
      <c r="A5731" s="53"/>
      <c r="B5731" s="54"/>
    </row>
    <row r="5732" spans="1:2">
      <c r="A5732" s="53"/>
      <c r="B5732" s="54"/>
    </row>
    <row r="5733" spans="1:2">
      <c r="A5733" s="53"/>
      <c r="B5733" s="54"/>
    </row>
    <row r="5734" spans="1:2">
      <c r="A5734" s="53"/>
      <c r="B5734" s="54"/>
    </row>
    <row r="5735" spans="1:2">
      <c r="A5735" s="53"/>
      <c r="B5735" s="54"/>
    </row>
    <row r="5736" spans="1:2">
      <c r="A5736" s="53"/>
      <c r="B5736" s="54"/>
    </row>
    <row r="5737" spans="1:2">
      <c r="A5737" s="53"/>
      <c r="B5737" s="54"/>
    </row>
    <row r="5738" spans="1:2">
      <c r="A5738" s="53"/>
      <c r="B5738" s="54"/>
    </row>
    <row r="5739" spans="1:2">
      <c r="A5739" s="53"/>
      <c r="B5739" s="54"/>
    </row>
    <row r="5740" spans="1:2">
      <c r="A5740" s="53"/>
      <c r="B5740" s="54"/>
    </row>
    <row r="5741" spans="1:2">
      <c r="A5741" s="53"/>
      <c r="B5741" s="54"/>
    </row>
    <row r="5742" spans="1:2">
      <c r="A5742" s="53"/>
      <c r="B5742" s="54"/>
    </row>
    <row r="5743" spans="1:2">
      <c r="A5743" s="53"/>
      <c r="B5743" s="54"/>
    </row>
    <row r="5744" spans="1:2">
      <c r="A5744" s="53"/>
      <c r="B5744" s="54"/>
    </row>
    <row r="5745" spans="1:2">
      <c r="A5745" s="53"/>
      <c r="B5745" s="54"/>
    </row>
    <row r="5746" spans="1:2">
      <c r="A5746" s="53"/>
      <c r="B5746" s="54"/>
    </row>
    <row r="5747" spans="1:2">
      <c r="A5747" s="53"/>
      <c r="B5747" s="54"/>
    </row>
    <row r="5748" spans="1:2">
      <c r="A5748" s="53"/>
      <c r="B5748" s="54"/>
    </row>
    <row r="5749" spans="1:2">
      <c r="A5749" s="53"/>
      <c r="B5749" s="54"/>
    </row>
    <row r="5750" spans="1:2">
      <c r="A5750" s="53"/>
      <c r="B5750" s="54"/>
    </row>
    <row r="5751" spans="1:2">
      <c r="A5751" s="53"/>
      <c r="B5751" s="54"/>
    </row>
    <row r="5752" spans="1:2">
      <c r="A5752" s="53"/>
      <c r="B5752" s="54"/>
    </row>
    <row r="5753" spans="1:2">
      <c r="A5753" s="53"/>
      <c r="B5753" s="54"/>
    </row>
    <row r="5754" spans="1:2">
      <c r="A5754" s="53"/>
      <c r="B5754" s="54"/>
    </row>
    <row r="5755" spans="1:2">
      <c r="A5755" s="53"/>
      <c r="B5755" s="54"/>
    </row>
    <row r="5756" spans="1:2">
      <c r="A5756" s="53"/>
      <c r="B5756" s="54"/>
    </row>
    <row r="5757" spans="1:2">
      <c r="A5757" s="53"/>
      <c r="B5757" s="54"/>
    </row>
    <row r="5758" spans="1:2">
      <c r="A5758" s="53"/>
      <c r="B5758" s="54"/>
    </row>
    <row r="5759" spans="1:2">
      <c r="A5759" s="53"/>
      <c r="B5759" s="53"/>
    </row>
    <row r="5760" spans="1:2">
      <c r="A5760" s="53"/>
      <c r="B5760" s="53"/>
    </row>
    <row r="5761" spans="1:2">
      <c r="A5761" s="53"/>
      <c r="B5761" s="53"/>
    </row>
    <row r="5762" spans="1:2">
      <c r="A5762" s="53"/>
      <c r="B5762" s="53"/>
    </row>
    <row r="5763" spans="1:2">
      <c r="A5763" s="53"/>
      <c r="B5763" s="53"/>
    </row>
    <row r="5764" spans="1:2">
      <c r="A5764" s="53"/>
      <c r="B5764" s="53"/>
    </row>
    <row r="5765" spans="1:2">
      <c r="A5765" s="53"/>
      <c r="B5765" s="53"/>
    </row>
    <row r="5766" spans="1:2">
      <c r="A5766" s="53"/>
      <c r="B5766" s="53"/>
    </row>
    <row r="5767" spans="1:2">
      <c r="A5767" s="53"/>
      <c r="B5767" s="53"/>
    </row>
    <row r="5768" spans="1:2">
      <c r="A5768" s="53"/>
      <c r="B5768" s="53"/>
    </row>
    <row r="5769" spans="1:2">
      <c r="A5769" s="53"/>
      <c r="B5769" s="53"/>
    </row>
    <row r="5770" spans="1:2">
      <c r="A5770" s="53"/>
      <c r="B5770" s="53"/>
    </row>
    <row r="5771" spans="1:2">
      <c r="A5771" s="53"/>
      <c r="B5771" s="53"/>
    </row>
    <row r="5772" spans="1:2">
      <c r="A5772" s="53"/>
      <c r="B5772" s="53"/>
    </row>
    <row r="5773" spans="1:2">
      <c r="A5773" s="53"/>
      <c r="B5773" s="53"/>
    </row>
    <row r="5774" spans="1:2">
      <c r="A5774" s="53"/>
      <c r="B5774" s="53"/>
    </row>
    <row r="5775" spans="1:2">
      <c r="A5775" s="53"/>
      <c r="B5775" s="53"/>
    </row>
    <row r="5776" spans="1:2">
      <c r="A5776" s="53"/>
      <c r="B5776" s="53"/>
    </row>
    <row r="5777" spans="1:2">
      <c r="A5777" s="53"/>
      <c r="B5777" s="53"/>
    </row>
    <row r="5778" spans="1:2">
      <c r="A5778" s="53"/>
      <c r="B5778" s="53"/>
    </row>
    <row r="5779" spans="1:2">
      <c r="A5779" s="53"/>
      <c r="B5779" s="53"/>
    </row>
    <row r="5780" spans="1:2">
      <c r="A5780" s="53"/>
      <c r="B5780" s="53"/>
    </row>
    <row r="5781" spans="1:2">
      <c r="A5781" s="53"/>
      <c r="B5781" s="53"/>
    </row>
    <row r="5782" spans="1:2">
      <c r="A5782" s="53"/>
      <c r="B5782" s="53"/>
    </row>
    <row r="5783" spans="1:2">
      <c r="A5783" s="53"/>
      <c r="B5783" s="53"/>
    </row>
    <row r="5784" spans="1:2">
      <c r="A5784" s="53"/>
      <c r="B5784" s="53"/>
    </row>
    <row r="5785" spans="1:2">
      <c r="A5785" s="53"/>
      <c r="B5785" s="53"/>
    </row>
    <row r="5786" spans="1:2">
      <c r="A5786" s="53"/>
      <c r="B5786" s="53"/>
    </row>
    <row r="5787" spans="1:2">
      <c r="A5787" s="53"/>
      <c r="B5787" s="53"/>
    </row>
    <row r="5788" spans="1:2">
      <c r="A5788" s="53"/>
      <c r="B5788" s="53"/>
    </row>
    <row r="5789" spans="1:2">
      <c r="A5789" s="53"/>
      <c r="B5789" s="53"/>
    </row>
    <row r="5790" spans="1:2">
      <c r="A5790" s="53"/>
      <c r="B5790" s="53"/>
    </row>
    <row r="5791" spans="1:2">
      <c r="A5791" s="53"/>
      <c r="B5791" s="53"/>
    </row>
    <row r="5792" spans="1:2">
      <c r="A5792" s="53"/>
      <c r="B5792" s="53"/>
    </row>
    <row r="5793" spans="1:2">
      <c r="A5793" s="53"/>
      <c r="B5793" s="53"/>
    </row>
    <row r="5794" spans="1:2">
      <c r="A5794" s="53"/>
      <c r="B5794" s="53"/>
    </row>
    <row r="5795" spans="1:2">
      <c r="A5795" s="53"/>
      <c r="B5795" s="53"/>
    </row>
    <row r="5796" spans="1:2">
      <c r="A5796" s="53"/>
      <c r="B5796" s="53"/>
    </row>
    <row r="5797" spans="1:2">
      <c r="A5797" s="53"/>
      <c r="B5797" s="53"/>
    </row>
    <row r="5798" spans="1:2">
      <c r="A5798" s="53"/>
      <c r="B5798" s="53"/>
    </row>
    <row r="5799" spans="1:2">
      <c r="A5799" s="53"/>
      <c r="B5799" s="53"/>
    </row>
    <row r="5800" spans="1:2">
      <c r="A5800" s="53"/>
      <c r="B5800" s="53"/>
    </row>
    <row r="5801" spans="1:2">
      <c r="A5801" s="53"/>
      <c r="B5801" s="53"/>
    </row>
    <row r="5802" spans="1:2">
      <c r="A5802" s="53"/>
      <c r="B5802" s="53"/>
    </row>
    <row r="5803" spans="1:2">
      <c r="A5803" s="53"/>
      <c r="B5803" s="53"/>
    </row>
    <row r="5804" spans="1:2">
      <c r="A5804" s="53"/>
      <c r="B5804" s="53"/>
    </row>
    <row r="5805" spans="1:2">
      <c r="A5805" s="53"/>
      <c r="B5805" s="53"/>
    </row>
    <row r="5806" spans="1:2">
      <c r="A5806" s="53"/>
      <c r="B5806" s="53"/>
    </row>
    <row r="5807" spans="1:2">
      <c r="A5807" s="53"/>
      <c r="B5807" s="53"/>
    </row>
    <row r="5808" spans="1:2">
      <c r="A5808" s="53"/>
      <c r="B5808" s="53"/>
    </row>
    <row r="5809" spans="1:2">
      <c r="A5809" s="53"/>
      <c r="B5809" s="53"/>
    </row>
    <row r="5810" spans="1:2">
      <c r="A5810" s="53"/>
      <c r="B5810" s="53"/>
    </row>
    <row r="5811" spans="1:2">
      <c r="A5811" s="53"/>
      <c r="B5811" s="53"/>
    </row>
    <row r="5812" spans="1:2">
      <c r="A5812" s="53"/>
      <c r="B5812" s="53"/>
    </row>
    <row r="5813" spans="1:2">
      <c r="A5813" s="53"/>
      <c r="B5813" s="53"/>
    </row>
    <row r="5814" spans="1:2">
      <c r="A5814" s="53"/>
      <c r="B5814" s="53"/>
    </row>
    <row r="5815" spans="1:2">
      <c r="A5815" s="53"/>
      <c r="B5815" s="53"/>
    </row>
    <row r="5816" spans="1:2">
      <c r="A5816" s="53"/>
      <c r="B5816" s="53"/>
    </row>
    <row r="5817" spans="1:2">
      <c r="A5817" s="53"/>
      <c r="B5817" s="53"/>
    </row>
    <row r="5818" spans="1:2">
      <c r="A5818" s="53"/>
      <c r="B5818" s="53"/>
    </row>
    <row r="5819" spans="1:2">
      <c r="A5819" s="53"/>
      <c r="B5819" s="53"/>
    </row>
    <row r="5820" spans="1:2">
      <c r="A5820" s="53"/>
      <c r="B5820" s="53"/>
    </row>
    <row r="5821" spans="1:2">
      <c r="A5821" s="53"/>
      <c r="B5821" s="53"/>
    </row>
    <row r="5822" spans="1:2">
      <c r="A5822" s="53"/>
      <c r="B5822" s="53"/>
    </row>
    <row r="5823" spans="1:2">
      <c r="A5823" s="53"/>
      <c r="B5823" s="53"/>
    </row>
    <row r="5824" spans="1:2">
      <c r="A5824" s="53"/>
      <c r="B5824" s="53"/>
    </row>
    <row r="5825" spans="1:2">
      <c r="A5825" s="53"/>
      <c r="B5825" s="53"/>
    </row>
    <row r="5826" spans="1:2">
      <c r="A5826" s="53"/>
      <c r="B5826" s="53"/>
    </row>
    <row r="5827" spans="1:2">
      <c r="A5827" s="53"/>
      <c r="B5827" s="53"/>
    </row>
    <row r="5828" spans="1:2">
      <c r="A5828" s="53"/>
      <c r="B5828" s="53"/>
    </row>
    <row r="5829" spans="1:2">
      <c r="A5829" s="53"/>
      <c r="B5829" s="53"/>
    </row>
    <row r="5830" spans="1:2">
      <c r="A5830" s="53"/>
      <c r="B5830" s="53"/>
    </row>
    <row r="5831" spans="1:2">
      <c r="A5831" s="53"/>
      <c r="B5831" s="53"/>
    </row>
    <row r="5832" spans="1:2">
      <c r="A5832" s="53"/>
      <c r="B5832" s="53"/>
    </row>
    <row r="5833" spans="1:2">
      <c r="A5833" s="53"/>
      <c r="B5833" s="53"/>
    </row>
    <row r="5834" spans="1:2">
      <c r="A5834" s="53"/>
      <c r="B5834" s="53"/>
    </row>
    <row r="5835" spans="1:2">
      <c r="A5835" s="53"/>
      <c r="B5835" s="53"/>
    </row>
    <row r="5836" spans="1:2">
      <c r="A5836" s="53"/>
      <c r="B5836" s="53"/>
    </row>
    <row r="5837" spans="1:2">
      <c r="A5837" s="53"/>
      <c r="B5837" s="53"/>
    </row>
    <row r="5838" spans="1:2">
      <c r="A5838" s="53"/>
      <c r="B5838" s="53"/>
    </row>
    <row r="5839" spans="1:2">
      <c r="A5839" s="53"/>
      <c r="B5839" s="53"/>
    </row>
    <row r="5840" spans="1:2">
      <c r="A5840" s="53"/>
      <c r="B5840" s="53"/>
    </row>
    <row r="5841" spans="1:2">
      <c r="A5841" s="53"/>
      <c r="B5841" s="53"/>
    </row>
    <row r="5842" spans="1:2">
      <c r="A5842" s="53"/>
      <c r="B5842" s="53"/>
    </row>
    <row r="5843" spans="1:2">
      <c r="A5843" s="53"/>
      <c r="B5843" s="53"/>
    </row>
    <row r="5844" spans="1:2">
      <c r="A5844" s="53"/>
      <c r="B5844" s="53"/>
    </row>
    <row r="5845" spans="1:2">
      <c r="A5845" s="53"/>
      <c r="B5845" s="53"/>
    </row>
    <row r="5846" spans="1:2">
      <c r="A5846" s="53"/>
      <c r="B5846" s="53"/>
    </row>
    <row r="5847" spans="1:2">
      <c r="A5847" s="53"/>
      <c r="B5847" s="53"/>
    </row>
    <row r="5848" spans="1:2">
      <c r="A5848" s="53"/>
      <c r="B5848" s="53"/>
    </row>
    <row r="5849" spans="1:2">
      <c r="A5849" s="53"/>
      <c r="B5849" s="53"/>
    </row>
    <row r="5850" spans="1:2">
      <c r="A5850" s="53"/>
      <c r="B5850" s="53"/>
    </row>
    <row r="5851" spans="1:2">
      <c r="A5851" s="53"/>
      <c r="B5851" s="53"/>
    </row>
    <row r="5852" spans="1:2">
      <c r="A5852" s="53"/>
      <c r="B5852" s="53"/>
    </row>
    <row r="5853" spans="1:2">
      <c r="A5853" s="53"/>
      <c r="B5853" s="53"/>
    </row>
    <row r="5854" spans="1:2">
      <c r="A5854" s="53"/>
      <c r="B5854" s="53"/>
    </row>
    <row r="5855" spans="1:2">
      <c r="A5855" s="53"/>
      <c r="B5855" s="53"/>
    </row>
    <row r="5856" spans="1:2">
      <c r="A5856" s="53"/>
      <c r="B5856" s="53"/>
    </row>
    <row r="5857" spans="1:2">
      <c r="A5857" s="53"/>
      <c r="B5857" s="53"/>
    </row>
    <row r="5858" spans="1:2">
      <c r="A5858" s="53"/>
      <c r="B5858" s="53"/>
    </row>
    <row r="5859" spans="1:2">
      <c r="A5859" s="53"/>
      <c r="B5859" s="53"/>
    </row>
    <row r="5860" spans="1:2">
      <c r="A5860" s="53"/>
      <c r="B5860" s="53"/>
    </row>
    <row r="5861" spans="1:2">
      <c r="A5861" s="53"/>
      <c r="B5861" s="53"/>
    </row>
    <row r="5862" spans="1:2">
      <c r="A5862" s="53"/>
      <c r="B5862" s="53"/>
    </row>
    <row r="5863" spans="1:2">
      <c r="A5863" s="53"/>
      <c r="B5863" s="53"/>
    </row>
    <row r="5864" spans="1:2">
      <c r="A5864" s="53"/>
      <c r="B5864" s="53"/>
    </row>
    <row r="5865" spans="1:2">
      <c r="A5865" s="53"/>
      <c r="B5865" s="53"/>
    </row>
    <row r="5866" spans="1:2">
      <c r="A5866" s="53"/>
      <c r="B5866" s="53"/>
    </row>
    <row r="5867" spans="1:2">
      <c r="A5867" s="53"/>
      <c r="B5867" s="53"/>
    </row>
    <row r="5868" spans="1:2">
      <c r="A5868" s="53"/>
      <c r="B5868" s="53"/>
    </row>
    <row r="5869" spans="1:2">
      <c r="A5869" s="53"/>
      <c r="B5869" s="53"/>
    </row>
    <row r="5870" spans="1:2">
      <c r="A5870" s="53"/>
      <c r="B5870" s="53"/>
    </row>
    <row r="5871" spans="1:2">
      <c r="A5871" s="53"/>
      <c r="B5871" s="53"/>
    </row>
    <row r="5872" spans="1:2">
      <c r="A5872" s="53"/>
      <c r="B5872" s="53"/>
    </row>
    <row r="5873" spans="1:2">
      <c r="A5873" s="53"/>
      <c r="B5873" s="53"/>
    </row>
    <row r="5874" spans="1:2">
      <c r="A5874" s="53"/>
      <c r="B5874" s="53"/>
    </row>
    <row r="5875" spans="1:2">
      <c r="A5875" s="53"/>
      <c r="B5875" s="53"/>
    </row>
    <row r="5876" spans="1:2">
      <c r="A5876" s="53"/>
      <c r="B5876" s="53"/>
    </row>
    <row r="5877" spans="1:2">
      <c r="A5877" s="53"/>
      <c r="B5877" s="53"/>
    </row>
    <row r="5878" spans="1:2">
      <c r="A5878" s="53"/>
      <c r="B5878" s="53"/>
    </row>
    <row r="5879" spans="1:2">
      <c r="A5879" s="53"/>
      <c r="B5879" s="53"/>
    </row>
    <row r="5880" spans="1:2">
      <c r="A5880" s="53"/>
      <c r="B5880" s="53"/>
    </row>
    <row r="5881" spans="1:2">
      <c r="A5881" s="53"/>
      <c r="B5881" s="53"/>
    </row>
    <row r="5882" spans="1:2">
      <c r="A5882" s="53"/>
      <c r="B5882" s="53"/>
    </row>
    <row r="5883" spans="1:2">
      <c r="A5883" s="53"/>
      <c r="B5883" s="53"/>
    </row>
    <row r="5884" spans="1:2">
      <c r="A5884" s="53"/>
      <c r="B5884" s="53"/>
    </row>
    <row r="5885" spans="1:2">
      <c r="A5885" s="53"/>
      <c r="B5885" s="53"/>
    </row>
    <row r="5886" spans="1:2">
      <c r="A5886" s="53"/>
      <c r="B5886" s="53"/>
    </row>
    <row r="5887" spans="1:2">
      <c r="A5887" s="53"/>
      <c r="B5887" s="53"/>
    </row>
    <row r="5888" spans="1:2">
      <c r="A5888" s="53"/>
      <c r="B5888" s="53"/>
    </row>
    <row r="5889" spans="1:2">
      <c r="A5889" s="53"/>
      <c r="B5889" s="53"/>
    </row>
    <row r="5890" spans="1:2">
      <c r="A5890" s="53"/>
      <c r="B5890" s="53"/>
    </row>
    <row r="5891" spans="1:2">
      <c r="A5891" s="53"/>
      <c r="B5891" s="53"/>
    </row>
    <row r="5892" spans="1:2">
      <c r="A5892" s="53"/>
      <c r="B5892" s="53"/>
    </row>
    <row r="5893" spans="1:2">
      <c r="A5893" s="53"/>
      <c r="B5893" s="53"/>
    </row>
    <row r="5894" spans="1:2">
      <c r="A5894" s="53"/>
      <c r="B5894" s="53"/>
    </row>
    <row r="5895" spans="1:2">
      <c r="A5895" s="53"/>
      <c r="B5895" s="53"/>
    </row>
    <row r="5896" spans="1:2">
      <c r="A5896" s="53"/>
      <c r="B5896" s="53"/>
    </row>
    <row r="5897" spans="1:2">
      <c r="A5897" s="53"/>
      <c r="B5897" s="53"/>
    </row>
    <row r="5898" spans="1:2">
      <c r="A5898" s="53"/>
      <c r="B5898" s="53"/>
    </row>
    <row r="5899" spans="1:2">
      <c r="A5899" s="53"/>
      <c r="B5899" s="53"/>
    </row>
    <row r="5900" spans="1:2">
      <c r="A5900" s="53"/>
      <c r="B5900" s="53"/>
    </row>
    <row r="5901" spans="1:2">
      <c r="A5901" s="53"/>
      <c r="B5901" s="53"/>
    </row>
    <row r="5902" spans="1:2">
      <c r="A5902" s="53"/>
      <c r="B5902" s="53"/>
    </row>
    <row r="5903" spans="1:2">
      <c r="A5903" s="53"/>
      <c r="B5903" s="53"/>
    </row>
    <row r="5904" spans="1:2">
      <c r="A5904" s="53"/>
      <c r="B5904" s="53"/>
    </row>
    <row r="5905" spans="1:2">
      <c r="A5905" s="53"/>
      <c r="B5905" s="53"/>
    </row>
    <row r="5906" spans="1:2">
      <c r="A5906" s="53"/>
      <c r="B5906" s="53"/>
    </row>
    <row r="5907" spans="1:2">
      <c r="A5907" s="53"/>
      <c r="B5907" s="53"/>
    </row>
    <row r="5908" spans="1:2">
      <c r="A5908" s="53"/>
      <c r="B5908" s="53"/>
    </row>
    <row r="5909" spans="1:2">
      <c r="A5909" s="53"/>
      <c r="B5909" s="53"/>
    </row>
    <row r="5910" spans="1:2">
      <c r="A5910" s="53"/>
      <c r="B5910" s="53"/>
    </row>
    <row r="5911" spans="1:2">
      <c r="A5911" s="53"/>
      <c r="B5911" s="53"/>
    </row>
    <row r="5912" spans="1:2">
      <c r="A5912" s="53"/>
      <c r="B5912" s="53"/>
    </row>
    <row r="5913" spans="1:2">
      <c r="A5913" s="53"/>
      <c r="B5913" s="53"/>
    </row>
    <row r="5914" spans="1:2">
      <c r="A5914" s="53"/>
      <c r="B5914" s="53"/>
    </row>
    <row r="5915" spans="1:2">
      <c r="A5915" s="53"/>
      <c r="B5915" s="53"/>
    </row>
    <row r="5916" spans="1:2">
      <c r="A5916" s="53"/>
      <c r="B5916" s="53"/>
    </row>
    <row r="5917" spans="1:2">
      <c r="A5917" s="53"/>
      <c r="B5917" s="53"/>
    </row>
    <row r="5918" spans="1:2">
      <c r="A5918" s="53"/>
      <c r="B5918" s="53"/>
    </row>
    <row r="5919" spans="1:2">
      <c r="A5919" s="53"/>
      <c r="B5919" s="53"/>
    </row>
    <row r="5920" spans="1:2">
      <c r="A5920" s="53"/>
      <c r="B5920" s="53"/>
    </row>
    <row r="5921" spans="1:2">
      <c r="A5921" s="53"/>
      <c r="B5921" s="53"/>
    </row>
    <row r="5922" spans="1:2">
      <c r="A5922" s="53"/>
      <c r="B5922" s="53"/>
    </row>
    <row r="5923" spans="1:2">
      <c r="A5923" s="53"/>
      <c r="B5923" s="53"/>
    </row>
    <row r="5924" spans="1:2">
      <c r="A5924" s="53"/>
      <c r="B5924" s="53"/>
    </row>
    <row r="5925" spans="1:2">
      <c r="A5925" s="53"/>
      <c r="B5925" s="53"/>
    </row>
    <row r="5926" spans="1:2">
      <c r="A5926" s="53"/>
      <c r="B5926" s="53"/>
    </row>
    <row r="5927" spans="1:2">
      <c r="A5927" s="53"/>
      <c r="B5927" s="53"/>
    </row>
    <row r="5928" spans="1:2">
      <c r="A5928" s="53"/>
      <c r="B5928" s="53"/>
    </row>
    <row r="5929" spans="1:2">
      <c r="A5929" s="53"/>
      <c r="B5929" s="53"/>
    </row>
    <row r="5930" spans="1:2">
      <c r="A5930" s="53"/>
      <c r="B5930" s="53"/>
    </row>
    <row r="5931" spans="1:2">
      <c r="A5931" s="53"/>
      <c r="B5931" s="53"/>
    </row>
    <row r="5932" spans="1:2">
      <c r="A5932" s="53"/>
      <c r="B5932" s="53"/>
    </row>
    <row r="5933" spans="1:2">
      <c r="A5933" s="53"/>
      <c r="B5933" s="53"/>
    </row>
    <row r="5934" spans="1:2">
      <c r="A5934" s="53"/>
      <c r="B5934" s="53"/>
    </row>
    <row r="5935" spans="1:2">
      <c r="A5935" s="53"/>
      <c r="B5935" s="53"/>
    </row>
    <row r="5936" spans="1:2">
      <c r="A5936" s="53"/>
      <c r="B5936" s="53"/>
    </row>
    <row r="5937" spans="1:2">
      <c r="A5937" s="53"/>
      <c r="B5937" s="53"/>
    </row>
    <row r="5938" spans="1:2">
      <c r="A5938" s="53"/>
      <c r="B5938" s="53"/>
    </row>
    <row r="5939" spans="1:2">
      <c r="A5939" s="53"/>
      <c r="B5939" s="53"/>
    </row>
    <row r="5940" spans="1:2">
      <c r="A5940" s="53"/>
      <c r="B5940" s="53"/>
    </row>
    <row r="5941" spans="1:2">
      <c r="A5941" s="53"/>
      <c r="B5941" s="53"/>
    </row>
    <row r="5942" spans="1:2">
      <c r="A5942" s="53"/>
      <c r="B5942" s="53"/>
    </row>
    <row r="5943" spans="1:2">
      <c r="A5943" s="53"/>
      <c r="B5943" s="53"/>
    </row>
    <row r="5944" spans="1:2">
      <c r="A5944" s="53"/>
      <c r="B5944" s="53"/>
    </row>
    <row r="5945" spans="1:2">
      <c r="A5945" s="53"/>
      <c r="B5945" s="53"/>
    </row>
    <row r="5946" spans="1:2">
      <c r="A5946" s="53"/>
      <c r="B5946" s="53"/>
    </row>
    <row r="5947" spans="1:2">
      <c r="A5947" s="53"/>
      <c r="B5947" s="53"/>
    </row>
    <row r="5948" spans="1:2">
      <c r="A5948" s="53"/>
      <c r="B5948" s="53"/>
    </row>
    <row r="5949" spans="1:2">
      <c r="A5949" s="53"/>
      <c r="B5949" s="53"/>
    </row>
    <row r="5950" spans="1:2">
      <c r="A5950" s="53"/>
      <c r="B5950" s="53"/>
    </row>
    <row r="5951" spans="1:2">
      <c r="A5951" s="53"/>
      <c r="B5951" s="53"/>
    </row>
    <row r="5952" spans="1:2">
      <c r="A5952" s="53"/>
      <c r="B5952" s="53"/>
    </row>
    <row r="5953" spans="1:2">
      <c r="A5953" s="53"/>
      <c r="B5953" s="53"/>
    </row>
    <row r="5954" spans="1:2">
      <c r="A5954" s="53"/>
      <c r="B5954" s="53"/>
    </row>
    <row r="5955" spans="1:2">
      <c r="A5955" s="53"/>
      <c r="B5955" s="53"/>
    </row>
    <row r="5956" spans="1:2">
      <c r="A5956" s="53"/>
      <c r="B5956" s="53"/>
    </row>
    <row r="5957" spans="1:2">
      <c r="A5957" s="53"/>
      <c r="B5957" s="53"/>
    </row>
    <row r="5958" spans="1:2">
      <c r="A5958" s="53"/>
      <c r="B5958" s="53"/>
    </row>
    <row r="5959" spans="1:2">
      <c r="A5959" s="53"/>
      <c r="B5959" s="53"/>
    </row>
    <row r="5960" spans="1:2">
      <c r="A5960" s="53"/>
      <c r="B5960" s="53"/>
    </row>
    <row r="5961" spans="1:2">
      <c r="A5961" s="53"/>
      <c r="B5961" s="53"/>
    </row>
    <row r="5962" spans="1:2">
      <c r="A5962" s="53"/>
      <c r="B5962" s="53"/>
    </row>
    <row r="5963" spans="1:2">
      <c r="A5963" s="53"/>
      <c r="B5963" s="53"/>
    </row>
    <row r="5964" spans="1:2">
      <c r="A5964" s="53"/>
      <c r="B5964" s="53"/>
    </row>
    <row r="5965" spans="1:2">
      <c r="A5965" s="53"/>
      <c r="B5965" s="53"/>
    </row>
    <row r="5966" spans="1:2">
      <c r="A5966" s="53"/>
      <c r="B5966" s="53"/>
    </row>
    <row r="5967" spans="1:2">
      <c r="A5967" s="53"/>
      <c r="B5967" s="53"/>
    </row>
    <row r="5968" spans="1:2">
      <c r="A5968" s="53"/>
      <c r="B5968" s="53"/>
    </row>
    <row r="5969" spans="1:2">
      <c r="A5969" s="53"/>
      <c r="B5969" s="53"/>
    </row>
    <row r="5970" spans="1:2">
      <c r="A5970" s="53"/>
      <c r="B5970" s="53"/>
    </row>
    <row r="5971" spans="1:2">
      <c r="A5971" s="53"/>
      <c r="B5971" s="53"/>
    </row>
    <row r="5972" spans="1:2">
      <c r="A5972" s="53"/>
      <c r="B5972" s="53"/>
    </row>
    <row r="5973" spans="1:2">
      <c r="A5973" s="53"/>
      <c r="B5973" s="53"/>
    </row>
    <row r="5974" spans="1:2">
      <c r="A5974" s="53"/>
      <c r="B5974" s="53"/>
    </row>
    <row r="5975" spans="1:2">
      <c r="A5975" s="53"/>
      <c r="B5975" s="53"/>
    </row>
    <row r="5976" spans="1:2">
      <c r="A5976" s="53"/>
      <c r="B5976" s="53"/>
    </row>
    <row r="5977" spans="1:2">
      <c r="A5977" s="53"/>
      <c r="B5977" s="53"/>
    </row>
    <row r="5978" spans="1:2">
      <c r="A5978" s="53"/>
      <c r="B5978" s="53"/>
    </row>
    <row r="5979" spans="1:2">
      <c r="A5979" s="53"/>
      <c r="B5979" s="53"/>
    </row>
    <row r="5980" spans="1:2">
      <c r="A5980" s="53"/>
      <c r="B5980" s="53"/>
    </row>
    <row r="5981" spans="1:2">
      <c r="A5981" s="53"/>
      <c r="B5981" s="53"/>
    </row>
    <row r="5982" spans="1:2">
      <c r="A5982" s="53"/>
      <c r="B5982" s="53"/>
    </row>
    <row r="5983" spans="1:2">
      <c r="A5983" s="53"/>
      <c r="B5983" s="53"/>
    </row>
    <row r="5984" spans="1:2">
      <c r="A5984" s="53"/>
      <c r="B5984" s="53"/>
    </row>
    <row r="5985" spans="1:2">
      <c r="A5985" s="53"/>
      <c r="B5985" s="53"/>
    </row>
    <row r="5986" spans="1:2">
      <c r="A5986" s="53"/>
      <c r="B5986" s="53"/>
    </row>
    <row r="5987" spans="1:2">
      <c r="A5987" s="53"/>
      <c r="B5987" s="53"/>
    </row>
    <row r="5988" spans="1:2">
      <c r="A5988" s="53"/>
      <c r="B5988" s="53"/>
    </row>
    <row r="5989" spans="1:2">
      <c r="A5989" s="53"/>
      <c r="B5989" s="53"/>
    </row>
    <row r="5990" spans="1:2">
      <c r="A5990" s="53"/>
      <c r="B5990" s="53"/>
    </row>
    <row r="5991" spans="1:2">
      <c r="A5991" s="53"/>
      <c r="B5991" s="53"/>
    </row>
    <row r="5992" spans="1:2">
      <c r="A5992" s="53"/>
      <c r="B5992" s="53"/>
    </row>
    <row r="5993" spans="1:2">
      <c r="A5993" s="53"/>
      <c r="B5993" s="53"/>
    </row>
    <row r="5994" spans="1:2">
      <c r="A5994" s="53"/>
      <c r="B5994" s="53"/>
    </row>
    <row r="5995" spans="1:2">
      <c r="A5995" s="53"/>
      <c r="B5995" s="53"/>
    </row>
    <row r="5996" spans="1:2">
      <c r="A5996" s="53"/>
      <c r="B5996" s="53"/>
    </row>
    <row r="5997" spans="1:2">
      <c r="A5997" s="53"/>
      <c r="B5997" s="53"/>
    </row>
    <row r="5998" spans="1:2">
      <c r="A5998" s="53"/>
      <c r="B5998" s="53"/>
    </row>
    <row r="5999" spans="1:2">
      <c r="A5999" s="53"/>
      <c r="B5999" s="53"/>
    </row>
    <row r="6000" spans="1:2">
      <c r="A6000" s="53"/>
      <c r="B6000" s="53"/>
    </row>
    <row r="6001" spans="1:2">
      <c r="A6001" s="53"/>
      <c r="B6001" s="53"/>
    </row>
    <row r="6002" spans="1:2">
      <c r="A6002" s="53"/>
      <c r="B6002" s="53"/>
    </row>
    <row r="6003" spans="1:2">
      <c r="A6003" s="53"/>
      <c r="B6003" s="53"/>
    </row>
    <row r="6004" spans="1:2">
      <c r="A6004" s="53"/>
      <c r="B6004" s="53"/>
    </row>
    <row r="6005" spans="1:2">
      <c r="A6005" s="53"/>
      <c r="B6005" s="53"/>
    </row>
    <row r="6006" spans="1:2">
      <c r="A6006" s="53"/>
      <c r="B6006" s="53"/>
    </row>
    <row r="6007" spans="1:2">
      <c r="A6007" s="53"/>
      <c r="B6007" s="53"/>
    </row>
    <row r="6008" spans="1:2">
      <c r="A6008" s="53"/>
      <c r="B6008" s="53"/>
    </row>
    <row r="6009" spans="1:2">
      <c r="A6009" s="53"/>
      <c r="B6009" s="53"/>
    </row>
    <row r="6010" spans="1:2">
      <c r="A6010" s="53"/>
      <c r="B6010" s="53"/>
    </row>
    <row r="6011" spans="1:2">
      <c r="A6011" s="53"/>
      <c r="B6011" s="53"/>
    </row>
    <row r="6012" spans="1:2">
      <c r="A6012" s="53"/>
      <c r="B6012" s="53"/>
    </row>
    <row r="6013" spans="1:2">
      <c r="A6013" s="53"/>
      <c r="B6013" s="53"/>
    </row>
    <row r="6014" spans="1:2">
      <c r="A6014" s="53"/>
      <c r="B6014" s="53"/>
    </row>
    <row r="6015" spans="1:2">
      <c r="A6015" s="53"/>
      <c r="B6015" s="53"/>
    </row>
    <row r="6016" spans="1:2">
      <c r="A6016" s="53"/>
      <c r="B6016" s="53"/>
    </row>
    <row r="6017" spans="1:2">
      <c r="A6017" s="53"/>
      <c r="B6017" s="53"/>
    </row>
    <row r="6018" spans="1:2">
      <c r="A6018" s="53"/>
      <c r="B6018" s="53"/>
    </row>
    <row r="6019" spans="1:2">
      <c r="A6019" s="53"/>
      <c r="B6019" s="53"/>
    </row>
    <row r="6020" spans="1:2">
      <c r="A6020" s="53"/>
      <c r="B6020" s="53"/>
    </row>
    <row r="6021" spans="1:2">
      <c r="A6021" s="53"/>
      <c r="B6021" s="53"/>
    </row>
    <row r="6022" spans="1:2">
      <c r="A6022" s="53"/>
      <c r="B6022" s="53"/>
    </row>
    <row r="6023" spans="1:2">
      <c r="A6023" s="53"/>
      <c r="B6023" s="53"/>
    </row>
    <row r="6024" spans="1:2">
      <c r="A6024" s="53"/>
      <c r="B6024" s="53"/>
    </row>
    <row r="6025" spans="1:2">
      <c r="A6025" s="53"/>
      <c r="B6025" s="53"/>
    </row>
    <row r="6026" spans="1:2">
      <c r="A6026" s="53"/>
      <c r="B6026" s="53"/>
    </row>
    <row r="6027" spans="1:2">
      <c r="A6027" s="53"/>
      <c r="B6027" s="53"/>
    </row>
    <row r="6028" spans="1:2">
      <c r="A6028" s="53"/>
      <c r="B6028" s="53"/>
    </row>
    <row r="6029" spans="1:2">
      <c r="A6029" s="53"/>
      <c r="B6029" s="53"/>
    </row>
    <row r="6030" spans="1:2">
      <c r="A6030" s="53"/>
      <c r="B6030" s="53"/>
    </row>
    <row r="6031" spans="1:2">
      <c r="A6031" s="53"/>
      <c r="B6031" s="53"/>
    </row>
    <row r="6032" spans="1:2">
      <c r="A6032" s="53"/>
      <c r="B6032" s="53"/>
    </row>
    <row r="6033" spans="1:2">
      <c r="A6033" s="53"/>
      <c r="B6033" s="53"/>
    </row>
    <row r="6034" spans="1:2">
      <c r="A6034" s="53"/>
      <c r="B6034" s="53"/>
    </row>
    <row r="6035" spans="1:2">
      <c r="A6035" s="53"/>
      <c r="B6035" s="53"/>
    </row>
    <row r="6036" spans="1:2">
      <c r="A6036" s="53"/>
      <c r="B6036" s="53"/>
    </row>
    <row r="6037" spans="1:2">
      <c r="A6037" s="53"/>
      <c r="B6037" s="53"/>
    </row>
    <row r="6038" spans="1:2">
      <c r="A6038" s="53"/>
      <c r="B6038" s="53"/>
    </row>
    <row r="6039" spans="1:2">
      <c r="A6039" s="53"/>
      <c r="B6039" s="53"/>
    </row>
    <row r="6040" spans="1:2">
      <c r="A6040" s="53"/>
      <c r="B6040" s="53"/>
    </row>
    <row r="6041" spans="1:2">
      <c r="A6041" s="53"/>
      <c r="B6041" s="53"/>
    </row>
    <row r="6042" spans="1:2">
      <c r="A6042" s="53"/>
      <c r="B6042" s="53"/>
    </row>
    <row r="6043" spans="1:2">
      <c r="A6043" s="53"/>
      <c r="B6043" s="53"/>
    </row>
    <row r="6044" spans="1:2">
      <c r="A6044" s="53"/>
      <c r="B6044" s="53"/>
    </row>
    <row r="6045" spans="1:2">
      <c r="A6045" s="53"/>
      <c r="B6045" s="53"/>
    </row>
    <row r="6046" spans="1:2">
      <c r="A6046" s="53"/>
      <c r="B6046" s="53"/>
    </row>
    <row r="6047" spans="1:2">
      <c r="A6047" s="53"/>
      <c r="B6047" s="53"/>
    </row>
    <row r="6048" spans="1:2">
      <c r="A6048" s="53"/>
      <c r="B6048" s="53"/>
    </row>
    <row r="6049" spans="1:2">
      <c r="A6049" s="53"/>
      <c r="B6049" s="53"/>
    </row>
    <row r="6050" spans="1:2">
      <c r="A6050" s="53"/>
      <c r="B6050" s="53"/>
    </row>
    <row r="6051" spans="1:2">
      <c r="A6051" s="53"/>
      <c r="B6051" s="53"/>
    </row>
    <row r="6052" spans="1:2">
      <c r="A6052" s="53"/>
      <c r="B6052" s="53"/>
    </row>
    <row r="6053" spans="1:2">
      <c r="A6053" s="53"/>
      <c r="B6053" s="53"/>
    </row>
    <row r="6054" spans="1:2">
      <c r="A6054" s="53"/>
      <c r="B6054" s="53"/>
    </row>
    <row r="6055" spans="1:2">
      <c r="A6055" s="53"/>
      <c r="B6055" s="53"/>
    </row>
    <row r="6056" spans="1:2">
      <c r="A6056" s="53"/>
      <c r="B6056" s="53"/>
    </row>
    <row r="6057" spans="1:2">
      <c r="A6057" s="53"/>
      <c r="B6057" s="53"/>
    </row>
    <row r="6058" spans="1:2">
      <c r="A6058" s="53"/>
      <c r="B6058" s="53"/>
    </row>
    <row r="6059" spans="1:2">
      <c r="A6059" s="53"/>
      <c r="B6059" s="53"/>
    </row>
    <row r="6060" spans="1:2">
      <c r="A6060" s="53"/>
      <c r="B6060" s="53"/>
    </row>
    <row r="6061" spans="1:2">
      <c r="A6061" s="53"/>
      <c r="B6061" s="53"/>
    </row>
    <row r="6062" spans="1:2">
      <c r="A6062" s="53"/>
      <c r="B6062" s="53"/>
    </row>
    <row r="6063" spans="1:2">
      <c r="A6063" s="53"/>
      <c r="B6063" s="53"/>
    </row>
    <row r="6064" spans="1:2">
      <c r="A6064" s="53"/>
      <c r="B6064" s="53"/>
    </row>
    <row r="6065" spans="1:2">
      <c r="A6065" s="53"/>
      <c r="B6065" s="53"/>
    </row>
    <row r="6066" spans="1:2">
      <c r="A6066" s="53"/>
      <c r="B6066" s="53"/>
    </row>
    <row r="6067" spans="1:2">
      <c r="A6067" s="53"/>
      <c r="B6067" s="53"/>
    </row>
    <row r="6068" spans="1:2">
      <c r="A6068" s="53"/>
      <c r="B6068" s="53"/>
    </row>
    <row r="6069" spans="1:2">
      <c r="A6069" s="53"/>
      <c r="B6069" s="53"/>
    </row>
    <row r="6070" spans="1:2">
      <c r="A6070" s="53"/>
      <c r="B6070" s="53"/>
    </row>
    <row r="6071" spans="1:2">
      <c r="A6071" s="53"/>
      <c r="B6071" s="53"/>
    </row>
    <row r="6072" spans="1:2">
      <c r="A6072" s="53"/>
      <c r="B6072" s="53"/>
    </row>
    <row r="6073" spans="1:2">
      <c r="A6073" s="53"/>
      <c r="B6073" s="53"/>
    </row>
    <row r="6074" spans="1:2">
      <c r="A6074" s="53"/>
      <c r="B6074" s="53"/>
    </row>
    <row r="6075" spans="1:2">
      <c r="A6075" s="53"/>
      <c r="B6075" s="53"/>
    </row>
    <row r="6076" spans="1:2">
      <c r="A6076" s="53"/>
      <c r="B6076" s="53"/>
    </row>
    <row r="6077" spans="1:2">
      <c r="A6077" s="53"/>
      <c r="B6077" s="53"/>
    </row>
    <row r="6078" spans="1:2">
      <c r="A6078" s="53"/>
      <c r="B6078" s="53"/>
    </row>
    <row r="6079" spans="1:2">
      <c r="A6079" s="53"/>
      <c r="B6079" s="53"/>
    </row>
    <row r="6080" spans="1:2">
      <c r="A6080" s="53"/>
      <c r="B6080" s="53"/>
    </row>
    <row r="6081" spans="1:2">
      <c r="A6081" s="53"/>
      <c r="B6081" s="53"/>
    </row>
    <row r="6082" spans="1:2">
      <c r="A6082" s="53"/>
      <c r="B6082" s="53"/>
    </row>
    <row r="6083" spans="1:2">
      <c r="A6083" s="53"/>
      <c r="B6083" s="53"/>
    </row>
    <row r="6084" spans="1:2">
      <c r="A6084" s="53"/>
      <c r="B6084" s="53"/>
    </row>
    <row r="6085" spans="1:2">
      <c r="A6085" s="53"/>
      <c r="B6085" s="53"/>
    </row>
    <row r="6086" spans="1:2">
      <c r="A6086" s="53"/>
      <c r="B6086" s="53"/>
    </row>
    <row r="6087" spans="1:2">
      <c r="A6087" s="53"/>
      <c r="B6087" s="53"/>
    </row>
    <row r="6088" spans="1:2">
      <c r="A6088" s="53"/>
      <c r="B6088" s="53"/>
    </row>
    <row r="6089" spans="1:2">
      <c r="A6089" s="53"/>
      <c r="B6089" s="53"/>
    </row>
    <row r="6090" spans="1:2">
      <c r="A6090" s="53"/>
      <c r="B6090" s="53"/>
    </row>
    <row r="6091" spans="1:2">
      <c r="A6091" s="53"/>
      <c r="B6091" s="53"/>
    </row>
    <row r="6092" spans="1:2">
      <c r="A6092" s="53"/>
      <c r="B6092" s="53"/>
    </row>
    <row r="6093" spans="1:2">
      <c r="A6093" s="53"/>
      <c r="B6093" s="53"/>
    </row>
    <row r="6094" spans="1:2">
      <c r="A6094" s="53"/>
      <c r="B6094" s="53"/>
    </row>
    <row r="6095" spans="1:2">
      <c r="A6095" s="53"/>
      <c r="B6095" s="53"/>
    </row>
    <row r="6096" spans="1:2">
      <c r="A6096" s="53"/>
      <c r="B6096" s="53"/>
    </row>
    <row r="6097" spans="1:2">
      <c r="A6097" s="53"/>
      <c r="B6097" s="53"/>
    </row>
    <row r="6098" spans="1:2">
      <c r="A6098" s="53"/>
      <c r="B6098" s="53"/>
    </row>
    <row r="6099" spans="1:2">
      <c r="A6099" s="53"/>
      <c r="B6099" s="53"/>
    </row>
    <row r="6100" spans="1:2">
      <c r="A6100" s="53"/>
      <c r="B6100" s="53"/>
    </row>
    <row r="6101" spans="1:2">
      <c r="A6101" s="53"/>
      <c r="B6101" s="53"/>
    </row>
    <row r="6102" spans="1:2">
      <c r="A6102" s="53"/>
      <c r="B6102" s="53"/>
    </row>
    <row r="6103" spans="1:2">
      <c r="A6103" s="53"/>
      <c r="B6103" s="53"/>
    </row>
    <row r="6104" spans="1:2">
      <c r="A6104" s="53"/>
      <c r="B6104" s="53"/>
    </row>
    <row r="6105" spans="1:2">
      <c r="A6105" s="53"/>
      <c r="B6105" s="53"/>
    </row>
    <row r="6106" spans="1:2">
      <c r="A6106" s="53"/>
      <c r="B6106" s="53"/>
    </row>
    <row r="6107" spans="1:2">
      <c r="A6107" s="53"/>
      <c r="B6107" s="53"/>
    </row>
    <row r="6108" spans="1:2">
      <c r="A6108" s="53"/>
      <c r="B6108" s="53"/>
    </row>
    <row r="6109" spans="1:2">
      <c r="A6109" s="53"/>
      <c r="B6109" s="53"/>
    </row>
    <row r="6110" spans="1:2">
      <c r="A6110" s="53"/>
      <c r="B6110" s="53"/>
    </row>
    <row r="6111" spans="1:2">
      <c r="A6111" s="53"/>
      <c r="B6111" s="53"/>
    </row>
    <row r="6112" spans="1:2">
      <c r="A6112" s="53"/>
      <c r="B6112" s="53"/>
    </row>
    <row r="6113" spans="1:2">
      <c r="A6113" s="53"/>
      <c r="B6113" s="53"/>
    </row>
    <row r="6114" spans="1:2">
      <c r="A6114" s="53"/>
      <c r="B6114" s="53"/>
    </row>
    <row r="6115" spans="1:2">
      <c r="A6115" s="53"/>
      <c r="B6115" s="53"/>
    </row>
    <row r="6116" spans="1:2">
      <c r="A6116" s="53"/>
      <c r="B6116" s="53"/>
    </row>
    <row r="6117" spans="1:2">
      <c r="A6117" s="53"/>
      <c r="B6117" s="53"/>
    </row>
    <row r="6118" spans="1:2">
      <c r="A6118" s="53"/>
      <c r="B6118" s="53"/>
    </row>
    <row r="6119" spans="1:2">
      <c r="A6119" s="53"/>
      <c r="B6119" s="53"/>
    </row>
    <row r="6120" spans="1:2">
      <c r="A6120" s="53"/>
      <c r="B6120" s="53"/>
    </row>
    <row r="6121" spans="1:2">
      <c r="A6121" s="53"/>
      <c r="B6121" s="53"/>
    </row>
    <row r="6122" spans="1:2">
      <c r="A6122" s="53"/>
      <c r="B6122" s="53"/>
    </row>
    <row r="6123" spans="1:2">
      <c r="A6123" s="53"/>
      <c r="B6123" s="53"/>
    </row>
    <row r="6124" spans="1:2">
      <c r="A6124" s="53"/>
      <c r="B6124" s="53"/>
    </row>
    <row r="6125" spans="1:2">
      <c r="A6125" s="53"/>
      <c r="B6125" s="53"/>
    </row>
    <row r="6126" spans="1:2">
      <c r="A6126" s="53"/>
      <c r="B6126" s="53"/>
    </row>
    <row r="6127" spans="1:2">
      <c r="A6127" s="53"/>
      <c r="B6127" s="53"/>
    </row>
    <row r="6128" spans="1:2">
      <c r="A6128" s="53"/>
      <c r="B6128" s="53"/>
    </row>
    <row r="6129" spans="1:2">
      <c r="A6129" s="53"/>
      <c r="B6129" s="53"/>
    </row>
    <row r="6130" spans="1:2">
      <c r="A6130" s="53"/>
      <c r="B6130" s="53"/>
    </row>
    <row r="6131" spans="1:2">
      <c r="A6131" s="53"/>
      <c r="B6131" s="53"/>
    </row>
    <row r="6132" spans="1:2">
      <c r="A6132" s="53"/>
      <c r="B6132" s="53"/>
    </row>
    <row r="6133" spans="1:2">
      <c r="A6133" s="53"/>
      <c r="B6133" s="53"/>
    </row>
    <row r="6134" spans="1:2">
      <c r="A6134" s="53"/>
      <c r="B6134" s="53"/>
    </row>
    <row r="6135" spans="1:2">
      <c r="A6135" s="53"/>
      <c r="B6135" s="53"/>
    </row>
    <row r="6136" spans="1:2">
      <c r="A6136" s="53"/>
      <c r="B6136" s="53"/>
    </row>
    <row r="6137" spans="1:2">
      <c r="A6137" s="53"/>
      <c r="B6137" s="53"/>
    </row>
    <row r="6138" spans="1:2">
      <c r="A6138" s="53"/>
      <c r="B6138" s="53"/>
    </row>
    <row r="6139" spans="1:2">
      <c r="A6139" s="53"/>
      <c r="B6139" s="53"/>
    </row>
    <row r="6140" spans="1:2">
      <c r="A6140" s="53"/>
      <c r="B6140" s="53"/>
    </row>
    <row r="6141" spans="1:2">
      <c r="A6141" s="53"/>
      <c r="B6141" s="53"/>
    </row>
    <row r="6142" spans="1:2">
      <c r="A6142" s="53"/>
      <c r="B6142" s="53"/>
    </row>
    <row r="6143" spans="1:2">
      <c r="A6143" s="53"/>
      <c r="B6143" s="53"/>
    </row>
    <row r="6144" spans="1:2">
      <c r="A6144" s="53"/>
      <c r="B6144" s="53"/>
    </row>
    <row r="6145" spans="1:2">
      <c r="A6145" s="53"/>
      <c r="B6145" s="53"/>
    </row>
    <row r="6146" spans="1:2">
      <c r="A6146" s="53"/>
      <c r="B6146" s="53"/>
    </row>
    <row r="6147" spans="1:2">
      <c r="A6147" s="53"/>
      <c r="B6147" s="53"/>
    </row>
    <row r="6148" spans="1:2">
      <c r="A6148" s="53"/>
      <c r="B6148" s="53"/>
    </row>
    <row r="6149" spans="1:2">
      <c r="A6149" s="53"/>
      <c r="B6149" s="53"/>
    </row>
    <row r="6150" spans="1:2">
      <c r="A6150" s="53"/>
      <c r="B6150" s="53"/>
    </row>
    <row r="6151" spans="1:2">
      <c r="A6151" s="53"/>
      <c r="B6151" s="53"/>
    </row>
    <row r="6152" spans="1:2">
      <c r="A6152" s="53"/>
      <c r="B6152" s="53"/>
    </row>
    <row r="6153" spans="1:2">
      <c r="A6153" s="53"/>
      <c r="B6153" s="53"/>
    </row>
    <row r="6154" spans="1:2">
      <c r="A6154" s="53"/>
      <c r="B6154" s="53"/>
    </row>
    <row r="6155" spans="1:2">
      <c r="A6155" s="53"/>
      <c r="B6155" s="53"/>
    </row>
    <row r="6156" spans="1:2">
      <c r="A6156" s="53"/>
      <c r="B6156" s="53"/>
    </row>
    <row r="6157" spans="1:2">
      <c r="A6157" s="53"/>
      <c r="B6157" s="53"/>
    </row>
    <row r="6158" spans="1:2">
      <c r="A6158" s="53"/>
      <c r="B6158" s="53"/>
    </row>
    <row r="6159" spans="1:2">
      <c r="A6159" s="53"/>
      <c r="B6159" s="53"/>
    </row>
    <row r="6160" spans="1:2">
      <c r="A6160" s="53"/>
      <c r="B6160" s="53"/>
    </row>
    <row r="6161" spans="1:2">
      <c r="A6161" s="53"/>
      <c r="B6161" s="53"/>
    </row>
    <row r="6162" spans="1:2">
      <c r="A6162" s="53"/>
      <c r="B6162" s="53"/>
    </row>
    <row r="6163" spans="1:2">
      <c r="A6163" s="53"/>
      <c r="B6163" s="53"/>
    </row>
    <row r="6164" spans="1:2">
      <c r="A6164" s="53"/>
      <c r="B6164" s="53"/>
    </row>
    <row r="6165" spans="1:2">
      <c r="A6165" s="53"/>
      <c r="B6165" s="53"/>
    </row>
    <row r="6166" spans="1:2">
      <c r="A6166" s="53"/>
      <c r="B6166" s="53"/>
    </row>
    <row r="6167" spans="1:2">
      <c r="A6167" s="53"/>
      <c r="B6167" s="53"/>
    </row>
    <row r="6168" spans="1:2">
      <c r="A6168" s="53"/>
      <c r="B6168" s="53"/>
    </row>
    <row r="6169" spans="1:2">
      <c r="A6169" s="53"/>
      <c r="B6169" s="53"/>
    </row>
    <row r="6170" spans="1:2">
      <c r="A6170" s="53"/>
      <c r="B6170" s="53"/>
    </row>
    <row r="6171" spans="1:2">
      <c r="A6171" s="53"/>
      <c r="B6171" s="53"/>
    </row>
    <row r="6172" spans="1:2">
      <c r="A6172" s="53"/>
      <c r="B6172" s="53"/>
    </row>
    <row r="6173" spans="1:2">
      <c r="A6173" s="53"/>
      <c r="B6173" s="53"/>
    </row>
    <row r="6174" spans="1:2">
      <c r="A6174" s="53"/>
      <c r="B6174" s="53"/>
    </row>
    <row r="6175" spans="1:2">
      <c r="A6175" s="53"/>
      <c r="B6175" s="53"/>
    </row>
    <row r="6176" spans="1:2">
      <c r="A6176" s="53"/>
      <c r="B6176" s="53"/>
    </row>
    <row r="6177" spans="1:2">
      <c r="A6177" s="53"/>
      <c r="B6177" s="53"/>
    </row>
    <row r="6178" spans="1:2">
      <c r="A6178" s="53"/>
      <c r="B6178" s="53"/>
    </row>
    <row r="6179" spans="1:2">
      <c r="A6179" s="53"/>
      <c r="B6179" s="53"/>
    </row>
    <row r="6180" spans="1:2">
      <c r="A6180" s="53"/>
      <c r="B6180" s="53"/>
    </row>
    <row r="6181" spans="1:2">
      <c r="A6181" s="53"/>
      <c r="B6181" s="53"/>
    </row>
    <row r="6182" spans="1:2">
      <c r="A6182" s="53"/>
      <c r="B6182" s="53"/>
    </row>
    <row r="6183" spans="1:2">
      <c r="A6183" s="53"/>
      <c r="B6183" s="53"/>
    </row>
    <row r="6184" spans="1:2">
      <c r="A6184" s="53"/>
      <c r="B6184" s="53"/>
    </row>
    <row r="6185" spans="1:2">
      <c r="A6185" s="53"/>
      <c r="B6185" s="53"/>
    </row>
    <row r="6186" spans="1:2">
      <c r="A6186" s="53"/>
      <c r="B6186" s="53"/>
    </row>
    <row r="6187" spans="1:2">
      <c r="A6187" s="53"/>
      <c r="B6187" s="53"/>
    </row>
    <row r="6188" spans="1:2">
      <c r="A6188" s="53"/>
      <c r="B6188" s="53"/>
    </row>
    <row r="6189" spans="1:2">
      <c r="A6189" s="53"/>
      <c r="B6189" s="53"/>
    </row>
    <row r="6190" spans="1:2">
      <c r="A6190" s="53"/>
      <c r="B6190" s="53"/>
    </row>
    <row r="6191" spans="1:2">
      <c r="A6191" s="53"/>
      <c r="B6191" s="53"/>
    </row>
    <row r="6192" spans="1:2">
      <c r="A6192" s="53"/>
      <c r="B6192" s="53"/>
    </row>
    <row r="6193" spans="1:2">
      <c r="A6193" s="53"/>
      <c r="B6193" s="53"/>
    </row>
    <row r="6194" spans="1:2">
      <c r="A6194" s="53"/>
      <c r="B6194" s="53"/>
    </row>
    <row r="6195" spans="1:2">
      <c r="A6195" s="53"/>
      <c r="B6195" s="53"/>
    </row>
    <row r="6196" spans="1:2">
      <c r="A6196" s="53"/>
      <c r="B6196" s="53"/>
    </row>
    <row r="6197" spans="1:2">
      <c r="A6197" s="53"/>
      <c r="B6197" s="53"/>
    </row>
    <row r="6198" spans="1:2">
      <c r="A6198" s="53"/>
      <c r="B6198" s="53"/>
    </row>
    <row r="6199" spans="1:2">
      <c r="A6199" s="53"/>
      <c r="B6199" s="53"/>
    </row>
    <row r="6200" spans="1:2">
      <c r="A6200" s="53"/>
      <c r="B6200" s="53"/>
    </row>
    <row r="6201" spans="1:2">
      <c r="A6201" s="53"/>
      <c r="B6201" s="53"/>
    </row>
    <row r="6202" spans="1:2">
      <c r="A6202" s="53"/>
      <c r="B6202" s="53"/>
    </row>
    <row r="6203" spans="1:2">
      <c r="A6203" s="53"/>
      <c r="B6203" s="53"/>
    </row>
    <row r="6204" spans="1:2">
      <c r="A6204" s="53"/>
      <c r="B6204" s="53"/>
    </row>
    <row r="6205" spans="1:2">
      <c r="A6205" s="53"/>
      <c r="B6205" s="53"/>
    </row>
    <row r="6206" spans="1:2">
      <c r="A6206" s="53"/>
      <c r="B6206" s="53"/>
    </row>
    <row r="6207" spans="1:2">
      <c r="A6207" s="53"/>
      <c r="B6207" s="53"/>
    </row>
    <row r="6208" spans="1:2">
      <c r="A6208" s="53"/>
      <c r="B6208" s="53"/>
    </row>
    <row r="6209" spans="1:2">
      <c r="A6209" s="53"/>
      <c r="B6209" s="53"/>
    </row>
    <row r="6210" spans="1:2">
      <c r="A6210" s="53"/>
      <c r="B6210" s="53"/>
    </row>
    <row r="6211" spans="1:2">
      <c r="A6211" s="53"/>
      <c r="B6211" s="53"/>
    </row>
    <row r="6212" spans="1:2">
      <c r="A6212" s="53"/>
      <c r="B6212" s="53"/>
    </row>
    <row r="6213" spans="1:2">
      <c r="A6213" s="53"/>
      <c r="B6213" s="53"/>
    </row>
    <row r="6214" spans="1:2">
      <c r="A6214" s="53"/>
      <c r="B6214" s="53"/>
    </row>
    <row r="6215" spans="1:2">
      <c r="A6215" s="53"/>
      <c r="B6215" s="53"/>
    </row>
    <row r="6216" spans="1:2">
      <c r="A6216" s="53"/>
      <c r="B6216" s="53"/>
    </row>
    <row r="6217" spans="1:2">
      <c r="A6217" s="53"/>
      <c r="B6217" s="53"/>
    </row>
    <row r="6218" spans="1:2">
      <c r="A6218" s="53"/>
      <c r="B6218" s="53"/>
    </row>
    <row r="6219" spans="1:2">
      <c r="A6219" s="53"/>
      <c r="B6219" s="53"/>
    </row>
    <row r="6220" spans="1:2">
      <c r="A6220" s="53"/>
      <c r="B6220" s="53"/>
    </row>
    <row r="6221" spans="1:2">
      <c r="A6221" s="53"/>
      <c r="B6221" s="53"/>
    </row>
    <row r="6222" spans="1:2">
      <c r="A6222" s="53"/>
      <c r="B6222" s="53"/>
    </row>
    <row r="6223" spans="1:2">
      <c r="A6223" s="53"/>
      <c r="B6223" s="53"/>
    </row>
    <row r="6224" spans="1:2">
      <c r="A6224" s="53"/>
      <c r="B6224" s="53"/>
    </row>
    <row r="6225" spans="1:2">
      <c r="A6225" s="53"/>
      <c r="B6225" s="53"/>
    </row>
    <row r="6226" spans="1:2">
      <c r="A6226" s="53"/>
      <c r="B6226" s="53"/>
    </row>
    <row r="6227" spans="1:2">
      <c r="A6227" s="53"/>
      <c r="B6227" s="53"/>
    </row>
    <row r="6228" spans="1:2">
      <c r="A6228" s="53"/>
      <c r="B6228" s="53"/>
    </row>
    <row r="6229" spans="1:2">
      <c r="A6229" s="53"/>
      <c r="B6229" s="53"/>
    </row>
    <row r="6230" spans="1:2">
      <c r="A6230" s="53"/>
      <c r="B6230" s="53"/>
    </row>
    <row r="6231" spans="1:2">
      <c r="A6231" s="53"/>
      <c r="B6231" s="53"/>
    </row>
    <row r="6232" spans="1:2">
      <c r="A6232" s="53"/>
      <c r="B6232" s="53"/>
    </row>
    <row r="6233" spans="1:2">
      <c r="A6233" s="53"/>
      <c r="B6233" s="53"/>
    </row>
    <row r="6234" spans="1:2">
      <c r="A6234" s="53"/>
      <c r="B6234" s="53"/>
    </row>
    <row r="6235" spans="1:2">
      <c r="A6235" s="53"/>
      <c r="B6235" s="53"/>
    </row>
    <row r="6236" spans="1:2">
      <c r="A6236" s="53"/>
      <c r="B6236" s="53"/>
    </row>
    <row r="6237" spans="1:2">
      <c r="A6237" s="53"/>
      <c r="B6237" s="53"/>
    </row>
    <row r="6238" spans="1:2">
      <c r="A6238" s="53"/>
      <c r="B6238" s="53"/>
    </row>
    <row r="6239" spans="1:2">
      <c r="A6239" s="53"/>
      <c r="B6239" s="53"/>
    </row>
    <row r="6240" spans="1:2">
      <c r="A6240" s="53"/>
      <c r="B6240" s="53"/>
    </row>
    <row r="6241" spans="1:2">
      <c r="A6241" s="53"/>
      <c r="B6241" s="53"/>
    </row>
    <row r="6242" spans="1:2">
      <c r="A6242" s="53"/>
      <c r="B6242" s="53"/>
    </row>
    <row r="6243" spans="1:2">
      <c r="A6243" s="53"/>
      <c r="B6243" s="53"/>
    </row>
    <row r="6244" spans="1:2">
      <c r="A6244" s="53"/>
      <c r="B6244" s="53"/>
    </row>
    <row r="6245" spans="1:2">
      <c r="A6245" s="53"/>
      <c r="B6245" s="53"/>
    </row>
    <row r="6246" spans="1:2">
      <c r="A6246" s="53"/>
      <c r="B6246" s="53"/>
    </row>
    <row r="6247" spans="1:2">
      <c r="A6247" s="53"/>
      <c r="B6247" s="53"/>
    </row>
    <row r="6248" spans="1:2">
      <c r="A6248" s="53"/>
      <c r="B6248" s="53"/>
    </row>
    <row r="6249" spans="1:2">
      <c r="A6249" s="53"/>
      <c r="B6249" s="53"/>
    </row>
    <row r="6250" spans="1:2">
      <c r="A6250" s="53"/>
      <c r="B6250" s="53"/>
    </row>
    <row r="6251" spans="1:2">
      <c r="A6251" s="53"/>
      <c r="B6251" s="53"/>
    </row>
    <row r="6252" spans="1:2">
      <c r="A6252" s="53"/>
      <c r="B6252" s="53"/>
    </row>
    <row r="6253" spans="1:2">
      <c r="A6253" s="53"/>
      <c r="B6253" s="53"/>
    </row>
    <row r="6254" spans="1:2">
      <c r="A6254" s="53"/>
      <c r="B6254" s="53"/>
    </row>
    <row r="6255" spans="1:2">
      <c r="A6255" s="53"/>
      <c r="B6255" s="53"/>
    </row>
    <row r="6256" spans="1:2">
      <c r="A6256" s="53"/>
      <c r="B6256" s="53"/>
    </row>
    <row r="6257" spans="1:2">
      <c r="A6257" s="53"/>
      <c r="B6257" s="53"/>
    </row>
    <row r="6258" spans="1:2">
      <c r="A6258" s="53"/>
      <c r="B6258" s="53"/>
    </row>
    <row r="6259" spans="1:2">
      <c r="A6259" s="53"/>
      <c r="B6259" s="53"/>
    </row>
    <row r="6260" spans="1:2">
      <c r="A6260" s="53"/>
      <c r="B6260" s="53"/>
    </row>
    <row r="6261" spans="1:2">
      <c r="A6261" s="53"/>
      <c r="B6261" s="53"/>
    </row>
    <row r="6262" spans="1:2">
      <c r="A6262" s="53"/>
      <c r="B6262" s="53"/>
    </row>
    <row r="6263" spans="1:2">
      <c r="A6263" s="53"/>
      <c r="B6263" s="53"/>
    </row>
    <row r="6264" spans="1:2">
      <c r="A6264" s="53"/>
      <c r="B6264" s="53"/>
    </row>
    <row r="6265" spans="1:2">
      <c r="A6265" s="53"/>
      <c r="B6265" s="53"/>
    </row>
    <row r="6266" spans="1:2">
      <c r="A6266" s="53"/>
      <c r="B6266" s="53"/>
    </row>
    <row r="6267" spans="1:2">
      <c r="A6267" s="53"/>
      <c r="B6267" s="53"/>
    </row>
    <row r="6268" spans="1:2">
      <c r="A6268" s="53"/>
      <c r="B6268" s="53"/>
    </row>
    <row r="6269" spans="1:2">
      <c r="A6269" s="53"/>
      <c r="B6269" s="53"/>
    </row>
    <row r="6270" spans="1:2">
      <c r="A6270" s="53"/>
      <c r="B6270" s="53"/>
    </row>
    <row r="6271" spans="1:2">
      <c r="A6271" s="53"/>
      <c r="B6271" s="53"/>
    </row>
    <row r="6272" spans="1:2">
      <c r="A6272" s="53"/>
      <c r="B6272" s="53"/>
    </row>
    <row r="6273" spans="1:2">
      <c r="A6273" s="53"/>
      <c r="B6273" s="53"/>
    </row>
    <row r="6274" spans="1:2">
      <c r="A6274" s="53"/>
      <c r="B6274" s="53"/>
    </row>
    <row r="6275" spans="1:2">
      <c r="A6275" s="53"/>
      <c r="B6275" s="53"/>
    </row>
    <row r="6276" spans="1:2">
      <c r="A6276" s="53"/>
      <c r="B6276" s="53"/>
    </row>
    <row r="6277" spans="1:2">
      <c r="A6277" s="53"/>
      <c r="B6277" s="53"/>
    </row>
    <row r="6278" spans="1:2">
      <c r="A6278" s="53"/>
      <c r="B6278" s="53"/>
    </row>
    <row r="6279" spans="1:2">
      <c r="A6279" s="53"/>
      <c r="B6279" s="53"/>
    </row>
    <row r="6280" spans="1:2">
      <c r="A6280" s="53"/>
      <c r="B6280" s="53"/>
    </row>
    <row r="6281" spans="1:2">
      <c r="A6281" s="53"/>
      <c r="B6281" s="53"/>
    </row>
    <row r="6282" spans="1:2">
      <c r="A6282" s="53"/>
      <c r="B6282" s="53"/>
    </row>
    <row r="6283" spans="1:2">
      <c r="A6283" s="53"/>
      <c r="B6283" s="53"/>
    </row>
    <row r="6284" spans="1:2">
      <c r="A6284" s="53"/>
      <c r="B6284" s="53"/>
    </row>
    <row r="6285" spans="1:2">
      <c r="A6285" s="53"/>
      <c r="B6285" s="53"/>
    </row>
    <row r="6286" spans="1:2">
      <c r="A6286" s="53"/>
      <c r="B6286" s="53"/>
    </row>
    <row r="6287" spans="1:2">
      <c r="A6287" s="53"/>
      <c r="B6287" s="53"/>
    </row>
    <row r="6288" spans="1:2">
      <c r="A6288" s="53"/>
      <c r="B6288" s="53"/>
    </row>
    <row r="6289" spans="1:2">
      <c r="A6289" s="53"/>
      <c r="B6289" s="53"/>
    </row>
    <row r="6290" spans="1:2">
      <c r="A6290" s="53"/>
      <c r="B6290" s="53"/>
    </row>
    <row r="6291" spans="1:2">
      <c r="A6291" s="53"/>
      <c r="B6291" s="53"/>
    </row>
    <row r="6292" spans="1:2">
      <c r="A6292" s="53"/>
      <c r="B6292" s="53"/>
    </row>
    <row r="6293" spans="1:2">
      <c r="A6293" s="53"/>
      <c r="B6293" s="53"/>
    </row>
    <row r="6294" spans="1:2">
      <c r="A6294" s="53"/>
      <c r="B6294" s="53"/>
    </row>
    <row r="6295" spans="1:2">
      <c r="A6295" s="53"/>
      <c r="B6295" s="53"/>
    </row>
    <row r="6296" spans="1:2">
      <c r="A6296" s="53"/>
      <c r="B6296" s="53"/>
    </row>
    <row r="6297" spans="1:2">
      <c r="A6297" s="53"/>
      <c r="B6297" s="53"/>
    </row>
    <row r="6298" spans="1:2">
      <c r="A6298" s="53"/>
      <c r="B6298" s="53"/>
    </row>
    <row r="6299" spans="1:2">
      <c r="A6299" s="53"/>
      <c r="B6299" s="53"/>
    </row>
    <row r="6300" spans="1:2">
      <c r="A6300" s="53"/>
      <c r="B6300" s="53"/>
    </row>
    <row r="6301" spans="1:2">
      <c r="A6301" s="53"/>
      <c r="B6301" s="53"/>
    </row>
    <row r="6302" spans="1:2">
      <c r="A6302" s="53"/>
      <c r="B6302" s="53"/>
    </row>
    <row r="6303" spans="1:2">
      <c r="A6303" s="53"/>
      <c r="B6303" s="53"/>
    </row>
    <row r="6304" spans="1:2">
      <c r="A6304" s="53"/>
      <c r="B6304" s="53"/>
    </row>
    <row r="6305" spans="1:2">
      <c r="A6305" s="53"/>
      <c r="B6305" s="53"/>
    </row>
    <row r="6306" spans="1:2">
      <c r="A6306" s="53"/>
      <c r="B6306" s="53"/>
    </row>
    <row r="6307" spans="1:2">
      <c r="A6307" s="53"/>
      <c r="B6307" s="53"/>
    </row>
    <row r="6308" spans="1:2">
      <c r="A6308" s="53"/>
      <c r="B6308" s="53"/>
    </row>
    <row r="6309" spans="1:2">
      <c r="A6309" s="53"/>
      <c r="B6309" s="53"/>
    </row>
    <row r="6310" spans="1:2">
      <c r="A6310" s="53"/>
      <c r="B6310" s="53"/>
    </row>
    <row r="6311" spans="1:2">
      <c r="A6311" s="53"/>
      <c r="B6311" s="53"/>
    </row>
    <row r="6312" spans="1:2">
      <c r="A6312" s="53"/>
      <c r="B6312" s="53"/>
    </row>
    <row r="6313" spans="1:2">
      <c r="A6313" s="53"/>
      <c r="B6313" s="53"/>
    </row>
    <row r="6314" spans="1:2">
      <c r="A6314" s="53"/>
      <c r="B6314" s="53"/>
    </row>
    <row r="6315" spans="1:2">
      <c r="A6315" s="53"/>
      <c r="B6315" s="53"/>
    </row>
    <row r="6316" spans="1:2">
      <c r="A6316" s="53"/>
      <c r="B6316" s="53"/>
    </row>
    <row r="6317" spans="1:2">
      <c r="A6317" s="53"/>
      <c r="B6317" s="53"/>
    </row>
    <row r="6318" spans="1:2">
      <c r="A6318" s="53"/>
      <c r="B6318" s="53"/>
    </row>
    <row r="6319" spans="1:2">
      <c r="A6319" s="53"/>
      <c r="B6319" s="53"/>
    </row>
    <row r="6320" spans="1:2">
      <c r="A6320" s="53"/>
      <c r="B6320" s="53"/>
    </row>
    <row r="6321" spans="1:2">
      <c r="A6321" s="53"/>
      <c r="B6321" s="53"/>
    </row>
    <row r="6322" spans="1:2">
      <c r="A6322" s="53"/>
      <c r="B6322" s="53"/>
    </row>
    <row r="6323" spans="1:2">
      <c r="A6323" s="53"/>
      <c r="B6323" s="53"/>
    </row>
    <row r="6324" spans="1:2">
      <c r="A6324" s="53"/>
      <c r="B6324" s="53"/>
    </row>
    <row r="6325" spans="1:2">
      <c r="A6325" s="53"/>
      <c r="B6325" s="53"/>
    </row>
    <row r="6326" spans="1:2">
      <c r="A6326" s="53"/>
      <c r="B6326" s="53"/>
    </row>
    <row r="6327" spans="1:2">
      <c r="A6327" s="53"/>
      <c r="B6327" s="53"/>
    </row>
    <row r="6328" spans="1:2">
      <c r="A6328" s="53"/>
      <c r="B6328" s="53"/>
    </row>
    <row r="6329" spans="1:2">
      <c r="A6329" s="53"/>
      <c r="B6329" s="53"/>
    </row>
    <row r="6330" spans="1:2">
      <c r="A6330" s="53"/>
      <c r="B6330" s="53"/>
    </row>
    <row r="6331" spans="1:2">
      <c r="A6331" s="53"/>
      <c r="B6331" s="53"/>
    </row>
    <row r="6332" spans="1:2">
      <c r="A6332" s="53"/>
      <c r="B6332" s="53"/>
    </row>
    <row r="6333" spans="1:2">
      <c r="A6333" s="53"/>
      <c r="B6333" s="53"/>
    </row>
    <row r="6334" spans="1:2">
      <c r="A6334" s="53"/>
      <c r="B6334" s="53"/>
    </row>
    <row r="6335" spans="1:2">
      <c r="A6335" s="53"/>
      <c r="B6335" s="53"/>
    </row>
    <row r="6336" spans="1:2">
      <c r="A6336" s="53"/>
      <c r="B6336" s="53"/>
    </row>
    <row r="6337" spans="1:2">
      <c r="A6337" s="53"/>
      <c r="B6337" s="53"/>
    </row>
    <row r="6338" spans="1:2">
      <c r="A6338" s="53"/>
      <c r="B6338" s="53"/>
    </row>
    <row r="6339" spans="1:2">
      <c r="A6339" s="53"/>
      <c r="B6339" s="53"/>
    </row>
    <row r="6340" spans="1:2">
      <c r="A6340" s="53"/>
      <c r="B6340" s="53"/>
    </row>
    <row r="6341" spans="1:2">
      <c r="A6341" s="53"/>
      <c r="B6341" s="53"/>
    </row>
    <row r="6342" spans="1:2">
      <c r="A6342" s="53"/>
      <c r="B6342" s="53"/>
    </row>
    <row r="6343" spans="1:2">
      <c r="A6343" s="53"/>
      <c r="B6343" s="53"/>
    </row>
    <row r="6344" spans="1:2">
      <c r="A6344" s="53"/>
      <c r="B6344" s="53"/>
    </row>
    <row r="6345" spans="1:2">
      <c r="A6345" s="53"/>
      <c r="B6345" s="53"/>
    </row>
    <row r="6346" spans="1:2">
      <c r="A6346" s="53"/>
      <c r="B6346" s="53"/>
    </row>
    <row r="6347" spans="1:2">
      <c r="A6347" s="53"/>
      <c r="B6347" s="53"/>
    </row>
    <row r="6348" spans="1:2">
      <c r="A6348" s="53"/>
      <c r="B6348" s="53"/>
    </row>
    <row r="6349" spans="1:2">
      <c r="A6349" s="53"/>
      <c r="B6349" s="53"/>
    </row>
    <row r="6350" spans="1:2">
      <c r="A6350" s="53"/>
      <c r="B6350" s="53"/>
    </row>
    <row r="6351" spans="1:2">
      <c r="A6351" s="53"/>
      <c r="B6351" s="53"/>
    </row>
    <row r="6352" spans="1:2">
      <c r="A6352" s="53"/>
      <c r="B6352" s="53"/>
    </row>
    <row r="6353" spans="1:2">
      <c r="A6353" s="53"/>
      <c r="B6353" s="53"/>
    </row>
    <row r="6354" spans="1:2">
      <c r="A6354" s="53"/>
      <c r="B6354" s="53"/>
    </row>
    <row r="6355" spans="1:2">
      <c r="A6355" s="53"/>
      <c r="B6355" s="53"/>
    </row>
    <row r="6356" spans="1:2">
      <c r="A6356" s="53"/>
      <c r="B6356" s="53"/>
    </row>
    <row r="6357" spans="1:2">
      <c r="A6357" s="53"/>
      <c r="B6357" s="53"/>
    </row>
    <row r="6358" spans="1:2">
      <c r="A6358" s="53"/>
      <c r="B6358" s="53"/>
    </row>
    <row r="6359" spans="1:2">
      <c r="A6359" s="53"/>
      <c r="B6359" s="53"/>
    </row>
    <row r="6360" spans="1:2">
      <c r="A6360" s="53"/>
      <c r="B6360" s="53"/>
    </row>
    <row r="6361" spans="1:2">
      <c r="A6361" s="53"/>
      <c r="B6361" s="53"/>
    </row>
    <row r="6362" spans="1:2">
      <c r="A6362" s="53"/>
      <c r="B6362" s="53"/>
    </row>
    <row r="6363" spans="1:2">
      <c r="A6363" s="53"/>
      <c r="B6363" s="53"/>
    </row>
    <row r="6364" spans="1:2">
      <c r="A6364" s="53"/>
      <c r="B6364" s="53"/>
    </row>
    <row r="6365" spans="1:2">
      <c r="A6365" s="53"/>
      <c r="B6365" s="53"/>
    </row>
    <row r="6366" spans="1:2">
      <c r="A6366" s="53"/>
      <c r="B6366" s="53"/>
    </row>
    <row r="6367" spans="1:2">
      <c r="A6367" s="53"/>
      <c r="B6367" s="53"/>
    </row>
    <row r="6368" spans="1:2">
      <c r="A6368" s="53"/>
      <c r="B6368" s="53"/>
    </row>
    <row r="6369" spans="1:2">
      <c r="A6369" s="53"/>
      <c r="B6369" s="53"/>
    </row>
    <row r="6370" spans="1:2">
      <c r="A6370" s="53"/>
      <c r="B6370" s="53"/>
    </row>
    <row r="6371" spans="1:2">
      <c r="A6371" s="53"/>
      <c r="B6371" s="53"/>
    </row>
    <row r="6372" spans="1:2">
      <c r="A6372" s="53"/>
      <c r="B6372" s="53"/>
    </row>
    <row r="6373" spans="1:2">
      <c r="A6373" s="53"/>
      <c r="B6373" s="53"/>
    </row>
    <row r="6374" spans="1:2">
      <c r="A6374" s="53"/>
      <c r="B6374" s="53"/>
    </row>
    <row r="6375" spans="1:2">
      <c r="A6375" s="53"/>
      <c r="B6375" s="53"/>
    </row>
    <row r="6376" spans="1:2">
      <c r="A6376" s="53"/>
      <c r="B6376" s="53"/>
    </row>
    <row r="6377" spans="1:2">
      <c r="A6377" s="53"/>
      <c r="B6377" s="53"/>
    </row>
    <row r="6378" spans="1:2">
      <c r="A6378" s="53"/>
      <c r="B6378" s="53"/>
    </row>
    <row r="6379" spans="1:2">
      <c r="A6379" s="53"/>
      <c r="B6379" s="53"/>
    </row>
    <row r="6380" spans="1:2">
      <c r="A6380" s="53"/>
      <c r="B6380" s="53"/>
    </row>
    <row r="6381" spans="1:2">
      <c r="A6381" s="53"/>
      <c r="B6381" s="53"/>
    </row>
    <row r="6382" spans="1:2">
      <c r="A6382" s="53"/>
      <c r="B6382" s="53"/>
    </row>
    <row r="6383" spans="1:2">
      <c r="A6383" s="53"/>
      <c r="B6383" s="53"/>
    </row>
    <row r="6384" spans="1:2">
      <c r="A6384" s="53"/>
      <c r="B6384" s="53"/>
    </row>
    <row r="6385" spans="1:2">
      <c r="A6385" s="53"/>
      <c r="B6385" s="53"/>
    </row>
    <row r="6386" spans="1:2">
      <c r="A6386" s="53"/>
      <c r="B6386" s="53"/>
    </row>
    <row r="6387" spans="1:2">
      <c r="A6387" s="53"/>
      <c r="B6387" s="53"/>
    </row>
    <row r="6388" spans="1:2">
      <c r="A6388" s="53"/>
      <c r="B6388" s="53"/>
    </row>
    <row r="6389" spans="1:2">
      <c r="A6389" s="53"/>
      <c r="B6389" s="53"/>
    </row>
    <row r="6390" spans="1:2">
      <c r="A6390" s="53"/>
      <c r="B6390" s="53"/>
    </row>
    <row r="6391" spans="1:2">
      <c r="A6391" s="53"/>
      <c r="B6391" s="53"/>
    </row>
    <row r="6392" spans="1:2">
      <c r="A6392" s="53"/>
      <c r="B6392" s="53"/>
    </row>
    <row r="6393" spans="1:2">
      <c r="A6393" s="53"/>
      <c r="B6393" s="53"/>
    </row>
    <row r="6394" spans="1:2">
      <c r="A6394" s="53"/>
      <c r="B6394" s="53"/>
    </row>
    <row r="6395" spans="1:2">
      <c r="A6395" s="53"/>
      <c r="B6395" s="53"/>
    </row>
    <row r="6396" spans="1:2">
      <c r="A6396" s="53"/>
      <c r="B6396" s="53"/>
    </row>
    <row r="6397" spans="1:2">
      <c r="A6397" s="53"/>
      <c r="B6397" s="53"/>
    </row>
    <row r="6398" spans="1:2">
      <c r="A6398" s="53"/>
      <c r="B6398" s="53"/>
    </row>
    <row r="6399" spans="1:2">
      <c r="A6399" s="53"/>
      <c r="B6399" s="53"/>
    </row>
    <row r="6400" spans="1:2">
      <c r="A6400" s="53"/>
      <c r="B6400" s="53"/>
    </row>
    <row r="6401" spans="1:2">
      <c r="A6401" s="53"/>
      <c r="B6401" s="53"/>
    </row>
    <row r="6402" spans="1:2">
      <c r="A6402" s="53"/>
      <c r="B6402" s="53"/>
    </row>
    <row r="6403" spans="1:2">
      <c r="A6403" s="53"/>
      <c r="B6403" s="53"/>
    </row>
    <row r="6404" spans="1:2">
      <c r="A6404" s="53"/>
      <c r="B6404" s="53"/>
    </row>
    <row r="6405" spans="1:2">
      <c r="A6405" s="53"/>
      <c r="B6405" s="53"/>
    </row>
    <row r="6406" spans="1:2">
      <c r="A6406" s="53"/>
      <c r="B6406" s="53"/>
    </row>
    <row r="6407" spans="1:2">
      <c r="A6407" s="53"/>
      <c r="B6407" s="53"/>
    </row>
    <row r="6408" spans="1:2">
      <c r="A6408" s="53"/>
      <c r="B6408" s="53"/>
    </row>
    <row r="6409" spans="1:2">
      <c r="A6409" s="53"/>
      <c r="B6409" s="53"/>
    </row>
    <row r="6410" spans="1:2">
      <c r="A6410" s="53"/>
      <c r="B6410" s="53"/>
    </row>
    <row r="6411" spans="1:2">
      <c r="A6411" s="53"/>
      <c r="B6411" s="53"/>
    </row>
    <row r="6412" spans="1:2">
      <c r="A6412" s="53"/>
      <c r="B6412" s="53"/>
    </row>
    <row r="6413" spans="1:2">
      <c r="A6413" s="53"/>
      <c r="B6413" s="53"/>
    </row>
    <row r="6414" spans="1:2">
      <c r="A6414" s="53"/>
      <c r="B6414" s="53"/>
    </row>
    <row r="6415" spans="1:2">
      <c r="A6415" s="53"/>
      <c r="B6415" s="53"/>
    </row>
    <row r="6416" spans="1:2">
      <c r="A6416" s="53"/>
      <c r="B6416" s="53"/>
    </row>
    <row r="6417" spans="1:2">
      <c r="A6417" s="53"/>
      <c r="B6417" s="53"/>
    </row>
    <row r="6418" spans="1:2">
      <c r="A6418" s="53"/>
      <c r="B6418" s="53"/>
    </row>
    <row r="6419" spans="1:2">
      <c r="A6419" s="53"/>
      <c r="B6419" s="53"/>
    </row>
    <row r="6420" spans="1:2">
      <c r="A6420" s="53"/>
      <c r="B6420" s="53"/>
    </row>
    <row r="6421" spans="1:2">
      <c r="A6421" s="53"/>
      <c r="B6421" s="53"/>
    </row>
    <row r="6422" spans="1:2">
      <c r="A6422" s="53"/>
      <c r="B6422" s="53"/>
    </row>
    <row r="6423" spans="1:2">
      <c r="A6423" s="53"/>
      <c r="B6423" s="53"/>
    </row>
    <row r="6424" spans="1:2">
      <c r="A6424" s="53"/>
      <c r="B6424" s="53"/>
    </row>
    <row r="6425" spans="1:2">
      <c r="A6425" s="53"/>
      <c r="B6425" s="53"/>
    </row>
    <row r="6426" spans="1:2">
      <c r="A6426" s="53"/>
      <c r="B6426" s="53"/>
    </row>
    <row r="6427" spans="1:2">
      <c r="A6427" s="53"/>
      <c r="B6427" s="53"/>
    </row>
    <row r="6428" spans="1:2">
      <c r="A6428" s="53"/>
      <c r="B6428" s="53"/>
    </row>
    <row r="6429" spans="1:2">
      <c r="A6429" s="53"/>
      <c r="B6429" s="53"/>
    </row>
    <row r="6430" spans="1:2">
      <c r="A6430" s="53"/>
      <c r="B6430" s="53"/>
    </row>
    <row r="6431" spans="1:2">
      <c r="A6431" s="53"/>
      <c r="B6431" s="53"/>
    </row>
    <row r="6432" spans="1:2">
      <c r="A6432" s="53"/>
      <c r="B6432" s="53"/>
    </row>
    <row r="6433" spans="1:2">
      <c r="A6433" s="53"/>
      <c r="B6433" s="53"/>
    </row>
    <row r="6434" spans="1:2">
      <c r="A6434" s="53"/>
      <c r="B6434" s="53"/>
    </row>
    <row r="6435" spans="1:2">
      <c r="A6435" s="53"/>
      <c r="B6435" s="53"/>
    </row>
    <row r="6436" spans="1:2">
      <c r="A6436" s="53"/>
      <c r="B6436" s="53"/>
    </row>
    <row r="6437" spans="1:2">
      <c r="A6437" s="53"/>
      <c r="B6437" s="53"/>
    </row>
    <row r="6438" spans="1:2">
      <c r="A6438" s="53"/>
      <c r="B6438" s="53"/>
    </row>
    <row r="6439" spans="1:2">
      <c r="A6439" s="53"/>
      <c r="B6439" s="53"/>
    </row>
    <row r="6440" spans="1:2">
      <c r="A6440" s="53"/>
      <c r="B6440" s="53"/>
    </row>
    <row r="6441" spans="1:2">
      <c r="A6441" s="53"/>
      <c r="B6441" s="53"/>
    </row>
    <row r="6442" spans="1:2">
      <c r="A6442" s="53"/>
      <c r="B6442" s="53"/>
    </row>
    <row r="6443" spans="1:2">
      <c r="A6443" s="53"/>
      <c r="B6443" s="53"/>
    </row>
    <row r="6444" spans="1:2">
      <c r="A6444" s="53"/>
      <c r="B6444" s="53"/>
    </row>
    <row r="6445" spans="1:2">
      <c r="A6445" s="53"/>
      <c r="B6445" s="53"/>
    </row>
    <row r="6446" spans="1:2">
      <c r="A6446" s="53"/>
      <c r="B6446" s="53"/>
    </row>
    <row r="6447" spans="1:2">
      <c r="A6447" s="53"/>
      <c r="B6447" s="53"/>
    </row>
    <row r="6448" spans="1:2">
      <c r="A6448" s="53"/>
      <c r="B6448" s="53"/>
    </row>
    <row r="6449" spans="1:2">
      <c r="A6449" s="53"/>
      <c r="B6449" s="53"/>
    </row>
    <row r="6450" spans="1:2">
      <c r="A6450" s="53"/>
      <c r="B6450" s="53"/>
    </row>
    <row r="6451" spans="1:2">
      <c r="A6451" s="53"/>
      <c r="B6451" s="53"/>
    </row>
    <row r="6452" spans="1:2">
      <c r="A6452" s="53"/>
      <c r="B6452" s="53"/>
    </row>
    <row r="6453" spans="1:2">
      <c r="A6453" s="53"/>
      <c r="B6453" s="53"/>
    </row>
    <row r="6454" spans="1:2">
      <c r="A6454" s="53"/>
      <c r="B6454" s="53"/>
    </row>
    <row r="6455" spans="1:2">
      <c r="A6455" s="53"/>
      <c r="B6455" s="53"/>
    </row>
    <row r="6456" spans="1:2">
      <c r="A6456" s="53"/>
      <c r="B6456" s="53"/>
    </row>
    <row r="6457" spans="1:2">
      <c r="A6457" s="53"/>
      <c r="B6457" s="53"/>
    </row>
    <row r="6458" spans="1:2">
      <c r="A6458" s="53"/>
      <c r="B6458" s="53"/>
    </row>
    <row r="6459" spans="1:2">
      <c r="A6459" s="53"/>
      <c r="B6459" s="53"/>
    </row>
    <row r="6460" spans="1:2">
      <c r="A6460" s="53"/>
      <c r="B6460" s="53"/>
    </row>
    <row r="6461" spans="1:2">
      <c r="A6461" s="53"/>
      <c r="B6461" s="53"/>
    </row>
    <row r="6462" spans="1:2">
      <c r="A6462" s="53"/>
      <c r="B6462" s="53"/>
    </row>
    <row r="6463" spans="1:2">
      <c r="A6463" s="53"/>
      <c r="B6463" s="53"/>
    </row>
    <row r="6464" spans="1:2">
      <c r="A6464" s="53"/>
      <c r="B6464" s="53"/>
    </row>
    <row r="6465" spans="1:2">
      <c r="A6465" s="53"/>
      <c r="B6465" s="53"/>
    </row>
    <row r="6466" spans="1:2">
      <c r="A6466" s="53"/>
      <c r="B6466" s="53"/>
    </row>
    <row r="6467" spans="1:2">
      <c r="A6467" s="53"/>
      <c r="B6467" s="53"/>
    </row>
    <row r="6468" spans="1:2">
      <c r="A6468" s="53"/>
      <c r="B6468" s="53"/>
    </row>
    <row r="6469" spans="1:2">
      <c r="A6469" s="53"/>
      <c r="B6469" s="53"/>
    </row>
    <row r="6470" spans="1:2">
      <c r="A6470" s="53"/>
      <c r="B6470" s="53"/>
    </row>
    <row r="6471" spans="1:2">
      <c r="A6471" s="53"/>
      <c r="B6471" s="53"/>
    </row>
    <row r="6472" spans="1:2">
      <c r="A6472" s="53"/>
      <c r="B6472" s="53"/>
    </row>
    <row r="6473" spans="1:2">
      <c r="A6473" s="53"/>
      <c r="B6473" s="53"/>
    </row>
    <row r="6474" spans="1:2">
      <c r="A6474" s="53"/>
      <c r="B6474" s="53"/>
    </row>
    <row r="6475" spans="1:2">
      <c r="A6475" s="53"/>
      <c r="B6475" s="53"/>
    </row>
    <row r="6476" spans="1:2">
      <c r="A6476" s="53"/>
      <c r="B6476" s="53"/>
    </row>
    <row r="6477" spans="1:2">
      <c r="A6477" s="53"/>
      <c r="B6477" s="53"/>
    </row>
    <row r="6478" spans="1:2">
      <c r="A6478" s="53"/>
      <c r="B6478" s="53"/>
    </row>
    <row r="6479" spans="1:2">
      <c r="A6479" s="53"/>
      <c r="B6479" s="53"/>
    </row>
    <row r="6480" spans="1:2">
      <c r="A6480" s="53"/>
      <c r="B6480" s="53"/>
    </row>
    <row r="6481" spans="1:2">
      <c r="A6481" s="53"/>
      <c r="B6481" s="53"/>
    </row>
    <row r="6482" spans="1:2">
      <c r="A6482" s="53"/>
      <c r="B6482" s="53"/>
    </row>
    <row r="6483" spans="1:2">
      <c r="A6483" s="53"/>
      <c r="B6483" s="53"/>
    </row>
    <row r="6484" spans="1:2">
      <c r="A6484" s="53"/>
      <c r="B6484" s="53"/>
    </row>
    <row r="6485" spans="1:2">
      <c r="A6485" s="53"/>
      <c r="B6485" s="53"/>
    </row>
    <row r="6486" spans="1:2">
      <c r="A6486" s="53"/>
      <c r="B6486" s="53"/>
    </row>
    <row r="6487" spans="1:2">
      <c r="A6487" s="53"/>
      <c r="B6487" s="53"/>
    </row>
    <row r="6488" spans="1:2">
      <c r="A6488" s="53"/>
      <c r="B6488" s="53"/>
    </row>
    <row r="6489" spans="1:2">
      <c r="A6489" s="53"/>
      <c r="B6489" s="53"/>
    </row>
    <row r="6490" spans="1:2">
      <c r="A6490" s="53"/>
      <c r="B6490" s="53"/>
    </row>
    <row r="6491" spans="1:2">
      <c r="A6491" s="53"/>
      <c r="B6491" s="53"/>
    </row>
    <row r="6492" spans="1:2">
      <c r="A6492" s="53"/>
      <c r="B6492" s="53"/>
    </row>
    <row r="6493" spans="1:2">
      <c r="A6493" s="53"/>
      <c r="B6493" s="53"/>
    </row>
    <row r="6494" spans="1:2">
      <c r="A6494" s="53"/>
      <c r="B6494" s="53"/>
    </row>
    <row r="6495" spans="1:2">
      <c r="A6495" s="53"/>
      <c r="B6495" s="53"/>
    </row>
    <row r="6496" spans="1:2">
      <c r="A6496" s="53"/>
      <c r="B6496" s="53"/>
    </row>
    <row r="6497" spans="1:2">
      <c r="A6497" s="53"/>
      <c r="B6497" s="53"/>
    </row>
    <row r="6498" spans="1:2">
      <c r="A6498" s="53"/>
      <c r="B6498" s="53"/>
    </row>
    <row r="6499" spans="1:2">
      <c r="A6499" s="53"/>
      <c r="B6499" s="53"/>
    </row>
    <row r="6500" spans="1:2">
      <c r="A6500" s="53"/>
      <c r="B6500" s="53"/>
    </row>
    <row r="6501" spans="1:2">
      <c r="A6501" s="53"/>
      <c r="B6501" s="53"/>
    </row>
    <row r="6502" spans="1:2">
      <c r="A6502" s="53"/>
      <c r="B6502" s="53"/>
    </row>
    <row r="6503" spans="1:2">
      <c r="A6503" s="53"/>
      <c r="B6503" s="53"/>
    </row>
    <row r="6504" spans="1:2">
      <c r="A6504" s="53"/>
      <c r="B6504" s="53"/>
    </row>
    <row r="6505" spans="1:2">
      <c r="A6505" s="53"/>
      <c r="B6505" s="53"/>
    </row>
    <row r="6506" spans="1:2">
      <c r="A6506" s="53"/>
      <c r="B6506" s="53"/>
    </row>
    <row r="6507" spans="1:2">
      <c r="A6507" s="53"/>
      <c r="B6507" s="53"/>
    </row>
    <row r="6508" spans="1:2">
      <c r="A6508" s="53"/>
      <c r="B6508" s="53"/>
    </row>
    <row r="6509" spans="1:2">
      <c r="A6509" s="53"/>
      <c r="B6509" s="53"/>
    </row>
    <row r="6510" spans="1:2">
      <c r="A6510" s="53"/>
      <c r="B6510" s="53"/>
    </row>
    <row r="6511" spans="1:2">
      <c r="A6511" s="53"/>
      <c r="B6511" s="53"/>
    </row>
    <row r="6512" spans="1:2">
      <c r="A6512" s="53"/>
      <c r="B6512" s="53"/>
    </row>
    <row r="6513" spans="1:2">
      <c r="A6513" s="53"/>
      <c r="B6513" s="53"/>
    </row>
    <row r="6514" spans="1:2">
      <c r="A6514" s="53"/>
      <c r="B6514" s="53"/>
    </row>
    <row r="6515" spans="1:2">
      <c r="A6515" s="53"/>
      <c r="B6515" s="53"/>
    </row>
    <row r="6516" spans="1:2">
      <c r="A6516" s="53"/>
      <c r="B6516" s="53"/>
    </row>
    <row r="6517" spans="1:2">
      <c r="A6517" s="53"/>
      <c r="B6517" s="53"/>
    </row>
    <row r="6518" spans="1:2">
      <c r="A6518" s="53"/>
      <c r="B6518" s="53"/>
    </row>
    <row r="6519" spans="1:2">
      <c r="A6519" s="53"/>
      <c r="B6519" s="53"/>
    </row>
    <row r="6520" spans="1:2">
      <c r="A6520" s="53"/>
      <c r="B6520" s="53"/>
    </row>
    <row r="6521" spans="1:2">
      <c r="A6521" s="53"/>
      <c r="B6521" s="53"/>
    </row>
    <row r="6522" spans="1:2">
      <c r="A6522" s="53"/>
      <c r="B6522" s="53"/>
    </row>
    <row r="6523" spans="1:2">
      <c r="A6523" s="53"/>
      <c r="B6523" s="53"/>
    </row>
    <row r="6524" spans="1:2">
      <c r="A6524" s="53"/>
      <c r="B6524" s="53"/>
    </row>
    <row r="6525" spans="1:2">
      <c r="A6525" s="53"/>
      <c r="B6525" s="53"/>
    </row>
    <row r="6526" spans="1:2">
      <c r="A6526" s="53"/>
      <c r="B6526" s="53"/>
    </row>
    <row r="6527" spans="1:2">
      <c r="A6527" s="53"/>
      <c r="B6527" s="53"/>
    </row>
    <row r="6528" spans="1:2">
      <c r="A6528" s="53"/>
      <c r="B6528" s="53"/>
    </row>
    <row r="6529" spans="1:2">
      <c r="A6529" s="53"/>
      <c r="B6529" s="53"/>
    </row>
    <row r="6530" spans="1:2">
      <c r="A6530" s="53"/>
      <c r="B6530" s="53"/>
    </row>
    <row r="6531" spans="1:2">
      <c r="A6531" s="53"/>
      <c r="B6531" s="53"/>
    </row>
    <row r="6532" spans="1:2">
      <c r="A6532" s="53"/>
      <c r="B6532" s="53"/>
    </row>
    <row r="6533" spans="1:2">
      <c r="A6533" s="53"/>
      <c r="B6533" s="53"/>
    </row>
    <row r="6534" spans="1:2">
      <c r="A6534" s="53"/>
      <c r="B6534" s="53"/>
    </row>
    <row r="6535" spans="1:2">
      <c r="A6535" s="53"/>
      <c r="B6535" s="53"/>
    </row>
    <row r="6536" spans="1:2">
      <c r="A6536" s="53"/>
      <c r="B6536" s="53"/>
    </row>
    <row r="6537" spans="1:2">
      <c r="A6537" s="53"/>
      <c r="B6537" s="53"/>
    </row>
    <row r="6538" spans="1:2">
      <c r="A6538" s="53"/>
      <c r="B6538" s="53"/>
    </row>
    <row r="6539" spans="1:2">
      <c r="A6539" s="53"/>
      <c r="B6539" s="53"/>
    </row>
    <row r="6540" spans="1:2">
      <c r="A6540" s="53"/>
      <c r="B6540" s="53"/>
    </row>
    <row r="6541" spans="1:2">
      <c r="A6541" s="53"/>
      <c r="B6541" s="53"/>
    </row>
    <row r="6542" spans="1:2">
      <c r="A6542" s="53"/>
      <c r="B6542" s="53"/>
    </row>
    <row r="6543" spans="1:2">
      <c r="A6543" s="53"/>
      <c r="B6543" s="53"/>
    </row>
    <row r="6544" spans="1:2">
      <c r="A6544" s="53"/>
      <c r="B6544" s="53"/>
    </row>
    <row r="6545" spans="1:2">
      <c r="A6545" s="53"/>
      <c r="B6545" s="53"/>
    </row>
    <row r="6546" spans="1:2">
      <c r="A6546" s="53"/>
      <c r="B6546" s="53"/>
    </row>
    <row r="6547" spans="1:2">
      <c r="A6547" s="53"/>
      <c r="B6547" s="53"/>
    </row>
    <row r="6548" spans="1:2">
      <c r="A6548" s="53"/>
      <c r="B6548" s="53"/>
    </row>
    <row r="6549" spans="1:2">
      <c r="A6549" s="53"/>
      <c r="B6549" s="53"/>
    </row>
    <row r="6550" spans="1:2">
      <c r="A6550" s="53"/>
      <c r="B6550" s="53"/>
    </row>
    <row r="6551" spans="1:2">
      <c r="A6551" s="53"/>
      <c r="B6551" s="53"/>
    </row>
    <row r="6552" spans="1:2">
      <c r="A6552" s="53"/>
      <c r="B6552" s="53"/>
    </row>
    <row r="6553" spans="1:2">
      <c r="A6553" s="53"/>
      <c r="B6553" s="53"/>
    </row>
    <row r="6554" spans="1:2">
      <c r="A6554" s="53"/>
      <c r="B6554" s="53"/>
    </row>
    <row r="6555" spans="1:2">
      <c r="A6555" s="53"/>
      <c r="B6555" s="53"/>
    </row>
    <row r="6556" spans="1:2">
      <c r="A6556" s="53"/>
      <c r="B6556" s="53"/>
    </row>
    <row r="6557" spans="1:2">
      <c r="A6557" s="53"/>
      <c r="B6557" s="53"/>
    </row>
    <row r="6558" spans="1:2">
      <c r="A6558" s="53"/>
      <c r="B6558" s="53"/>
    </row>
    <row r="6559" spans="1:2">
      <c r="A6559" s="53"/>
      <c r="B6559" s="53"/>
    </row>
    <row r="6560" spans="1:2">
      <c r="A6560" s="53"/>
      <c r="B6560" s="53"/>
    </row>
    <row r="6561" spans="1:2">
      <c r="A6561" s="53"/>
      <c r="B6561" s="53"/>
    </row>
    <row r="6562" spans="1:2">
      <c r="A6562" s="53"/>
      <c r="B6562" s="53"/>
    </row>
    <row r="6563" spans="1:2">
      <c r="A6563" s="53"/>
      <c r="B6563" s="53"/>
    </row>
    <row r="6564" spans="1:2">
      <c r="A6564" s="53"/>
      <c r="B6564" s="53"/>
    </row>
    <row r="6565" spans="1:2">
      <c r="A6565" s="53"/>
      <c r="B6565" s="53"/>
    </row>
    <row r="6566" spans="1:2">
      <c r="A6566" s="53"/>
      <c r="B6566" s="53"/>
    </row>
    <row r="6567" spans="1:2">
      <c r="A6567" s="53"/>
      <c r="B6567" s="53"/>
    </row>
    <row r="6568" spans="1:2">
      <c r="A6568" s="53"/>
      <c r="B6568" s="53"/>
    </row>
    <row r="6569" spans="1:2">
      <c r="A6569" s="53"/>
      <c r="B6569" s="53"/>
    </row>
    <row r="6570" spans="1:2">
      <c r="A6570" s="53"/>
      <c r="B6570" s="53"/>
    </row>
    <row r="6571" spans="1:2">
      <c r="A6571" s="53"/>
      <c r="B6571" s="53"/>
    </row>
    <row r="6572" spans="1:2">
      <c r="A6572" s="53"/>
      <c r="B6572" s="53"/>
    </row>
    <row r="6573" spans="1:2">
      <c r="A6573" s="53"/>
      <c r="B6573" s="53"/>
    </row>
    <row r="6574" spans="1:2">
      <c r="A6574" s="53"/>
      <c r="B6574" s="53"/>
    </row>
    <row r="6575" spans="1:2">
      <c r="A6575" s="53"/>
      <c r="B6575" s="53"/>
    </row>
    <row r="6576" spans="1:2">
      <c r="A6576" s="53"/>
      <c r="B6576" s="53"/>
    </row>
    <row r="6577" spans="1:2">
      <c r="A6577" s="53"/>
      <c r="B6577" s="53"/>
    </row>
    <row r="6578" spans="1:2">
      <c r="A6578" s="53"/>
      <c r="B6578" s="53"/>
    </row>
    <row r="6579" spans="1:2">
      <c r="A6579" s="53"/>
      <c r="B6579" s="53"/>
    </row>
    <row r="6580" spans="1:2">
      <c r="A6580" s="53"/>
      <c r="B6580" s="53"/>
    </row>
    <row r="6581" spans="1:2">
      <c r="A6581" s="53"/>
      <c r="B6581" s="53"/>
    </row>
    <row r="6582" spans="1:2">
      <c r="A6582" s="53"/>
      <c r="B6582" s="53"/>
    </row>
    <row r="6583" spans="1:2">
      <c r="A6583" s="53"/>
      <c r="B6583" s="53"/>
    </row>
    <row r="6584" spans="1:2">
      <c r="A6584" s="53"/>
      <c r="B6584" s="53"/>
    </row>
    <row r="6585" spans="1:2">
      <c r="A6585" s="53"/>
      <c r="B6585" s="53"/>
    </row>
    <row r="6586" spans="1:2">
      <c r="A6586" s="53"/>
      <c r="B6586" s="53"/>
    </row>
    <row r="6587" spans="1:2">
      <c r="A6587" s="53"/>
      <c r="B6587" s="53"/>
    </row>
    <row r="6588" spans="1:2">
      <c r="A6588" s="53"/>
      <c r="B6588" s="53"/>
    </row>
    <row r="6589" spans="1:2">
      <c r="A6589" s="53"/>
      <c r="B6589" s="53"/>
    </row>
    <row r="6590" spans="1:2">
      <c r="A6590" s="53"/>
      <c r="B6590" s="53"/>
    </row>
    <row r="6591" spans="1:2">
      <c r="A6591" s="53"/>
      <c r="B6591" s="53"/>
    </row>
    <row r="6592" spans="1:2">
      <c r="A6592" s="53"/>
      <c r="B6592" s="53"/>
    </row>
    <row r="6593" spans="1:2">
      <c r="A6593" s="53"/>
      <c r="B6593" s="53"/>
    </row>
    <row r="6594" spans="1:2">
      <c r="A6594" s="53"/>
      <c r="B6594" s="53"/>
    </row>
    <row r="6595" spans="1:2">
      <c r="A6595" s="53"/>
      <c r="B6595" s="53"/>
    </row>
    <row r="6596" spans="1:2">
      <c r="A6596" s="53"/>
      <c r="B6596" s="53"/>
    </row>
    <row r="6597" spans="1:2">
      <c r="A6597" s="53"/>
      <c r="B6597" s="53"/>
    </row>
    <row r="6598" spans="1:2">
      <c r="A6598" s="53"/>
      <c r="B6598" s="53"/>
    </row>
    <row r="6599" spans="1:2">
      <c r="A6599" s="53"/>
      <c r="B6599" s="53"/>
    </row>
    <row r="6600" spans="1:2">
      <c r="A6600" s="53"/>
      <c r="B6600" s="53"/>
    </row>
    <row r="6601" spans="1:2">
      <c r="A6601" s="53"/>
      <c r="B6601" s="53"/>
    </row>
    <row r="6602" spans="1:2">
      <c r="A6602" s="53"/>
      <c r="B6602" s="53"/>
    </row>
    <row r="6603" spans="1:2">
      <c r="A6603" s="53"/>
      <c r="B6603" s="53"/>
    </row>
    <row r="6604" spans="1:2">
      <c r="A6604" s="53"/>
      <c r="B6604" s="53"/>
    </row>
    <row r="6605" spans="1:2">
      <c r="A6605" s="53"/>
      <c r="B6605" s="53"/>
    </row>
    <row r="6606" spans="1:2">
      <c r="A6606" s="53"/>
      <c r="B6606" s="53"/>
    </row>
    <row r="6607" spans="1:2">
      <c r="A6607" s="53"/>
      <c r="B6607" s="53"/>
    </row>
    <row r="6608" spans="1:2">
      <c r="A6608" s="53"/>
      <c r="B6608" s="53"/>
    </row>
    <row r="6609" spans="1:2">
      <c r="A6609" s="53"/>
      <c r="B6609" s="53"/>
    </row>
    <row r="6610" spans="1:2">
      <c r="A6610" s="53"/>
      <c r="B6610" s="53"/>
    </row>
    <row r="6611" spans="1:2">
      <c r="A6611" s="53"/>
      <c r="B6611" s="53"/>
    </row>
    <row r="6612" spans="1:2">
      <c r="A6612" s="53"/>
      <c r="B6612" s="53"/>
    </row>
    <row r="6613" spans="1:2">
      <c r="A6613" s="53"/>
      <c r="B6613" s="53"/>
    </row>
    <row r="6614" spans="1:2">
      <c r="A6614" s="53"/>
      <c r="B6614" s="53"/>
    </row>
    <row r="6615" spans="1:2">
      <c r="A6615" s="53"/>
      <c r="B6615" s="53"/>
    </row>
    <row r="6616" spans="1:2">
      <c r="A6616" s="53"/>
      <c r="B6616" s="53"/>
    </row>
    <row r="6617" spans="1:2">
      <c r="A6617" s="53"/>
      <c r="B6617" s="53"/>
    </row>
    <row r="6618" spans="1:2">
      <c r="A6618" s="53"/>
      <c r="B6618" s="53"/>
    </row>
    <row r="6619" spans="1:2">
      <c r="A6619" s="53"/>
      <c r="B6619" s="53"/>
    </row>
    <row r="6620" spans="1:2">
      <c r="A6620" s="53"/>
      <c r="B6620" s="53"/>
    </row>
    <row r="6621" spans="1:2">
      <c r="A6621" s="53"/>
      <c r="B6621" s="53"/>
    </row>
    <row r="6622" spans="1:2">
      <c r="A6622" s="53"/>
      <c r="B6622" s="53"/>
    </row>
    <row r="6623" spans="1:2">
      <c r="A6623" s="53"/>
      <c r="B6623" s="53"/>
    </row>
    <row r="6624" spans="1:2">
      <c r="A6624" s="53"/>
      <c r="B6624" s="53"/>
    </row>
    <row r="6625" spans="1:2">
      <c r="A6625" s="53"/>
      <c r="B6625" s="53"/>
    </row>
    <row r="6626" spans="1:2">
      <c r="A6626" s="53"/>
      <c r="B6626" s="53"/>
    </row>
    <row r="6627" spans="1:2">
      <c r="A6627" s="53"/>
      <c r="B6627" s="53"/>
    </row>
    <row r="6628" spans="1:2">
      <c r="A6628" s="53"/>
      <c r="B6628" s="53"/>
    </row>
    <row r="6629" spans="1:2">
      <c r="A6629" s="53"/>
      <c r="B6629" s="53"/>
    </row>
    <row r="6630" spans="1:2">
      <c r="A6630" s="53"/>
      <c r="B6630" s="53"/>
    </row>
    <row r="6631" spans="1:2">
      <c r="A6631" s="53"/>
      <c r="B6631" s="53"/>
    </row>
    <row r="6632" spans="1:2">
      <c r="A6632" s="53"/>
      <c r="B6632" s="53"/>
    </row>
    <row r="6633" spans="1:2">
      <c r="A6633" s="53"/>
      <c r="B6633" s="53"/>
    </row>
    <row r="6634" spans="1:2">
      <c r="A6634" s="53"/>
      <c r="B6634" s="53"/>
    </row>
    <row r="6635" spans="1:2">
      <c r="A6635" s="53"/>
      <c r="B6635" s="53"/>
    </row>
    <row r="6636" spans="1:2">
      <c r="A6636" s="53"/>
      <c r="B6636" s="53"/>
    </row>
    <row r="6637" spans="1:2">
      <c r="A6637" s="53"/>
      <c r="B6637" s="53"/>
    </row>
    <row r="6638" spans="1:2">
      <c r="A6638" s="53"/>
      <c r="B6638" s="53"/>
    </row>
    <row r="6639" spans="1:2">
      <c r="A6639" s="53"/>
      <c r="B6639" s="53"/>
    </row>
    <row r="6640" spans="1:2">
      <c r="A6640" s="53"/>
      <c r="B6640" s="53"/>
    </row>
    <row r="6641" spans="1:2">
      <c r="A6641" s="53"/>
      <c r="B6641" s="53"/>
    </row>
    <row r="6642" spans="1:2">
      <c r="A6642" s="53"/>
      <c r="B6642" s="53"/>
    </row>
    <row r="6643" spans="1:2">
      <c r="A6643" s="53"/>
      <c r="B6643" s="53"/>
    </row>
    <row r="6644" spans="1:2">
      <c r="A6644" s="53"/>
      <c r="B6644" s="53"/>
    </row>
    <row r="6645" spans="1:2">
      <c r="A6645" s="53"/>
      <c r="B6645" s="53"/>
    </row>
    <row r="6646" spans="1:2">
      <c r="A6646" s="53"/>
      <c r="B6646" s="53"/>
    </row>
    <row r="6647" spans="1:2">
      <c r="A6647" s="53"/>
      <c r="B6647" s="53"/>
    </row>
    <row r="6648" spans="1:2">
      <c r="A6648" s="53"/>
      <c r="B6648" s="53"/>
    </row>
    <row r="6649" spans="1:2">
      <c r="A6649" s="53"/>
      <c r="B6649" s="53"/>
    </row>
    <row r="6650" spans="1:2">
      <c r="A6650" s="53"/>
      <c r="B6650" s="53"/>
    </row>
    <row r="6651" spans="1:2">
      <c r="A6651" s="53"/>
      <c r="B6651" s="53"/>
    </row>
    <row r="6652" spans="1:2">
      <c r="A6652" s="53"/>
      <c r="B6652" s="53"/>
    </row>
    <row r="6653" spans="1:2">
      <c r="A6653" s="53"/>
      <c r="B6653" s="53"/>
    </row>
    <row r="6654" spans="1:2">
      <c r="A6654" s="53"/>
      <c r="B6654" s="53"/>
    </row>
    <row r="6655" spans="1:2">
      <c r="A6655" s="53"/>
      <c r="B6655" s="53"/>
    </row>
    <row r="6656" spans="1:2">
      <c r="A6656" s="53"/>
      <c r="B6656" s="53"/>
    </row>
    <row r="6657" spans="1:2">
      <c r="A6657" s="53"/>
      <c r="B6657" s="53"/>
    </row>
    <row r="6658" spans="1:2">
      <c r="A6658" s="53"/>
      <c r="B6658" s="53"/>
    </row>
    <row r="6659" spans="1:2">
      <c r="A6659" s="53"/>
      <c r="B6659" s="53"/>
    </row>
    <row r="6660" spans="1:2">
      <c r="A6660" s="53"/>
      <c r="B6660" s="53"/>
    </row>
    <row r="6661" spans="1:2">
      <c r="A6661" s="53"/>
      <c r="B6661" s="53"/>
    </row>
    <row r="6662" spans="1:2">
      <c r="A6662" s="53"/>
      <c r="B6662" s="53"/>
    </row>
    <row r="6663" spans="1:2">
      <c r="A6663" s="53"/>
      <c r="B6663" s="53"/>
    </row>
    <row r="6664" spans="1:2">
      <c r="A6664" s="53"/>
      <c r="B6664" s="53"/>
    </row>
    <row r="6665" spans="1:2">
      <c r="A6665" s="53"/>
      <c r="B6665" s="53"/>
    </row>
    <row r="6666" spans="1:2">
      <c r="A6666" s="53"/>
      <c r="B6666" s="53"/>
    </row>
    <row r="6667" spans="1:2">
      <c r="A6667" s="53"/>
      <c r="B6667" s="53"/>
    </row>
    <row r="6668" spans="1:2">
      <c r="A6668" s="53"/>
      <c r="B6668" s="53"/>
    </row>
    <row r="6669" spans="1:2">
      <c r="A6669" s="53"/>
      <c r="B6669" s="53"/>
    </row>
    <row r="6670" spans="1:2">
      <c r="A6670" s="53"/>
      <c r="B6670" s="53"/>
    </row>
    <row r="6671" spans="1:2">
      <c r="A6671" s="53"/>
      <c r="B6671" s="53"/>
    </row>
    <row r="6672" spans="1:2">
      <c r="A6672" s="53"/>
      <c r="B6672" s="53"/>
    </row>
    <row r="6673" spans="1:2">
      <c r="A6673" s="53"/>
      <c r="B6673" s="53"/>
    </row>
    <row r="6674" spans="1:2">
      <c r="A6674" s="53"/>
      <c r="B6674" s="53"/>
    </row>
    <row r="6675" spans="1:2">
      <c r="A6675" s="53"/>
      <c r="B6675" s="53"/>
    </row>
    <row r="6676" spans="1:2">
      <c r="A6676" s="53"/>
      <c r="B6676" s="53"/>
    </row>
    <row r="6677" spans="1:2">
      <c r="A6677" s="53"/>
      <c r="B6677" s="53"/>
    </row>
    <row r="6678" spans="1:2">
      <c r="A6678" s="53"/>
      <c r="B6678" s="53"/>
    </row>
    <row r="6679" spans="1:2">
      <c r="A6679" s="53"/>
      <c r="B6679" s="53"/>
    </row>
    <row r="6680" spans="1:2">
      <c r="A6680" s="53"/>
      <c r="B6680" s="53"/>
    </row>
    <row r="6681" spans="1:2">
      <c r="A6681" s="53"/>
      <c r="B6681" s="53"/>
    </row>
    <row r="6682" spans="1:2">
      <c r="A6682" s="53"/>
      <c r="B6682" s="53"/>
    </row>
    <row r="6683" spans="1:2">
      <c r="A6683" s="53"/>
      <c r="B6683" s="53"/>
    </row>
    <row r="6684" spans="1:2">
      <c r="A6684" s="53"/>
      <c r="B6684" s="53"/>
    </row>
    <row r="6685" spans="1:2">
      <c r="A6685" s="53"/>
      <c r="B6685" s="53"/>
    </row>
    <row r="6686" spans="1:2">
      <c r="A6686" s="53"/>
      <c r="B6686" s="53"/>
    </row>
    <row r="6687" spans="1:2">
      <c r="A6687" s="53"/>
      <c r="B6687" s="53"/>
    </row>
    <row r="6688" spans="1:2">
      <c r="A6688" s="53"/>
      <c r="B6688" s="53"/>
    </row>
    <row r="6689" spans="1:2">
      <c r="A6689" s="53"/>
      <c r="B6689" s="53"/>
    </row>
    <row r="6690" spans="1:2">
      <c r="A6690" s="53"/>
      <c r="B6690" s="53"/>
    </row>
    <row r="6691" spans="1:2">
      <c r="A6691" s="53"/>
      <c r="B6691" s="53"/>
    </row>
    <row r="6692" spans="1:2">
      <c r="A6692" s="53"/>
      <c r="B6692" s="53"/>
    </row>
    <row r="6693" spans="1:2">
      <c r="A6693" s="53"/>
      <c r="B6693" s="53"/>
    </row>
    <row r="6694" spans="1:2">
      <c r="A6694" s="53"/>
      <c r="B6694" s="53"/>
    </row>
    <row r="6695" spans="1:2">
      <c r="A6695" s="53"/>
      <c r="B6695" s="53"/>
    </row>
    <row r="6696" spans="1:2">
      <c r="A6696" s="53"/>
      <c r="B6696" s="53"/>
    </row>
    <row r="6697" spans="1:2">
      <c r="A6697" s="53"/>
      <c r="B6697" s="53"/>
    </row>
    <row r="6698" spans="1:2">
      <c r="A6698" s="53"/>
      <c r="B6698" s="53"/>
    </row>
    <row r="6699" spans="1:2">
      <c r="A6699" s="53"/>
      <c r="B6699" s="53"/>
    </row>
    <row r="6700" spans="1:2">
      <c r="A6700" s="53"/>
      <c r="B6700" s="53"/>
    </row>
    <row r="6701" spans="1:2">
      <c r="A6701" s="53"/>
      <c r="B6701" s="53"/>
    </row>
    <row r="6702" spans="1:2">
      <c r="A6702" s="53"/>
      <c r="B6702" s="53"/>
    </row>
    <row r="6703" spans="1:2">
      <c r="A6703" s="53"/>
      <c r="B6703" s="53"/>
    </row>
    <row r="6704" spans="1:2">
      <c r="A6704" s="53"/>
      <c r="B6704" s="53"/>
    </row>
    <row r="6705" spans="1:2">
      <c r="A6705" s="53"/>
      <c r="B6705" s="53"/>
    </row>
    <row r="6706" spans="1:2">
      <c r="A6706" s="53"/>
      <c r="B6706" s="53"/>
    </row>
    <row r="6707" spans="1:2">
      <c r="A6707" s="53"/>
      <c r="B6707" s="53"/>
    </row>
    <row r="6708" spans="1:2">
      <c r="A6708" s="53"/>
      <c r="B6708" s="53"/>
    </row>
    <row r="6709" spans="1:2">
      <c r="A6709" s="53"/>
      <c r="B6709" s="53"/>
    </row>
    <row r="6710" spans="1:2">
      <c r="A6710" s="53"/>
      <c r="B6710" s="53"/>
    </row>
    <row r="6711" spans="1:2">
      <c r="A6711" s="53"/>
      <c r="B6711" s="53"/>
    </row>
    <row r="6712" spans="1:2">
      <c r="A6712" s="53"/>
      <c r="B6712" s="53"/>
    </row>
    <row r="6713" spans="1:2">
      <c r="A6713" s="53"/>
      <c r="B6713" s="53"/>
    </row>
    <row r="6714" spans="1:2">
      <c r="A6714" s="53"/>
      <c r="B6714" s="53"/>
    </row>
    <row r="6715" spans="1:2">
      <c r="A6715" s="53"/>
      <c r="B6715" s="53"/>
    </row>
    <row r="6716" spans="1:2">
      <c r="A6716" s="53"/>
      <c r="B6716" s="53"/>
    </row>
    <row r="6717" spans="1:2">
      <c r="A6717" s="53"/>
      <c r="B6717" s="53"/>
    </row>
    <row r="6718" spans="1:2">
      <c r="A6718" s="53"/>
      <c r="B6718" s="53"/>
    </row>
    <row r="6719" spans="1:2">
      <c r="A6719" s="53"/>
      <c r="B6719" s="53"/>
    </row>
    <row r="6720" spans="1:2">
      <c r="A6720" s="53"/>
      <c r="B6720" s="53"/>
    </row>
    <row r="6721" spans="1:2">
      <c r="A6721" s="53"/>
      <c r="B6721" s="53"/>
    </row>
    <row r="6722" spans="1:2">
      <c r="A6722" s="53"/>
      <c r="B6722" s="53"/>
    </row>
    <row r="6723" spans="1:2">
      <c r="A6723" s="53"/>
      <c r="B6723" s="53"/>
    </row>
    <row r="6724" spans="1:2">
      <c r="A6724" s="53"/>
      <c r="B6724" s="53"/>
    </row>
    <row r="6725" spans="1:2">
      <c r="A6725" s="53"/>
      <c r="B6725" s="53"/>
    </row>
    <row r="6726" spans="1:2">
      <c r="A6726" s="53"/>
      <c r="B6726" s="53"/>
    </row>
    <row r="6727" spans="1:2">
      <c r="A6727" s="53"/>
      <c r="B6727" s="53"/>
    </row>
    <row r="6728" spans="1:2">
      <c r="A6728" s="53"/>
      <c r="B6728" s="53"/>
    </row>
    <row r="6729" spans="1:2">
      <c r="A6729" s="53"/>
      <c r="B6729" s="53"/>
    </row>
    <row r="6730" spans="1:2">
      <c r="A6730" s="53"/>
      <c r="B6730" s="53"/>
    </row>
    <row r="6731" spans="1:2">
      <c r="A6731" s="53"/>
      <c r="B6731" s="53"/>
    </row>
    <row r="6732" spans="1:2">
      <c r="A6732" s="53"/>
      <c r="B6732" s="53"/>
    </row>
    <row r="6733" spans="1:2">
      <c r="A6733" s="53"/>
      <c r="B6733" s="53"/>
    </row>
    <row r="6734" spans="1:2">
      <c r="A6734" s="53"/>
      <c r="B6734" s="53"/>
    </row>
    <row r="6735" spans="1:2">
      <c r="A6735" s="53"/>
      <c r="B6735" s="53"/>
    </row>
    <row r="6736" spans="1:2">
      <c r="A6736" s="53"/>
      <c r="B6736" s="53"/>
    </row>
    <row r="6737" spans="1:2">
      <c r="A6737" s="53"/>
      <c r="B6737" s="53"/>
    </row>
    <row r="6738" spans="1:2">
      <c r="A6738" s="53"/>
      <c r="B6738" s="53"/>
    </row>
    <row r="6739" spans="1:2">
      <c r="A6739" s="53"/>
      <c r="B6739" s="53"/>
    </row>
    <row r="6740" spans="1:2">
      <c r="A6740" s="53"/>
      <c r="B6740" s="53"/>
    </row>
    <row r="6741" spans="1:2">
      <c r="A6741" s="53"/>
      <c r="B6741" s="53"/>
    </row>
    <row r="6742" spans="1:2">
      <c r="A6742" s="53"/>
      <c r="B6742" s="53"/>
    </row>
    <row r="6743" spans="1:2">
      <c r="A6743" s="53"/>
      <c r="B6743" s="53"/>
    </row>
    <row r="6744" spans="1:2">
      <c r="A6744" s="53"/>
      <c r="B6744" s="53"/>
    </row>
    <row r="6745" spans="1:2">
      <c r="A6745" s="53"/>
      <c r="B6745" s="53"/>
    </row>
    <row r="6746" spans="1:2">
      <c r="A6746" s="53"/>
      <c r="B6746" s="53"/>
    </row>
    <row r="6747" spans="1:2">
      <c r="A6747" s="53"/>
      <c r="B6747" s="53"/>
    </row>
    <row r="6748" spans="1:2">
      <c r="A6748" s="53"/>
      <c r="B6748" s="53"/>
    </row>
    <row r="6749" spans="1:2">
      <c r="A6749" s="53"/>
      <c r="B6749" s="53"/>
    </row>
    <row r="6750" spans="1:2">
      <c r="A6750" s="53"/>
      <c r="B6750" s="53"/>
    </row>
    <row r="6751" spans="1:2">
      <c r="A6751" s="53"/>
      <c r="B6751" s="53"/>
    </row>
    <row r="6752" spans="1:2">
      <c r="A6752" s="53"/>
      <c r="B6752" s="53"/>
    </row>
    <row r="6753" spans="1:2">
      <c r="A6753" s="53"/>
      <c r="B6753" s="53"/>
    </row>
    <row r="6754" spans="1:2">
      <c r="A6754" s="53"/>
      <c r="B6754" s="53"/>
    </row>
    <row r="6755" spans="1:2">
      <c r="A6755" s="53"/>
      <c r="B6755" s="53"/>
    </row>
    <row r="6756" spans="1:2">
      <c r="A6756" s="53"/>
      <c r="B6756" s="53"/>
    </row>
    <row r="6757" spans="1:2">
      <c r="A6757" s="53"/>
      <c r="B6757" s="53"/>
    </row>
    <row r="6758" spans="1:2">
      <c r="A6758" s="53"/>
      <c r="B6758" s="53"/>
    </row>
    <row r="6759" spans="1:2">
      <c r="A6759" s="53"/>
      <c r="B6759" s="53"/>
    </row>
    <row r="6760" spans="1:2">
      <c r="A6760" s="53"/>
      <c r="B6760" s="53"/>
    </row>
    <row r="6761" spans="1:2">
      <c r="A6761" s="53"/>
      <c r="B6761" s="53"/>
    </row>
    <row r="6762" spans="1:2">
      <c r="A6762" s="53"/>
      <c r="B6762" s="53"/>
    </row>
    <row r="6763" spans="1:2">
      <c r="A6763" s="53"/>
      <c r="B6763" s="53"/>
    </row>
    <row r="6764" spans="1:2">
      <c r="A6764" s="53"/>
      <c r="B6764" s="53"/>
    </row>
    <row r="6765" spans="1:2">
      <c r="A6765" s="53"/>
      <c r="B6765" s="53"/>
    </row>
    <row r="6766" spans="1:2">
      <c r="A6766" s="53"/>
      <c r="B6766" s="53"/>
    </row>
    <row r="6767" spans="1:2">
      <c r="A6767" s="53"/>
      <c r="B6767" s="53"/>
    </row>
    <row r="6768" spans="1:2">
      <c r="A6768" s="53"/>
      <c r="B6768" s="53"/>
    </row>
    <row r="6769" spans="1:2">
      <c r="A6769" s="53"/>
      <c r="B6769" s="53"/>
    </row>
    <row r="6770" spans="1:2">
      <c r="A6770" s="53"/>
      <c r="B6770" s="53"/>
    </row>
    <row r="6771" spans="1:2">
      <c r="A6771" s="53"/>
      <c r="B6771" s="53"/>
    </row>
    <row r="6772" spans="1:2">
      <c r="A6772" s="53"/>
      <c r="B6772" s="53"/>
    </row>
    <row r="6773" spans="1:2">
      <c r="A6773" s="53"/>
      <c r="B6773" s="53"/>
    </row>
    <row r="6774" spans="1:2">
      <c r="A6774" s="53"/>
      <c r="B6774" s="53"/>
    </row>
    <row r="6775" spans="1:2">
      <c r="A6775" s="53"/>
      <c r="B6775" s="53"/>
    </row>
    <row r="6776" spans="1:2">
      <c r="A6776" s="53"/>
      <c r="B6776" s="53"/>
    </row>
    <row r="6777" spans="1:2">
      <c r="A6777" s="53"/>
      <c r="B6777" s="53"/>
    </row>
    <row r="6778" spans="1:2">
      <c r="A6778" s="53"/>
      <c r="B6778" s="53"/>
    </row>
    <row r="6779" spans="1:2">
      <c r="A6779" s="53"/>
      <c r="B6779" s="53"/>
    </row>
    <row r="6780" spans="1:2">
      <c r="A6780" s="53"/>
      <c r="B6780" s="53"/>
    </row>
    <row r="6781" spans="1:2">
      <c r="A6781" s="53"/>
      <c r="B6781" s="53"/>
    </row>
    <row r="6782" spans="1:2">
      <c r="A6782" s="53"/>
      <c r="B6782" s="53"/>
    </row>
    <row r="6783" spans="1:2">
      <c r="A6783" s="53"/>
      <c r="B6783" s="53"/>
    </row>
    <row r="6784" spans="1:2">
      <c r="A6784" s="53"/>
      <c r="B6784" s="53"/>
    </row>
    <row r="6785" spans="1:2">
      <c r="A6785" s="53"/>
      <c r="B6785" s="53"/>
    </row>
    <row r="6786" spans="1:2">
      <c r="A6786" s="53"/>
      <c r="B6786" s="53"/>
    </row>
    <row r="6787" spans="1:2">
      <c r="A6787" s="53"/>
      <c r="B6787" s="53"/>
    </row>
    <row r="6788" spans="1:2">
      <c r="A6788" s="53"/>
      <c r="B6788" s="53"/>
    </row>
    <row r="6789" spans="1:2">
      <c r="A6789" s="53"/>
      <c r="B6789" s="53"/>
    </row>
    <row r="6790" spans="1:2">
      <c r="A6790" s="53"/>
      <c r="B6790" s="53"/>
    </row>
    <row r="6791" spans="1:2">
      <c r="A6791" s="53"/>
      <c r="B6791" s="53"/>
    </row>
    <row r="6792" spans="1:2">
      <c r="A6792" s="53"/>
      <c r="B6792" s="53"/>
    </row>
    <row r="6793" spans="1:2">
      <c r="A6793" s="53"/>
      <c r="B6793" s="53"/>
    </row>
    <row r="6794" spans="1:2">
      <c r="A6794" s="53"/>
      <c r="B6794" s="53"/>
    </row>
    <row r="6795" spans="1:2">
      <c r="A6795" s="53"/>
      <c r="B6795" s="53"/>
    </row>
    <row r="6796" spans="1:2">
      <c r="A6796" s="53"/>
      <c r="B6796" s="53"/>
    </row>
    <row r="6797" spans="1:2">
      <c r="A6797" s="53"/>
      <c r="B6797" s="53"/>
    </row>
    <row r="6798" spans="1:2">
      <c r="A6798" s="53"/>
      <c r="B6798" s="53"/>
    </row>
    <row r="6799" spans="1:2">
      <c r="A6799" s="53"/>
      <c r="B6799" s="53"/>
    </row>
    <row r="6800" spans="1:2">
      <c r="A6800" s="53"/>
      <c r="B6800" s="53"/>
    </row>
    <row r="6801" spans="1:2">
      <c r="A6801" s="53"/>
      <c r="B6801" s="53"/>
    </row>
    <row r="6802" spans="1:2">
      <c r="A6802" s="53"/>
      <c r="B6802" s="53"/>
    </row>
    <row r="6803" spans="1:2">
      <c r="A6803" s="53"/>
      <c r="B6803" s="53"/>
    </row>
    <row r="6804" spans="1:2">
      <c r="A6804" s="53"/>
      <c r="B6804" s="53"/>
    </row>
    <row r="6805" spans="1:2">
      <c r="A6805" s="53"/>
      <c r="B6805" s="53"/>
    </row>
    <row r="6806" spans="1:2">
      <c r="A6806" s="53"/>
      <c r="B6806" s="53"/>
    </row>
    <row r="6807" spans="1:2">
      <c r="A6807" s="53"/>
      <c r="B6807" s="53"/>
    </row>
    <row r="6808" spans="1:2">
      <c r="A6808" s="53"/>
      <c r="B6808" s="53"/>
    </row>
    <row r="6809" spans="1:2">
      <c r="A6809" s="53"/>
      <c r="B6809" s="53"/>
    </row>
    <row r="6810" spans="1:2">
      <c r="A6810" s="53"/>
      <c r="B6810" s="53"/>
    </row>
    <row r="6811" spans="1:2">
      <c r="A6811" s="53"/>
      <c r="B6811" s="53"/>
    </row>
    <row r="6812" spans="1:2">
      <c r="A6812" s="53"/>
      <c r="B6812" s="53"/>
    </row>
    <row r="6813" spans="1:2">
      <c r="A6813" s="53"/>
      <c r="B6813" s="53"/>
    </row>
    <row r="6814" spans="1:2">
      <c r="A6814" s="53"/>
      <c r="B6814" s="53"/>
    </row>
    <row r="6815" spans="1:2">
      <c r="A6815" s="53"/>
      <c r="B6815" s="53"/>
    </row>
    <row r="6816" spans="1:2">
      <c r="A6816" s="53"/>
      <c r="B6816" s="53"/>
    </row>
    <row r="6817" spans="1:2">
      <c r="A6817" s="53"/>
      <c r="B6817" s="53"/>
    </row>
    <row r="6818" spans="1:2">
      <c r="A6818" s="53"/>
      <c r="B6818" s="53"/>
    </row>
    <row r="6819" spans="1:2">
      <c r="A6819" s="53"/>
      <c r="B6819" s="53"/>
    </row>
    <row r="6820" spans="1:2">
      <c r="A6820" s="53"/>
      <c r="B6820" s="53"/>
    </row>
    <row r="6821" spans="1:2">
      <c r="A6821" s="53"/>
      <c r="B6821" s="53"/>
    </row>
    <row r="6822" spans="1:2">
      <c r="A6822" s="53"/>
      <c r="B6822" s="53"/>
    </row>
    <row r="6823" spans="1:2">
      <c r="A6823" s="53"/>
      <c r="B6823" s="53"/>
    </row>
    <row r="6824" spans="1:2">
      <c r="A6824" s="53"/>
      <c r="B6824" s="53"/>
    </row>
    <row r="6825" spans="1:2">
      <c r="A6825" s="53"/>
      <c r="B6825" s="53"/>
    </row>
    <row r="6826" spans="1:2">
      <c r="A6826" s="53"/>
      <c r="B6826" s="53"/>
    </row>
    <row r="6827" spans="1:2">
      <c r="A6827" s="53"/>
      <c r="B6827" s="53"/>
    </row>
    <row r="6828" spans="1:2">
      <c r="A6828" s="53"/>
      <c r="B6828" s="53"/>
    </row>
    <row r="6829" spans="1:2">
      <c r="A6829" s="53"/>
      <c r="B6829" s="53"/>
    </row>
    <row r="6830" spans="1:2">
      <c r="A6830" s="53"/>
      <c r="B6830" s="53"/>
    </row>
    <row r="6831" spans="1:2">
      <c r="A6831" s="53"/>
      <c r="B6831" s="53"/>
    </row>
    <row r="6832" spans="1:2">
      <c r="A6832" s="53"/>
      <c r="B6832" s="53"/>
    </row>
    <row r="6833" spans="1:2">
      <c r="A6833" s="53"/>
      <c r="B6833" s="53"/>
    </row>
    <row r="6834" spans="1:2">
      <c r="A6834" s="53"/>
      <c r="B6834" s="53"/>
    </row>
    <row r="6835" spans="1:2">
      <c r="A6835" s="53"/>
      <c r="B6835" s="53"/>
    </row>
    <row r="6836" spans="1:2">
      <c r="A6836" s="53"/>
      <c r="B6836" s="53"/>
    </row>
    <row r="6837" spans="1:2">
      <c r="A6837" s="53"/>
      <c r="B6837" s="53"/>
    </row>
    <row r="6838" spans="1:2">
      <c r="A6838" s="53"/>
      <c r="B6838" s="53"/>
    </row>
    <row r="6839" spans="1:2">
      <c r="A6839" s="53"/>
      <c r="B6839" s="53"/>
    </row>
    <row r="6840" spans="1:2">
      <c r="A6840" s="53"/>
      <c r="B6840" s="53"/>
    </row>
    <row r="6841" spans="1:2">
      <c r="A6841" s="53"/>
      <c r="B6841" s="53"/>
    </row>
    <row r="6842" spans="1:2">
      <c r="A6842" s="53"/>
      <c r="B6842" s="53"/>
    </row>
    <row r="6843" spans="1:2">
      <c r="A6843" s="53"/>
      <c r="B6843" s="53"/>
    </row>
    <row r="6844" spans="1:2">
      <c r="A6844" s="53"/>
      <c r="B6844" s="53"/>
    </row>
    <row r="6845" spans="1:2">
      <c r="A6845" s="53"/>
      <c r="B6845" s="53"/>
    </row>
    <row r="6846" spans="1:2">
      <c r="A6846" s="53"/>
      <c r="B6846" s="53"/>
    </row>
    <row r="6847" spans="1:2">
      <c r="A6847" s="53"/>
      <c r="B6847" s="53"/>
    </row>
    <row r="6848" spans="1:2">
      <c r="A6848" s="53"/>
      <c r="B6848" s="53"/>
    </row>
    <row r="6849" spans="1:2">
      <c r="A6849" s="53"/>
      <c r="B6849" s="53"/>
    </row>
    <row r="6850" spans="1:2">
      <c r="A6850" s="53"/>
      <c r="B6850" s="53"/>
    </row>
    <row r="6851" spans="1:2">
      <c r="A6851" s="53"/>
      <c r="B6851" s="53"/>
    </row>
    <row r="6852" spans="1:2">
      <c r="A6852" s="53"/>
      <c r="B6852" s="53"/>
    </row>
    <row r="6853" spans="1:2">
      <c r="A6853" s="53"/>
      <c r="B6853" s="53"/>
    </row>
    <row r="6854" spans="1:2">
      <c r="A6854" s="53"/>
      <c r="B6854" s="53"/>
    </row>
    <row r="6855" spans="1:2">
      <c r="A6855" s="53"/>
      <c r="B6855" s="53"/>
    </row>
    <row r="6856" spans="1:2">
      <c r="A6856" s="53"/>
      <c r="B6856" s="53"/>
    </row>
    <row r="6857" spans="1:2">
      <c r="A6857" s="53"/>
      <c r="B6857" s="53"/>
    </row>
    <row r="6858" spans="1:2">
      <c r="A6858" s="53"/>
      <c r="B6858" s="53"/>
    </row>
    <row r="6859" spans="1:2">
      <c r="A6859" s="53"/>
      <c r="B6859" s="53"/>
    </row>
    <row r="6860" spans="1:2">
      <c r="A6860" s="53"/>
      <c r="B6860" s="53"/>
    </row>
    <row r="6861" spans="1:2">
      <c r="A6861" s="53"/>
      <c r="B6861" s="53"/>
    </row>
    <row r="6862" spans="1:2">
      <c r="A6862" s="53"/>
      <c r="B6862" s="53"/>
    </row>
    <row r="6863" spans="1:2">
      <c r="A6863" s="53"/>
      <c r="B6863" s="53"/>
    </row>
    <row r="6864" spans="1:2">
      <c r="A6864" s="53"/>
      <c r="B6864" s="53"/>
    </row>
    <row r="6865" spans="1:2">
      <c r="A6865" s="53"/>
      <c r="B6865" s="53"/>
    </row>
    <row r="6866" spans="1:2">
      <c r="A6866" s="53"/>
      <c r="B6866" s="53"/>
    </row>
    <row r="6867" spans="1:2">
      <c r="A6867" s="53"/>
      <c r="B6867" s="53"/>
    </row>
    <row r="6868" spans="1:2">
      <c r="A6868" s="53"/>
      <c r="B6868" s="53"/>
    </row>
    <row r="6869" spans="1:2">
      <c r="A6869" s="53"/>
      <c r="B6869" s="53"/>
    </row>
    <row r="6870" spans="1:2">
      <c r="A6870" s="53"/>
      <c r="B6870" s="53"/>
    </row>
    <row r="6871" spans="1:2">
      <c r="A6871" s="53"/>
      <c r="B6871" s="53"/>
    </row>
    <row r="6872" spans="1:2">
      <c r="A6872" s="53"/>
      <c r="B6872" s="53"/>
    </row>
    <row r="6873" spans="1:2">
      <c r="A6873" s="53"/>
      <c r="B6873" s="53"/>
    </row>
    <row r="6874" spans="1:2">
      <c r="A6874" s="53"/>
      <c r="B6874" s="53"/>
    </row>
    <row r="6875" spans="1:2">
      <c r="A6875" s="53"/>
      <c r="B6875" s="53"/>
    </row>
    <row r="6876" spans="1:2">
      <c r="A6876" s="53"/>
      <c r="B6876" s="53"/>
    </row>
    <row r="6877" spans="1:2">
      <c r="A6877" s="53"/>
      <c r="B6877" s="53"/>
    </row>
    <row r="6878" spans="1:2">
      <c r="A6878" s="53"/>
      <c r="B6878" s="53"/>
    </row>
    <row r="6879" spans="1:2">
      <c r="A6879" s="53"/>
      <c r="B6879" s="53"/>
    </row>
    <row r="6880" spans="1:2">
      <c r="A6880" s="53"/>
      <c r="B6880" s="53"/>
    </row>
    <row r="6881" spans="1:2">
      <c r="A6881" s="53"/>
      <c r="B6881" s="53"/>
    </row>
    <row r="6882" spans="1:2">
      <c r="A6882" s="53"/>
      <c r="B6882" s="53"/>
    </row>
    <row r="6883" spans="1:2">
      <c r="A6883" s="53"/>
      <c r="B6883" s="53"/>
    </row>
    <row r="6884" spans="1:2">
      <c r="A6884" s="53"/>
      <c r="B6884" s="53"/>
    </row>
    <row r="6885" spans="1:2">
      <c r="A6885" s="53"/>
      <c r="B6885" s="53"/>
    </row>
    <row r="6886" spans="1:2">
      <c r="A6886" s="53"/>
      <c r="B6886" s="53"/>
    </row>
    <row r="6887" spans="1:2">
      <c r="A6887" s="53"/>
      <c r="B6887" s="53"/>
    </row>
    <row r="6888" spans="1:2">
      <c r="A6888" s="53"/>
      <c r="B6888" s="53"/>
    </row>
    <row r="6889" spans="1:2">
      <c r="A6889" s="53"/>
      <c r="B6889" s="53"/>
    </row>
    <row r="6890" spans="1:2">
      <c r="A6890" s="53"/>
      <c r="B6890" s="53"/>
    </row>
    <row r="6891" spans="1:2">
      <c r="A6891" s="53"/>
      <c r="B6891" s="53"/>
    </row>
    <row r="6892" spans="1:2">
      <c r="A6892" s="53"/>
      <c r="B6892" s="53"/>
    </row>
    <row r="6893" spans="1:2">
      <c r="A6893" s="53"/>
      <c r="B6893" s="53"/>
    </row>
    <row r="6894" spans="1:2">
      <c r="A6894" s="53"/>
      <c r="B6894" s="53"/>
    </row>
    <row r="6895" spans="1:2">
      <c r="A6895" s="53"/>
      <c r="B6895" s="53"/>
    </row>
    <row r="6896" spans="1:2">
      <c r="A6896" s="53"/>
      <c r="B6896" s="53"/>
    </row>
    <row r="6897" spans="1:2">
      <c r="A6897" s="53"/>
      <c r="B6897" s="53"/>
    </row>
    <row r="6898" spans="1:2">
      <c r="A6898" s="53"/>
      <c r="B6898" s="53"/>
    </row>
    <row r="6899" spans="1:2">
      <c r="A6899" s="53"/>
      <c r="B6899" s="53"/>
    </row>
    <row r="6900" spans="1:2">
      <c r="A6900" s="53"/>
      <c r="B6900" s="53"/>
    </row>
    <row r="6901" spans="1:2">
      <c r="A6901" s="53"/>
      <c r="B6901" s="53"/>
    </row>
    <row r="6902" spans="1:2">
      <c r="A6902" s="53"/>
      <c r="B6902" s="53"/>
    </row>
    <row r="6903" spans="1:2">
      <c r="A6903" s="53"/>
      <c r="B6903" s="53"/>
    </row>
    <row r="6904" spans="1:2">
      <c r="A6904" s="53"/>
      <c r="B6904" s="53"/>
    </row>
    <row r="6905" spans="1:2">
      <c r="A6905" s="53"/>
      <c r="B6905" s="53"/>
    </row>
    <row r="6906" spans="1:2">
      <c r="A6906" s="53"/>
      <c r="B6906" s="53"/>
    </row>
    <row r="6907" spans="1:2">
      <c r="A6907" s="53"/>
      <c r="B6907" s="53"/>
    </row>
    <row r="6908" spans="1:2">
      <c r="A6908" s="53"/>
      <c r="B6908" s="53"/>
    </row>
    <row r="6909" spans="1:2">
      <c r="A6909" s="53"/>
      <c r="B6909" s="53"/>
    </row>
    <row r="6910" spans="1:2">
      <c r="A6910" s="53"/>
      <c r="B6910" s="53"/>
    </row>
    <row r="6911" spans="1:2">
      <c r="A6911" s="53"/>
      <c r="B6911" s="53"/>
    </row>
    <row r="6912" spans="1:2">
      <c r="A6912" s="53"/>
      <c r="B6912" s="53"/>
    </row>
    <row r="6913" spans="1:2">
      <c r="A6913" s="53"/>
      <c r="B6913" s="53"/>
    </row>
    <row r="6914" spans="1:2">
      <c r="A6914" s="53"/>
      <c r="B6914" s="53"/>
    </row>
    <row r="6915" spans="1:2">
      <c r="A6915" s="53"/>
      <c r="B6915" s="53"/>
    </row>
    <row r="6916" spans="1:2">
      <c r="A6916" s="53"/>
      <c r="B6916" s="53"/>
    </row>
    <row r="6917" spans="1:2">
      <c r="A6917" s="53"/>
      <c r="B6917" s="53"/>
    </row>
    <row r="6918" spans="1:2">
      <c r="A6918" s="53"/>
      <c r="B6918" s="53"/>
    </row>
    <row r="6919" spans="1:2">
      <c r="A6919" s="53"/>
      <c r="B6919" s="53"/>
    </row>
    <row r="6920" spans="1:2">
      <c r="A6920" s="53"/>
      <c r="B6920" s="53"/>
    </row>
    <row r="6921" spans="1:2">
      <c r="A6921" s="53"/>
      <c r="B6921" s="53"/>
    </row>
    <row r="6922" spans="1:2">
      <c r="A6922" s="53"/>
      <c r="B6922" s="53"/>
    </row>
    <row r="6923" spans="1:2">
      <c r="A6923" s="53"/>
      <c r="B6923" s="53"/>
    </row>
    <row r="6924" spans="1:2">
      <c r="A6924" s="53"/>
      <c r="B6924" s="53"/>
    </row>
    <row r="6925" spans="1:2">
      <c r="A6925" s="53"/>
      <c r="B6925" s="53"/>
    </row>
    <row r="6926" spans="1:2">
      <c r="A6926" s="53"/>
      <c r="B6926" s="53"/>
    </row>
    <row r="6927" spans="1:2">
      <c r="A6927" s="53"/>
      <c r="B6927" s="53"/>
    </row>
    <row r="6928" spans="1:2">
      <c r="A6928" s="53"/>
      <c r="B6928" s="53"/>
    </row>
    <row r="6929" spans="1:2">
      <c r="A6929" s="53"/>
      <c r="B6929" s="53"/>
    </row>
    <row r="6930" spans="1:2">
      <c r="A6930" s="53"/>
      <c r="B6930" s="53"/>
    </row>
    <row r="6931" spans="1:2">
      <c r="A6931" s="53"/>
      <c r="B6931" s="53"/>
    </row>
    <row r="6932" spans="1:2">
      <c r="A6932" s="53"/>
      <c r="B6932" s="53"/>
    </row>
    <row r="6933" spans="1:2">
      <c r="A6933" s="53"/>
      <c r="B6933" s="53"/>
    </row>
    <row r="6934" spans="1:2">
      <c r="A6934" s="53"/>
      <c r="B6934" s="53"/>
    </row>
    <row r="6935" spans="1:2">
      <c r="A6935" s="53"/>
      <c r="B6935" s="53"/>
    </row>
    <row r="6936" spans="1:2">
      <c r="A6936" s="53"/>
      <c r="B6936" s="53"/>
    </row>
    <row r="6937" spans="1:2">
      <c r="A6937" s="53"/>
      <c r="B6937" s="53"/>
    </row>
    <row r="6938" spans="1:2">
      <c r="A6938" s="53"/>
      <c r="B6938" s="53"/>
    </row>
    <row r="6939" spans="1:2">
      <c r="A6939" s="53"/>
      <c r="B6939" s="53"/>
    </row>
    <row r="6940" spans="1:2">
      <c r="A6940" s="53"/>
      <c r="B6940" s="53"/>
    </row>
    <row r="6941" spans="1:2">
      <c r="A6941" s="53"/>
      <c r="B6941" s="53"/>
    </row>
    <row r="6942" spans="1:2">
      <c r="A6942" s="53"/>
      <c r="B6942" s="53"/>
    </row>
    <row r="6943" spans="1:2">
      <c r="A6943" s="53"/>
      <c r="B6943" s="53"/>
    </row>
    <row r="6944" spans="1:2">
      <c r="A6944" s="53"/>
      <c r="B6944" s="53"/>
    </row>
    <row r="6945" spans="1:2">
      <c r="A6945" s="53"/>
      <c r="B6945" s="53"/>
    </row>
    <row r="6946" spans="1:2">
      <c r="A6946" s="53"/>
      <c r="B6946" s="53"/>
    </row>
    <row r="6947" spans="1:2">
      <c r="A6947" s="53"/>
      <c r="B6947" s="53"/>
    </row>
    <row r="6948" spans="1:2">
      <c r="A6948" s="53"/>
      <c r="B6948" s="53"/>
    </row>
    <row r="6949" spans="1:2">
      <c r="A6949" s="53"/>
      <c r="B6949" s="53"/>
    </row>
    <row r="6950" spans="1:2">
      <c r="A6950" s="53"/>
      <c r="B6950" s="53"/>
    </row>
    <row r="6951" spans="1:2">
      <c r="A6951" s="53"/>
      <c r="B6951" s="53"/>
    </row>
    <row r="6952" spans="1:2">
      <c r="A6952" s="53"/>
      <c r="B6952" s="53"/>
    </row>
    <row r="6953" spans="1:2">
      <c r="A6953" s="53"/>
      <c r="B6953" s="53"/>
    </row>
    <row r="6954" spans="1:2">
      <c r="A6954" s="53"/>
      <c r="B6954" s="53"/>
    </row>
    <row r="6955" spans="1:2">
      <c r="A6955" s="53"/>
      <c r="B6955" s="53"/>
    </row>
    <row r="6956" spans="1:2">
      <c r="A6956" s="53"/>
      <c r="B6956" s="53"/>
    </row>
    <row r="6957" spans="1:2">
      <c r="A6957" s="53"/>
      <c r="B6957" s="53"/>
    </row>
    <row r="6958" spans="1:2">
      <c r="A6958" s="53"/>
      <c r="B6958" s="53"/>
    </row>
    <row r="6959" spans="1:2">
      <c r="A6959" s="53"/>
      <c r="B6959" s="53"/>
    </row>
    <row r="6960" spans="1:2">
      <c r="A6960" s="53"/>
      <c r="B6960" s="53"/>
    </row>
    <row r="6961" spans="1:2">
      <c r="A6961" s="53"/>
      <c r="B6961" s="53"/>
    </row>
    <row r="6962" spans="1:2">
      <c r="A6962" s="53"/>
      <c r="B6962" s="53"/>
    </row>
    <row r="6963" spans="1:2">
      <c r="A6963" s="53"/>
      <c r="B6963" s="53"/>
    </row>
    <row r="6964" spans="1:2">
      <c r="A6964" s="53"/>
      <c r="B6964" s="53"/>
    </row>
    <row r="6965" spans="1:2">
      <c r="A6965" s="53"/>
      <c r="B6965" s="53"/>
    </row>
    <row r="6966" spans="1:2">
      <c r="A6966" s="53"/>
      <c r="B6966" s="53"/>
    </row>
    <row r="6967" spans="1:2">
      <c r="A6967" s="53"/>
      <c r="B6967" s="53"/>
    </row>
    <row r="6968" spans="1:2">
      <c r="A6968" s="53"/>
      <c r="B6968" s="53"/>
    </row>
    <row r="6969" spans="1:2">
      <c r="A6969" s="53"/>
      <c r="B6969" s="53"/>
    </row>
    <row r="6970" spans="1:2">
      <c r="A6970" s="53"/>
      <c r="B6970" s="53"/>
    </row>
    <row r="6971" spans="1:2">
      <c r="A6971" s="53"/>
      <c r="B6971" s="53"/>
    </row>
    <row r="6972" spans="1:2">
      <c r="A6972" s="53"/>
      <c r="B6972" s="53"/>
    </row>
    <row r="6973" spans="1:2">
      <c r="A6973" s="53"/>
      <c r="B6973" s="53"/>
    </row>
    <row r="6974" spans="1:2">
      <c r="A6974" s="53"/>
      <c r="B6974" s="53"/>
    </row>
    <row r="6975" spans="1:2">
      <c r="A6975" s="53"/>
      <c r="B6975" s="53"/>
    </row>
    <row r="6976" spans="1:2">
      <c r="A6976" s="53"/>
      <c r="B6976" s="53"/>
    </row>
    <row r="6977" spans="1:2">
      <c r="A6977" s="53"/>
      <c r="B6977" s="53"/>
    </row>
    <row r="6978" spans="1:2">
      <c r="A6978" s="53"/>
      <c r="B6978" s="53"/>
    </row>
    <row r="6979" spans="1:2">
      <c r="A6979" s="53"/>
      <c r="B6979" s="53"/>
    </row>
    <row r="6980" spans="1:2">
      <c r="A6980" s="53"/>
      <c r="B6980" s="53"/>
    </row>
    <row r="6981" spans="1:2">
      <c r="A6981" s="53"/>
      <c r="B6981" s="53"/>
    </row>
    <row r="6982" spans="1:2">
      <c r="A6982" s="53"/>
      <c r="B6982" s="53"/>
    </row>
    <row r="6983" spans="1:2">
      <c r="A6983" s="53"/>
      <c r="B6983" s="53"/>
    </row>
    <row r="6984" spans="1:2">
      <c r="A6984" s="53"/>
      <c r="B6984" s="53"/>
    </row>
    <row r="6985" spans="1:2">
      <c r="A6985" s="53"/>
      <c r="B6985" s="53"/>
    </row>
    <row r="6986" spans="1:2">
      <c r="A6986" s="53"/>
      <c r="B6986" s="53"/>
    </row>
    <row r="6987" spans="1:2">
      <c r="A6987" s="53"/>
      <c r="B6987" s="53"/>
    </row>
    <row r="6988" spans="1:2">
      <c r="A6988" s="53"/>
      <c r="B6988" s="53"/>
    </row>
    <row r="6989" spans="1:2">
      <c r="A6989" s="53"/>
      <c r="B6989" s="53"/>
    </row>
    <row r="6990" spans="1:2">
      <c r="A6990" s="53"/>
      <c r="B6990" s="53"/>
    </row>
    <row r="6991" spans="1:2">
      <c r="A6991" s="53"/>
      <c r="B6991" s="53"/>
    </row>
    <row r="6992" spans="1:2">
      <c r="A6992" s="53"/>
      <c r="B6992" s="53"/>
    </row>
    <row r="6993" spans="1:2">
      <c r="A6993" s="53"/>
      <c r="B6993" s="53"/>
    </row>
    <row r="6994" spans="1:2">
      <c r="A6994" s="53"/>
      <c r="B6994" s="53"/>
    </row>
    <row r="6995" spans="1:2">
      <c r="A6995" s="53"/>
      <c r="B6995" s="53"/>
    </row>
    <row r="6996" spans="1:2">
      <c r="A6996" s="53"/>
      <c r="B6996" s="53"/>
    </row>
    <row r="6997" spans="1:2">
      <c r="A6997" s="53"/>
      <c r="B6997" s="53"/>
    </row>
    <row r="6998" spans="1:2">
      <c r="A6998" s="53"/>
      <c r="B6998" s="53"/>
    </row>
    <row r="6999" spans="1:2">
      <c r="A6999" s="53"/>
      <c r="B6999" s="53"/>
    </row>
    <row r="7000" spans="1:2">
      <c r="A7000" s="53"/>
      <c r="B7000" s="53"/>
    </row>
    <row r="7001" spans="1:2">
      <c r="A7001" s="53"/>
      <c r="B7001" s="53"/>
    </row>
    <row r="7002" spans="1:2">
      <c r="A7002" s="53"/>
      <c r="B7002" s="53"/>
    </row>
    <row r="7003" spans="1:2">
      <c r="A7003" s="53"/>
      <c r="B7003" s="53"/>
    </row>
    <row r="7004" spans="1:2">
      <c r="A7004" s="53"/>
      <c r="B7004" s="53"/>
    </row>
    <row r="7005" spans="1:2">
      <c r="A7005" s="53"/>
      <c r="B7005" s="53"/>
    </row>
    <row r="7006" spans="1:2">
      <c r="A7006" s="53"/>
      <c r="B7006" s="53"/>
    </row>
    <row r="7007" spans="1:2">
      <c r="A7007" s="53"/>
      <c r="B7007" s="53"/>
    </row>
    <row r="7008" spans="1:2">
      <c r="A7008" s="53"/>
      <c r="B7008" s="53"/>
    </row>
    <row r="7009" spans="1:2">
      <c r="A7009" s="53"/>
      <c r="B7009" s="53"/>
    </row>
    <row r="7010" spans="1:2">
      <c r="A7010" s="53"/>
      <c r="B7010" s="53"/>
    </row>
    <row r="7011" spans="1:2">
      <c r="A7011" s="53"/>
      <c r="B7011" s="53"/>
    </row>
    <row r="7012" spans="1:2">
      <c r="A7012" s="53"/>
      <c r="B7012" s="53"/>
    </row>
    <row r="7013" spans="1:2">
      <c r="A7013" s="53"/>
      <c r="B7013" s="53"/>
    </row>
    <row r="7014" spans="1:2">
      <c r="A7014" s="53"/>
      <c r="B7014" s="53"/>
    </row>
    <row r="7015" spans="1:2">
      <c r="A7015" s="53"/>
      <c r="B7015" s="53"/>
    </row>
    <row r="7016" spans="1:2">
      <c r="A7016" s="53"/>
      <c r="B7016" s="53"/>
    </row>
    <row r="7017" spans="1:2">
      <c r="A7017" s="53"/>
      <c r="B7017" s="53"/>
    </row>
    <row r="7018" spans="1:2">
      <c r="A7018" s="53"/>
      <c r="B7018" s="53"/>
    </row>
    <row r="7019" spans="1:2">
      <c r="A7019" s="53"/>
      <c r="B7019" s="53"/>
    </row>
    <row r="7020" spans="1:2">
      <c r="A7020" s="53"/>
      <c r="B7020" s="53"/>
    </row>
    <row r="7021" spans="1:2">
      <c r="A7021" s="53"/>
      <c r="B7021" s="53"/>
    </row>
    <row r="7022" spans="1:2">
      <c r="A7022" s="53"/>
      <c r="B7022" s="53"/>
    </row>
    <row r="7023" spans="1:2">
      <c r="A7023" s="53"/>
      <c r="B7023" s="53"/>
    </row>
    <row r="7024" spans="1:2">
      <c r="A7024" s="53"/>
      <c r="B7024" s="53"/>
    </row>
    <row r="7025" spans="1:2">
      <c r="A7025" s="53"/>
      <c r="B7025" s="53"/>
    </row>
    <row r="7026" spans="1:2">
      <c r="A7026" s="53"/>
      <c r="B7026" s="53"/>
    </row>
    <row r="7027" spans="1:2">
      <c r="A7027" s="53"/>
      <c r="B7027" s="53"/>
    </row>
    <row r="7028" spans="1:2">
      <c r="A7028" s="53"/>
      <c r="B7028" s="53"/>
    </row>
    <row r="7029" spans="1:2">
      <c r="A7029" s="53"/>
      <c r="B7029" s="53"/>
    </row>
    <row r="7030" spans="1:2">
      <c r="A7030" s="53"/>
      <c r="B7030" s="53"/>
    </row>
    <row r="7031" spans="1:2">
      <c r="A7031" s="53"/>
      <c r="B7031" s="53"/>
    </row>
    <row r="7032" spans="1:2">
      <c r="A7032" s="53"/>
      <c r="B7032" s="53"/>
    </row>
    <row r="7033" spans="1:2">
      <c r="A7033" s="53"/>
      <c r="B7033" s="53"/>
    </row>
    <row r="7034" spans="1:2">
      <c r="A7034" s="53"/>
      <c r="B7034" s="53"/>
    </row>
    <row r="7035" spans="1:2">
      <c r="A7035" s="53"/>
      <c r="B7035" s="53"/>
    </row>
    <row r="7036" spans="1:2">
      <c r="A7036" s="53"/>
      <c r="B7036" s="53"/>
    </row>
    <row r="7037" spans="1:2">
      <c r="A7037" s="53"/>
      <c r="B7037" s="53"/>
    </row>
    <row r="7038" spans="1:2">
      <c r="A7038" s="53"/>
      <c r="B7038" s="53"/>
    </row>
    <row r="7039" spans="1:2">
      <c r="A7039" s="53"/>
      <c r="B7039" s="53"/>
    </row>
    <row r="7040" spans="1:2">
      <c r="A7040" s="53"/>
      <c r="B7040" s="53"/>
    </row>
    <row r="7041" spans="1:2">
      <c r="A7041" s="53"/>
      <c r="B7041" s="53"/>
    </row>
    <row r="7042" spans="1:2">
      <c r="A7042" s="53"/>
      <c r="B7042" s="53"/>
    </row>
    <row r="7043" spans="1:2">
      <c r="A7043" s="53"/>
      <c r="B7043" s="53"/>
    </row>
    <row r="7044" spans="1:2">
      <c r="A7044" s="53"/>
      <c r="B7044" s="53"/>
    </row>
    <row r="7045" spans="1:2">
      <c r="A7045" s="53"/>
      <c r="B7045" s="53"/>
    </row>
    <row r="7046" spans="1:2">
      <c r="A7046" s="53"/>
      <c r="B7046" s="53"/>
    </row>
    <row r="7047" spans="1:2">
      <c r="A7047" s="53"/>
      <c r="B7047" s="53"/>
    </row>
    <row r="7048" spans="1:2">
      <c r="A7048" s="53"/>
      <c r="B7048" s="53"/>
    </row>
    <row r="7049" spans="1:2">
      <c r="A7049" s="53"/>
      <c r="B7049" s="53"/>
    </row>
    <row r="7050" spans="1:2">
      <c r="A7050" s="53"/>
      <c r="B7050" s="53"/>
    </row>
    <row r="7051" spans="1:2">
      <c r="A7051" s="53"/>
      <c r="B7051" s="53"/>
    </row>
    <row r="7052" spans="1:2">
      <c r="A7052" s="53"/>
      <c r="B7052" s="53"/>
    </row>
    <row r="7053" spans="1:2">
      <c r="A7053" s="53"/>
      <c r="B7053" s="53"/>
    </row>
    <row r="7054" spans="1:2">
      <c r="A7054" s="53"/>
      <c r="B7054" s="53"/>
    </row>
    <row r="7055" spans="1:2">
      <c r="A7055" s="53"/>
      <c r="B7055" s="53"/>
    </row>
    <row r="7056" spans="1:2">
      <c r="A7056" s="53"/>
      <c r="B7056" s="53"/>
    </row>
    <row r="7057" spans="1:2">
      <c r="A7057" s="53"/>
      <c r="B7057" s="53"/>
    </row>
    <row r="7058" spans="1:2">
      <c r="A7058" s="53"/>
      <c r="B7058" s="53"/>
    </row>
    <row r="7059" spans="1:2">
      <c r="A7059" s="53"/>
      <c r="B7059" s="53"/>
    </row>
    <row r="7060" spans="1:2">
      <c r="A7060" s="53"/>
      <c r="B7060" s="53"/>
    </row>
    <row r="7061" spans="1:2">
      <c r="A7061" s="53"/>
      <c r="B7061" s="53"/>
    </row>
    <row r="7062" spans="1:2">
      <c r="A7062" s="53"/>
      <c r="B7062" s="53"/>
    </row>
    <row r="7063" spans="1:2">
      <c r="A7063" s="53"/>
      <c r="B7063" s="53"/>
    </row>
    <row r="7064" spans="1:2">
      <c r="A7064" s="53"/>
      <c r="B7064" s="53"/>
    </row>
    <row r="7065" spans="1:2">
      <c r="A7065" s="53"/>
      <c r="B7065" s="53"/>
    </row>
    <row r="7066" spans="1:2">
      <c r="A7066" s="53"/>
      <c r="B7066" s="53"/>
    </row>
    <row r="7067" spans="1:2">
      <c r="A7067" s="53"/>
      <c r="B7067" s="53"/>
    </row>
    <row r="7068" spans="1:2">
      <c r="A7068" s="53"/>
      <c r="B7068" s="53"/>
    </row>
    <row r="7069" spans="1:2">
      <c r="A7069" s="53"/>
      <c r="B7069" s="53"/>
    </row>
    <row r="7070" spans="1:2">
      <c r="A7070" s="53"/>
      <c r="B7070" s="53"/>
    </row>
    <row r="7071" spans="1:2">
      <c r="A7071" s="53"/>
      <c r="B7071" s="53"/>
    </row>
    <row r="7072" spans="1:2">
      <c r="A7072" s="53"/>
      <c r="B7072" s="53"/>
    </row>
    <row r="7073" spans="1:2">
      <c r="A7073" s="53"/>
      <c r="B7073" s="53"/>
    </row>
    <row r="7074" spans="1:2">
      <c r="A7074" s="53"/>
      <c r="B7074" s="53"/>
    </row>
    <row r="7075" spans="1:2">
      <c r="A7075" s="53"/>
      <c r="B7075" s="53"/>
    </row>
    <row r="7076" spans="1:2">
      <c r="A7076" s="53"/>
      <c r="B7076" s="53"/>
    </row>
    <row r="7077" spans="1:2">
      <c r="A7077" s="53"/>
      <c r="B7077" s="53"/>
    </row>
    <row r="7078" spans="1:2">
      <c r="A7078" s="53"/>
      <c r="B7078" s="53"/>
    </row>
    <row r="7079" spans="1:2">
      <c r="A7079" s="53"/>
      <c r="B7079" s="53"/>
    </row>
    <row r="7080" spans="1:2">
      <c r="A7080" s="53"/>
      <c r="B7080" s="53"/>
    </row>
    <row r="7081" spans="1:2">
      <c r="A7081" s="53"/>
      <c r="B7081" s="53"/>
    </row>
    <row r="7082" spans="1:2">
      <c r="A7082" s="53"/>
      <c r="B7082" s="53"/>
    </row>
    <row r="7083" spans="1:2">
      <c r="A7083" s="53"/>
      <c r="B7083" s="53"/>
    </row>
    <row r="7084" spans="1:2">
      <c r="A7084" s="53"/>
      <c r="B7084" s="53"/>
    </row>
    <row r="7085" spans="1:2">
      <c r="A7085" s="53"/>
      <c r="B7085" s="53"/>
    </row>
    <row r="7086" spans="1:2">
      <c r="A7086" s="53"/>
      <c r="B7086" s="53"/>
    </row>
    <row r="7087" spans="1:2">
      <c r="A7087" s="53"/>
      <c r="B7087" s="53"/>
    </row>
    <row r="7088" spans="1:2">
      <c r="A7088" s="53"/>
      <c r="B7088" s="53"/>
    </row>
    <row r="7089" spans="1:2">
      <c r="A7089" s="53"/>
      <c r="B7089" s="53"/>
    </row>
    <row r="7090" spans="1:2">
      <c r="A7090" s="53"/>
      <c r="B7090" s="53"/>
    </row>
    <row r="7091" spans="1:2">
      <c r="A7091" s="53"/>
      <c r="B7091" s="53"/>
    </row>
    <row r="7092" spans="1:2">
      <c r="A7092" s="53"/>
      <c r="B7092" s="53"/>
    </row>
    <row r="7093" spans="1:2">
      <c r="A7093" s="53"/>
      <c r="B7093" s="53"/>
    </row>
    <row r="7094" spans="1:2">
      <c r="A7094" s="53"/>
      <c r="B7094" s="53"/>
    </row>
    <row r="7095" spans="1:2">
      <c r="A7095" s="53"/>
      <c r="B7095" s="53"/>
    </row>
    <row r="7096" spans="1:2">
      <c r="A7096" s="53"/>
      <c r="B7096" s="53"/>
    </row>
    <row r="7097" spans="1:2">
      <c r="A7097" s="53"/>
      <c r="B7097" s="53"/>
    </row>
    <row r="7098" spans="1:2">
      <c r="A7098" s="53"/>
      <c r="B7098" s="53"/>
    </row>
    <row r="7099" spans="1:2">
      <c r="A7099" s="53"/>
      <c r="B7099" s="53"/>
    </row>
    <row r="7100" spans="1:2">
      <c r="A7100" s="53"/>
      <c r="B7100" s="53"/>
    </row>
    <row r="7101" spans="1:2">
      <c r="A7101" s="53"/>
      <c r="B7101" s="53"/>
    </row>
    <row r="7102" spans="1:2">
      <c r="A7102" s="53"/>
      <c r="B7102" s="53"/>
    </row>
    <row r="7103" spans="1:2">
      <c r="A7103" s="53"/>
      <c r="B7103" s="53"/>
    </row>
    <row r="7104" spans="1:2">
      <c r="A7104" s="53"/>
      <c r="B7104" s="53"/>
    </row>
    <row r="7105" spans="1:2">
      <c r="A7105" s="53"/>
      <c r="B7105" s="53"/>
    </row>
    <row r="7106" spans="1:2">
      <c r="A7106" s="53"/>
      <c r="B7106" s="53"/>
    </row>
    <row r="7107" spans="1:2">
      <c r="A7107" s="53"/>
      <c r="B7107" s="53"/>
    </row>
    <row r="7108" spans="1:2">
      <c r="A7108" s="53"/>
      <c r="B7108" s="53"/>
    </row>
    <row r="7109" spans="1:2">
      <c r="A7109" s="53"/>
      <c r="B7109" s="53"/>
    </row>
    <row r="7110" spans="1:2">
      <c r="A7110" s="53"/>
      <c r="B7110" s="53"/>
    </row>
    <row r="7111" spans="1:2">
      <c r="A7111" s="53"/>
      <c r="B7111" s="53"/>
    </row>
    <row r="7112" spans="1:2">
      <c r="A7112" s="53"/>
      <c r="B7112" s="53"/>
    </row>
    <row r="7113" spans="1:2">
      <c r="A7113" s="53"/>
      <c r="B7113" s="53"/>
    </row>
    <row r="7114" spans="1:2">
      <c r="A7114" s="53"/>
      <c r="B7114" s="53"/>
    </row>
    <row r="7115" spans="1:2">
      <c r="A7115" s="53"/>
      <c r="B7115" s="53"/>
    </row>
    <row r="7116" spans="1:2">
      <c r="A7116" s="53"/>
      <c r="B7116" s="53"/>
    </row>
    <row r="7117" spans="1:2">
      <c r="A7117" s="53"/>
      <c r="B7117" s="53"/>
    </row>
    <row r="7118" spans="1:2">
      <c r="A7118" s="53"/>
      <c r="B7118" s="53"/>
    </row>
    <row r="7119" spans="1:2">
      <c r="A7119" s="53"/>
      <c r="B7119" s="53"/>
    </row>
    <row r="7120" spans="1:2">
      <c r="A7120" s="53"/>
      <c r="B7120" s="53"/>
    </row>
    <row r="7121" spans="1:2">
      <c r="A7121" s="53"/>
      <c r="B7121" s="53"/>
    </row>
    <row r="7122" spans="1:2">
      <c r="A7122" s="53"/>
      <c r="B7122" s="53"/>
    </row>
    <row r="7123" spans="1:2">
      <c r="A7123" s="53"/>
      <c r="B7123" s="53"/>
    </row>
    <row r="7124" spans="1:2">
      <c r="A7124" s="53"/>
      <c r="B7124" s="53"/>
    </row>
    <row r="7125" spans="1:2">
      <c r="A7125" s="53"/>
      <c r="B7125" s="53"/>
    </row>
    <row r="7126" spans="1:2">
      <c r="A7126" s="53"/>
      <c r="B7126" s="53"/>
    </row>
    <row r="7127" spans="1:2">
      <c r="A7127" s="53"/>
      <c r="B7127" s="53"/>
    </row>
    <row r="7128" spans="1:2">
      <c r="A7128" s="53"/>
      <c r="B7128" s="53"/>
    </row>
    <row r="7129" spans="1:2">
      <c r="A7129" s="53"/>
      <c r="B7129" s="53"/>
    </row>
    <row r="7130" spans="1:2">
      <c r="A7130" s="53"/>
      <c r="B7130" s="53"/>
    </row>
    <row r="7131" spans="1:2">
      <c r="A7131" s="53"/>
      <c r="B7131" s="53"/>
    </row>
    <row r="7132" spans="1:2">
      <c r="A7132" s="53"/>
      <c r="B7132" s="53"/>
    </row>
    <row r="7133" spans="1:2">
      <c r="A7133" s="53"/>
      <c r="B7133" s="53"/>
    </row>
    <row r="7134" spans="1:2">
      <c r="A7134" s="53"/>
      <c r="B7134" s="53"/>
    </row>
    <row r="7135" spans="1:2">
      <c r="A7135" s="53"/>
      <c r="B7135" s="53"/>
    </row>
    <row r="7136" spans="1:2">
      <c r="A7136" s="53"/>
      <c r="B7136" s="53"/>
    </row>
    <row r="7137" spans="1:2">
      <c r="A7137" s="53"/>
      <c r="B7137" s="53"/>
    </row>
    <row r="7138" spans="1:2">
      <c r="A7138" s="53"/>
      <c r="B7138" s="53"/>
    </row>
    <row r="7139" spans="1:2">
      <c r="A7139" s="53"/>
      <c r="B7139" s="53"/>
    </row>
    <row r="7140" spans="1:2">
      <c r="A7140" s="53"/>
      <c r="B7140" s="53"/>
    </row>
    <row r="7141" spans="1:2">
      <c r="A7141" s="53"/>
      <c r="B7141" s="53"/>
    </row>
    <row r="7142" spans="1:2">
      <c r="A7142" s="53"/>
      <c r="B7142" s="53"/>
    </row>
    <row r="7143" spans="1:2">
      <c r="A7143" s="53"/>
      <c r="B7143" s="53"/>
    </row>
    <row r="7144" spans="1:2">
      <c r="A7144" s="53"/>
      <c r="B7144" s="53"/>
    </row>
    <row r="7145" spans="1:2">
      <c r="A7145" s="53"/>
      <c r="B7145" s="53"/>
    </row>
    <row r="7146" spans="1:2">
      <c r="A7146" s="53"/>
      <c r="B7146" s="53"/>
    </row>
    <row r="7147" spans="1:2">
      <c r="A7147" s="53"/>
      <c r="B7147" s="53"/>
    </row>
    <row r="7148" spans="1:2">
      <c r="A7148" s="53"/>
      <c r="B7148" s="53"/>
    </row>
    <row r="7149" spans="1:2">
      <c r="A7149" s="53"/>
      <c r="B7149" s="53"/>
    </row>
    <row r="7150" spans="1:2">
      <c r="A7150" s="53"/>
      <c r="B7150" s="53"/>
    </row>
    <row r="7151" spans="1:2">
      <c r="A7151" s="53"/>
      <c r="B7151" s="53"/>
    </row>
    <row r="7152" spans="1:2">
      <c r="A7152" s="53"/>
      <c r="B7152" s="53"/>
    </row>
    <row r="7153" spans="1:2">
      <c r="A7153" s="53"/>
      <c r="B7153" s="53"/>
    </row>
    <row r="7154" spans="1:2">
      <c r="A7154" s="53"/>
      <c r="B7154" s="53"/>
    </row>
    <row r="7155" spans="1:2">
      <c r="A7155" s="53"/>
      <c r="B7155" s="53"/>
    </row>
    <row r="7156" spans="1:2">
      <c r="A7156" s="53"/>
      <c r="B7156" s="53"/>
    </row>
    <row r="7157" spans="1:2">
      <c r="A7157" s="53"/>
      <c r="B7157" s="53"/>
    </row>
    <row r="7158" spans="1:2">
      <c r="A7158" s="53"/>
      <c r="B7158" s="53"/>
    </row>
    <row r="7159" spans="1:2">
      <c r="A7159" s="53"/>
      <c r="B7159" s="53"/>
    </row>
    <row r="7160" spans="1:2">
      <c r="A7160" s="53"/>
      <c r="B7160" s="53"/>
    </row>
    <row r="7161" spans="1:2">
      <c r="A7161" s="53"/>
      <c r="B7161" s="53"/>
    </row>
    <row r="7162" spans="1:2">
      <c r="A7162" s="53"/>
      <c r="B7162" s="53"/>
    </row>
    <row r="7163" spans="1:2">
      <c r="A7163" s="53"/>
      <c r="B7163" s="53"/>
    </row>
    <row r="7164" spans="1:2">
      <c r="A7164" s="53"/>
      <c r="B7164" s="53"/>
    </row>
    <row r="7165" spans="1:2">
      <c r="A7165" s="53"/>
      <c r="B7165" s="53"/>
    </row>
    <row r="7166" spans="1:2">
      <c r="A7166" s="53"/>
      <c r="B7166" s="53"/>
    </row>
    <row r="7167" spans="1:2">
      <c r="A7167" s="53"/>
      <c r="B7167" s="53"/>
    </row>
    <row r="7168" spans="1:2">
      <c r="A7168" s="53"/>
      <c r="B7168" s="53"/>
    </row>
    <row r="7169" spans="1:2">
      <c r="A7169" s="53"/>
      <c r="B7169" s="53"/>
    </row>
    <row r="7170" spans="1:2">
      <c r="A7170" s="53"/>
      <c r="B7170" s="53"/>
    </row>
    <row r="7171" spans="1:2">
      <c r="A7171" s="53"/>
      <c r="B7171" s="53"/>
    </row>
    <row r="7172" spans="1:2">
      <c r="A7172" s="53"/>
      <c r="B7172" s="53"/>
    </row>
    <row r="7173" spans="1:2">
      <c r="A7173" s="53"/>
      <c r="B7173" s="53"/>
    </row>
    <row r="7174" spans="1:2">
      <c r="A7174" s="53"/>
      <c r="B7174" s="53"/>
    </row>
    <row r="7175" spans="1:2">
      <c r="A7175" s="53"/>
      <c r="B7175" s="53"/>
    </row>
    <row r="7176" spans="1:2">
      <c r="A7176" s="53"/>
      <c r="B7176" s="53"/>
    </row>
    <row r="7177" spans="1:2">
      <c r="A7177" s="53"/>
      <c r="B7177" s="53"/>
    </row>
    <row r="7178" spans="1:2">
      <c r="A7178" s="53"/>
      <c r="B7178" s="53"/>
    </row>
    <row r="7179" spans="1:2">
      <c r="A7179" s="53"/>
      <c r="B7179" s="53"/>
    </row>
    <row r="7180" spans="1:2">
      <c r="A7180" s="53"/>
      <c r="B7180" s="53"/>
    </row>
    <row r="7181" spans="1:2">
      <c r="A7181" s="53"/>
      <c r="B7181" s="53"/>
    </row>
    <row r="7182" spans="1:2">
      <c r="A7182" s="53"/>
      <c r="B7182" s="53"/>
    </row>
    <row r="7183" spans="1:2">
      <c r="A7183" s="53"/>
      <c r="B7183" s="53"/>
    </row>
    <row r="7184" spans="1:2">
      <c r="A7184" s="53"/>
      <c r="B7184" s="53"/>
    </row>
    <row r="7185" spans="1:2">
      <c r="A7185" s="53"/>
      <c r="B7185" s="53"/>
    </row>
    <row r="7186" spans="1:2">
      <c r="A7186" s="53"/>
      <c r="B7186" s="53"/>
    </row>
    <row r="7187" spans="1:2">
      <c r="A7187" s="53"/>
      <c r="B7187" s="53"/>
    </row>
    <row r="7188" spans="1:2">
      <c r="A7188" s="53"/>
      <c r="B7188" s="53"/>
    </row>
    <row r="7189" spans="1:2">
      <c r="A7189" s="53"/>
      <c r="B7189" s="53"/>
    </row>
    <row r="7190" spans="1:2">
      <c r="A7190" s="53"/>
      <c r="B7190" s="53"/>
    </row>
    <row r="7191" spans="1:2">
      <c r="A7191" s="53"/>
      <c r="B7191" s="53"/>
    </row>
    <row r="7192" spans="1:2">
      <c r="A7192" s="53"/>
      <c r="B7192" s="53"/>
    </row>
    <row r="7193" spans="1:2">
      <c r="A7193" s="53"/>
      <c r="B7193" s="53"/>
    </row>
    <row r="7194" spans="1:2">
      <c r="A7194" s="53"/>
      <c r="B7194" s="53"/>
    </row>
    <row r="7195" spans="1:2">
      <c r="A7195" s="53"/>
      <c r="B7195" s="53"/>
    </row>
    <row r="7196" spans="1:2">
      <c r="A7196" s="53"/>
      <c r="B7196" s="53"/>
    </row>
    <row r="7197" spans="1:2">
      <c r="A7197" s="53"/>
      <c r="B7197" s="53"/>
    </row>
    <row r="7198" spans="1:2">
      <c r="A7198" s="53"/>
      <c r="B7198" s="53"/>
    </row>
    <row r="7199" spans="1:2">
      <c r="A7199" s="53"/>
      <c r="B7199" s="53"/>
    </row>
    <row r="7200" spans="1:2">
      <c r="A7200" s="53"/>
      <c r="B7200" s="53"/>
    </row>
    <row r="7201" spans="1:2">
      <c r="A7201" s="53"/>
      <c r="B7201" s="53"/>
    </row>
    <row r="7202" spans="1:2">
      <c r="A7202" s="53"/>
      <c r="B7202" s="53"/>
    </row>
    <row r="7203" spans="1:2">
      <c r="A7203" s="53"/>
      <c r="B7203" s="53"/>
    </row>
    <row r="7204" spans="1:2">
      <c r="A7204" s="53"/>
      <c r="B7204" s="53"/>
    </row>
    <row r="7205" spans="1:2">
      <c r="A7205" s="53"/>
      <c r="B7205" s="53"/>
    </row>
    <row r="7206" spans="1:2">
      <c r="A7206" s="53"/>
      <c r="B7206" s="53"/>
    </row>
    <row r="7207" spans="1:2">
      <c r="A7207" s="53"/>
      <c r="B7207" s="53"/>
    </row>
    <row r="7208" spans="1:2">
      <c r="A7208" s="53"/>
      <c r="B7208" s="53"/>
    </row>
    <row r="7209" spans="1:2">
      <c r="A7209" s="53"/>
      <c r="B7209" s="53"/>
    </row>
    <row r="7210" spans="1:2">
      <c r="A7210" s="53"/>
      <c r="B7210" s="53"/>
    </row>
    <row r="7211" spans="1:2">
      <c r="A7211" s="53"/>
      <c r="B7211" s="53"/>
    </row>
    <row r="7212" spans="1:2">
      <c r="A7212" s="53"/>
      <c r="B7212" s="53"/>
    </row>
    <row r="7213" spans="1:2">
      <c r="A7213" s="53"/>
      <c r="B7213" s="53"/>
    </row>
    <row r="7214" spans="1:2">
      <c r="A7214" s="53"/>
      <c r="B7214" s="53"/>
    </row>
    <row r="7215" spans="1:2">
      <c r="A7215" s="53"/>
      <c r="B7215" s="53"/>
    </row>
    <row r="7216" spans="1:2">
      <c r="A7216" s="53"/>
      <c r="B7216" s="53"/>
    </row>
    <row r="7217" spans="1:2">
      <c r="A7217" s="53"/>
      <c r="B7217" s="53"/>
    </row>
    <row r="7218" spans="1:2">
      <c r="A7218" s="53"/>
      <c r="B7218" s="53"/>
    </row>
    <row r="7219" spans="1:2">
      <c r="A7219" s="53"/>
      <c r="B7219" s="53"/>
    </row>
    <row r="7220" spans="1:2">
      <c r="A7220" s="53"/>
      <c r="B7220" s="53"/>
    </row>
    <row r="7221" spans="1:2">
      <c r="A7221" s="53"/>
      <c r="B7221" s="53"/>
    </row>
    <row r="7222" spans="1:2">
      <c r="A7222" s="53"/>
      <c r="B7222" s="53"/>
    </row>
    <row r="7223" spans="1:2">
      <c r="A7223" s="53"/>
      <c r="B7223" s="53"/>
    </row>
    <row r="7224" spans="1:2">
      <c r="A7224" s="53"/>
      <c r="B7224" s="53"/>
    </row>
    <row r="7225" spans="1:2">
      <c r="A7225" s="53"/>
      <c r="B7225" s="53"/>
    </row>
    <row r="7226" spans="1:2">
      <c r="A7226" s="53"/>
      <c r="B7226" s="53"/>
    </row>
    <row r="7227" spans="1:2">
      <c r="A7227" s="53"/>
      <c r="B7227" s="53"/>
    </row>
    <row r="7228" spans="1:2">
      <c r="A7228" s="53"/>
      <c r="B7228" s="53"/>
    </row>
    <row r="7229" spans="1:2">
      <c r="A7229" s="53"/>
      <c r="B7229" s="53"/>
    </row>
    <row r="7230" spans="1:2">
      <c r="A7230" s="53"/>
      <c r="B7230" s="53"/>
    </row>
    <row r="7231" spans="1:2">
      <c r="A7231" s="53"/>
      <c r="B7231" s="53"/>
    </row>
    <row r="7232" spans="1:2">
      <c r="A7232" s="53"/>
      <c r="B7232" s="53"/>
    </row>
    <row r="7233" spans="1:2">
      <c r="A7233" s="53"/>
      <c r="B7233" s="53"/>
    </row>
    <row r="7234" spans="1:2">
      <c r="A7234" s="53"/>
      <c r="B7234" s="53"/>
    </row>
    <row r="7235" spans="1:2">
      <c r="A7235" s="53"/>
      <c r="B7235" s="53"/>
    </row>
    <row r="7236" spans="1:2">
      <c r="A7236" s="53"/>
      <c r="B7236" s="53"/>
    </row>
    <row r="7237" spans="1:2">
      <c r="A7237" s="53"/>
      <c r="B7237" s="53"/>
    </row>
    <row r="7238" spans="1:2">
      <c r="A7238" s="53"/>
      <c r="B7238" s="53"/>
    </row>
    <row r="7239" spans="1:2">
      <c r="A7239" s="53"/>
      <c r="B7239" s="53"/>
    </row>
    <row r="7240" spans="1:2">
      <c r="A7240" s="53"/>
      <c r="B7240" s="53"/>
    </row>
    <row r="7241" spans="1:2">
      <c r="A7241" s="53"/>
      <c r="B7241" s="53"/>
    </row>
    <row r="7242" spans="1:2">
      <c r="A7242" s="53"/>
      <c r="B7242" s="53"/>
    </row>
    <row r="7243" spans="1:2">
      <c r="A7243" s="53"/>
      <c r="B7243" s="53"/>
    </row>
    <row r="7244" spans="1:2">
      <c r="A7244" s="53"/>
      <c r="B7244" s="53"/>
    </row>
    <row r="7245" spans="1:2">
      <c r="A7245" s="53"/>
      <c r="B7245" s="53"/>
    </row>
    <row r="7246" spans="1:2">
      <c r="A7246" s="53"/>
      <c r="B7246" s="53"/>
    </row>
    <row r="7247" spans="1:2">
      <c r="A7247" s="53"/>
      <c r="B7247" s="53"/>
    </row>
    <row r="7248" spans="1:2">
      <c r="A7248" s="53"/>
      <c r="B7248" s="53"/>
    </row>
    <row r="7249" spans="1:2">
      <c r="A7249" s="53"/>
      <c r="B7249" s="53"/>
    </row>
    <row r="7250" spans="1:2">
      <c r="A7250" s="53"/>
      <c r="B7250" s="53"/>
    </row>
    <row r="7251" spans="1:2">
      <c r="A7251" s="53"/>
      <c r="B7251" s="53"/>
    </row>
    <row r="7252" spans="1:2">
      <c r="A7252" s="53"/>
      <c r="B7252" s="53"/>
    </row>
    <row r="7253" spans="1:2">
      <c r="A7253" s="53"/>
      <c r="B7253" s="53"/>
    </row>
    <row r="7254" spans="1:2">
      <c r="A7254" s="53"/>
      <c r="B7254" s="53"/>
    </row>
    <row r="7255" spans="1:2">
      <c r="A7255" s="53"/>
      <c r="B7255" s="53"/>
    </row>
    <row r="7256" spans="1:2">
      <c r="A7256" s="53"/>
      <c r="B7256" s="53"/>
    </row>
    <row r="7257" spans="1:2">
      <c r="A7257" s="53"/>
      <c r="B7257" s="53"/>
    </row>
    <row r="7258" spans="1:2">
      <c r="A7258" s="53"/>
      <c r="B7258" s="53"/>
    </row>
    <row r="7259" spans="1:2">
      <c r="A7259" s="53"/>
      <c r="B7259" s="53"/>
    </row>
    <row r="7260" spans="1:2">
      <c r="A7260" s="53"/>
      <c r="B7260" s="53"/>
    </row>
    <row r="7261" spans="1:2">
      <c r="A7261" s="53"/>
      <c r="B7261" s="53"/>
    </row>
    <row r="7262" spans="1:2">
      <c r="A7262" s="53"/>
      <c r="B7262" s="53"/>
    </row>
    <row r="7263" spans="1:2">
      <c r="A7263" s="53"/>
      <c r="B7263" s="53"/>
    </row>
    <row r="7264" spans="1:2">
      <c r="A7264" s="53"/>
      <c r="B7264" s="53"/>
    </row>
    <row r="7265" spans="1:2">
      <c r="A7265" s="53"/>
      <c r="B7265" s="53"/>
    </row>
    <row r="7266" spans="1:2">
      <c r="A7266" s="53"/>
      <c r="B7266" s="53"/>
    </row>
    <row r="7267" spans="1:2">
      <c r="A7267" s="53"/>
      <c r="B7267" s="53"/>
    </row>
    <row r="7268" spans="1:2">
      <c r="A7268" s="53"/>
      <c r="B7268" s="53"/>
    </row>
    <row r="7269" spans="1:2">
      <c r="A7269" s="53"/>
      <c r="B7269" s="53"/>
    </row>
    <row r="7270" spans="1:2">
      <c r="A7270" s="53"/>
      <c r="B7270" s="53"/>
    </row>
    <row r="7271" spans="1:2">
      <c r="A7271" s="53"/>
      <c r="B7271" s="53"/>
    </row>
    <row r="7272" spans="1:2">
      <c r="A7272" s="53"/>
      <c r="B7272" s="53"/>
    </row>
    <row r="7273" spans="1:2">
      <c r="A7273" s="53"/>
      <c r="B7273" s="53"/>
    </row>
    <row r="7274" spans="1:2">
      <c r="A7274" s="53"/>
      <c r="B7274" s="53"/>
    </row>
    <row r="7275" spans="1:2">
      <c r="A7275" s="53"/>
      <c r="B7275" s="53"/>
    </row>
    <row r="7276" spans="1:2">
      <c r="A7276" s="53"/>
      <c r="B7276" s="53"/>
    </row>
    <row r="7277" spans="1:2">
      <c r="A7277" s="53"/>
      <c r="B7277" s="53"/>
    </row>
    <row r="7278" spans="1:2">
      <c r="A7278" s="53"/>
      <c r="B7278" s="53"/>
    </row>
    <row r="7279" spans="1:2">
      <c r="A7279" s="53"/>
      <c r="B7279" s="53"/>
    </row>
    <row r="7280" spans="1:2">
      <c r="A7280" s="53"/>
      <c r="B7280" s="53"/>
    </row>
    <row r="7281" spans="1:2">
      <c r="A7281" s="53"/>
      <c r="B7281" s="53"/>
    </row>
    <row r="7282" spans="1:2">
      <c r="A7282" s="53"/>
      <c r="B7282" s="53"/>
    </row>
    <row r="7283" spans="1:2">
      <c r="A7283" s="53"/>
      <c r="B7283" s="53"/>
    </row>
    <row r="7284" spans="1:2">
      <c r="A7284" s="53"/>
      <c r="B7284" s="53"/>
    </row>
    <row r="7285" spans="1:2">
      <c r="A7285" s="53"/>
      <c r="B7285" s="53"/>
    </row>
    <row r="7286" spans="1:2">
      <c r="A7286" s="53"/>
      <c r="B7286" s="53"/>
    </row>
    <row r="7287" spans="1:2">
      <c r="A7287" s="53"/>
      <c r="B7287" s="53"/>
    </row>
    <row r="7288" spans="1:2">
      <c r="A7288" s="53"/>
      <c r="B7288" s="53"/>
    </row>
    <row r="7289" spans="1:2">
      <c r="A7289" s="53"/>
      <c r="B7289" s="53"/>
    </row>
    <row r="7290" spans="1:2">
      <c r="A7290" s="53"/>
      <c r="B7290" s="53"/>
    </row>
    <row r="7291" spans="1:2">
      <c r="A7291" s="53"/>
      <c r="B7291" s="53"/>
    </row>
    <row r="7292" spans="1:2">
      <c r="A7292" s="53"/>
      <c r="B7292" s="53"/>
    </row>
    <row r="7293" spans="1:2">
      <c r="A7293" s="53"/>
      <c r="B7293" s="53"/>
    </row>
    <row r="7294" spans="1:2">
      <c r="A7294" s="53"/>
      <c r="B7294" s="53"/>
    </row>
    <row r="7295" spans="1:2">
      <c r="A7295" s="53"/>
      <c r="B7295" s="53"/>
    </row>
    <row r="7296" spans="1:2">
      <c r="A7296" s="53"/>
      <c r="B7296" s="53"/>
    </row>
    <row r="7297" spans="1:2">
      <c r="A7297" s="53"/>
      <c r="B7297" s="53"/>
    </row>
    <row r="7298" spans="1:2">
      <c r="A7298" s="53"/>
      <c r="B7298" s="53"/>
    </row>
    <row r="7299" spans="1:2">
      <c r="A7299" s="53"/>
      <c r="B7299" s="53"/>
    </row>
    <row r="7300" spans="1:2">
      <c r="A7300" s="53"/>
      <c r="B7300" s="53"/>
    </row>
    <row r="7301" spans="1:2">
      <c r="A7301" s="53"/>
      <c r="B7301" s="53"/>
    </row>
    <row r="7302" spans="1:2">
      <c r="A7302" s="53"/>
      <c r="B7302" s="53"/>
    </row>
    <row r="7303" spans="1:2">
      <c r="A7303" s="53"/>
      <c r="B7303" s="53"/>
    </row>
    <row r="7304" spans="1:2">
      <c r="A7304" s="53"/>
      <c r="B7304" s="53"/>
    </row>
    <row r="7305" spans="1:2">
      <c r="A7305" s="53"/>
      <c r="B7305" s="53"/>
    </row>
    <row r="7306" spans="1:2">
      <c r="A7306" s="53"/>
      <c r="B7306" s="53"/>
    </row>
    <row r="7307" spans="1:2">
      <c r="A7307" s="53"/>
      <c r="B7307" s="53"/>
    </row>
    <row r="7308" spans="1:2">
      <c r="A7308" s="53"/>
      <c r="B7308" s="53"/>
    </row>
    <row r="7309" spans="1:2">
      <c r="A7309" s="53"/>
      <c r="B7309" s="53"/>
    </row>
    <row r="7310" spans="1:2">
      <c r="A7310" s="53"/>
      <c r="B7310" s="53"/>
    </row>
    <row r="7311" spans="1:2">
      <c r="A7311" s="53"/>
      <c r="B7311" s="53"/>
    </row>
    <row r="7312" spans="1:2">
      <c r="A7312" s="53"/>
      <c r="B7312" s="53"/>
    </row>
    <row r="7313" spans="1:2">
      <c r="A7313" s="53"/>
      <c r="B7313" s="53"/>
    </row>
    <row r="7314" spans="1:2">
      <c r="A7314" s="53"/>
      <c r="B7314" s="53"/>
    </row>
    <row r="7315" spans="1:2">
      <c r="A7315" s="53"/>
      <c r="B7315" s="53"/>
    </row>
    <row r="7316" spans="1:2">
      <c r="A7316" s="53"/>
      <c r="B7316" s="53"/>
    </row>
    <row r="7317" spans="1:2">
      <c r="A7317" s="53"/>
      <c r="B7317" s="53"/>
    </row>
    <row r="7318" spans="1:2">
      <c r="A7318" s="53"/>
      <c r="B7318" s="53"/>
    </row>
    <row r="7319" spans="1:2">
      <c r="A7319" s="53"/>
      <c r="B7319" s="53"/>
    </row>
    <row r="7320" spans="1:2">
      <c r="A7320" s="53"/>
      <c r="B7320" s="53"/>
    </row>
    <row r="7321" spans="1:2">
      <c r="A7321" s="53"/>
      <c r="B7321" s="53"/>
    </row>
    <row r="7322" spans="1:2">
      <c r="A7322" s="53"/>
      <c r="B7322" s="53"/>
    </row>
    <row r="7323" spans="1:2">
      <c r="A7323" s="53"/>
      <c r="B7323" s="53"/>
    </row>
    <row r="7324" spans="1:2">
      <c r="A7324" s="53"/>
      <c r="B7324" s="53"/>
    </row>
    <row r="7325" spans="1:2">
      <c r="A7325" s="53"/>
      <c r="B7325" s="53"/>
    </row>
    <row r="7326" spans="1:2">
      <c r="A7326" s="53"/>
      <c r="B7326" s="53"/>
    </row>
    <row r="7327" spans="1:2">
      <c r="A7327" s="53"/>
      <c r="B7327" s="53"/>
    </row>
    <row r="7328" spans="1:2">
      <c r="A7328" s="53"/>
      <c r="B7328" s="53"/>
    </row>
    <row r="7329" spans="1:2">
      <c r="A7329" s="53"/>
      <c r="B7329" s="53"/>
    </row>
    <row r="7330" spans="1:2">
      <c r="A7330" s="53"/>
      <c r="B7330" s="53"/>
    </row>
    <row r="7331" spans="1:2">
      <c r="A7331" s="53"/>
      <c r="B7331" s="53"/>
    </row>
    <row r="7332" spans="1:2">
      <c r="A7332" s="53"/>
      <c r="B7332" s="53"/>
    </row>
    <row r="7333" spans="1:2">
      <c r="A7333" s="53"/>
      <c r="B7333" s="53"/>
    </row>
    <row r="7334" spans="1:2">
      <c r="A7334" s="53"/>
      <c r="B7334" s="53"/>
    </row>
    <row r="7335" spans="1:2">
      <c r="A7335" s="53"/>
      <c r="B7335" s="53"/>
    </row>
    <row r="7336" spans="1:2">
      <c r="A7336" s="53"/>
      <c r="B7336" s="53"/>
    </row>
    <row r="7337" spans="1:2">
      <c r="A7337" s="53"/>
      <c r="B7337" s="53"/>
    </row>
    <row r="7338" spans="1:2">
      <c r="A7338" s="53"/>
      <c r="B7338" s="53"/>
    </row>
    <row r="7339" spans="1:2">
      <c r="A7339" s="53"/>
      <c r="B7339" s="53"/>
    </row>
    <row r="7340" spans="1:2">
      <c r="A7340" s="53"/>
      <c r="B7340" s="53"/>
    </row>
    <row r="7341" spans="1:2">
      <c r="A7341" s="53"/>
      <c r="B7341" s="53"/>
    </row>
    <row r="7342" spans="1:2">
      <c r="A7342" s="53"/>
      <c r="B7342" s="53"/>
    </row>
    <row r="7343" spans="1:2">
      <c r="A7343" s="53"/>
      <c r="B7343" s="53"/>
    </row>
    <row r="7344" spans="1:2">
      <c r="A7344" s="53"/>
      <c r="B7344" s="53"/>
    </row>
    <row r="7345" spans="1:2">
      <c r="A7345" s="53"/>
      <c r="B7345" s="53"/>
    </row>
    <row r="7346" spans="1:2">
      <c r="A7346" s="53"/>
      <c r="B7346" s="53"/>
    </row>
    <row r="7347" spans="1:2">
      <c r="A7347" s="53"/>
      <c r="B7347" s="53"/>
    </row>
    <row r="7348" spans="1:2">
      <c r="A7348" s="53"/>
      <c r="B7348" s="53"/>
    </row>
    <row r="7349" spans="1:2">
      <c r="A7349" s="53"/>
      <c r="B7349" s="53"/>
    </row>
    <row r="7350" spans="1:2">
      <c r="A7350" s="53"/>
      <c r="B7350" s="53"/>
    </row>
    <row r="7351" spans="1:2">
      <c r="A7351" s="53"/>
      <c r="B7351" s="53"/>
    </row>
    <row r="7352" spans="1:2">
      <c r="A7352" s="53"/>
      <c r="B7352" s="53"/>
    </row>
    <row r="7353" spans="1:2">
      <c r="A7353" s="53"/>
      <c r="B7353" s="53"/>
    </row>
    <row r="7354" spans="1:2">
      <c r="A7354" s="53"/>
      <c r="B7354" s="53"/>
    </row>
    <row r="7355" spans="1:2">
      <c r="A7355" s="53"/>
      <c r="B7355" s="53"/>
    </row>
    <row r="7356" spans="1:2">
      <c r="A7356" s="53"/>
      <c r="B7356" s="53"/>
    </row>
    <row r="7357" spans="1:2">
      <c r="A7357" s="53"/>
      <c r="B7357" s="53"/>
    </row>
    <row r="7358" spans="1:2">
      <c r="A7358" s="53"/>
      <c r="B7358" s="53"/>
    </row>
    <row r="7359" spans="1:2">
      <c r="A7359" s="53"/>
      <c r="B7359" s="53"/>
    </row>
    <row r="7360" spans="1:2">
      <c r="A7360" s="53"/>
      <c r="B7360" s="53"/>
    </row>
    <row r="7361" spans="1:2">
      <c r="A7361" s="53"/>
      <c r="B7361" s="53"/>
    </row>
    <row r="7362" spans="1:2">
      <c r="A7362" s="53"/>
      <c r="B7362" s="53"/>
    </row>
    <row r="7363" spans="1:2">
      <c r="A7363" s="53"/>
      <c r="B7363" s="53"/>
    </row>
    <row r="7364" spans="1:2">
      <c r="A7364" s="53"/>
      <c r="B7364" s="53"/>
    </row>
    <row r="7365" spans="1:2">
      <c r="A7365" s="53"/>
      <c r="B7365" s="53"/>
    </row>
    <row r="7366" spans="1:2">
      <c r="A7366" s="53"/>
      <c r="B7366" s="53"/>
    </row>
    <row r="7367" spans="1:2">
      <c r="B7367" s="53"/>
    </row>
    <row r="7368" spans="1:2">
      <c r="B7368" s="53"/>
    </row>
    <row r="7369" spans="1:2">
      <c r="B7369" s="53"/>
    </row>
    <row r="7370" spans="1:2">
      <c r="B7370" s="53"/>
    </row>
    <row r="7371" spans="1:2">
      <c r="B7371" s="53"/>
    </row>
    <row r="7372" spans="1:2">
      <c r="B7372" s="53"/>
    </row>
    <row r="7373" spans="1:2">
      <c r="B7373" s="53"/>
    </row>
    <row r="7374" spans="1:2">
      <c r="B7374" s="53"/>
    </row>
    <row r="7375" spans="1:2">
      <c r="B7375" s="53"/>
    </row>
    <row r="7376" spans="1:2">
      <c r="B7376" s="53"/>
    </row>
    <row r="7377" spans="2:2">
      <c r="B7377" s="53"/>
    </row>
    <row r="7378" spans="2:2">
      <c r="B7378" s="53"/>
    </row>
    <row r="7379" spans="2:2">
      <c r="B7379" s="53"/>
    </row>
    <row r="7380" spans="2:2">
      <c r="B7380" s="53"/>
    </row>
    <row r="7381" spans="2:2">
      <c r="B7381" s="53"/>
    </row>
    <row r="7382" spans="2:2">
      <c r="B7382" s="53"/>
    </row>
    <row r="7383" spans="2:2">
      <c r="B7383" s="53"/>
    </row>
    <row r="7384" spans="2:2">
      <c r="B7384" s="53"/>
    </row>
    <row r="7385" spans="2:2">
      <c r="B7385" s="53"/>
    </row>
    <row r="7386" spans="2:2">
      <c r="B7386" s="53"/>
    </row>
    <row r="7387" spans="2:2">
      <c r="B7387" s="53"/>
    </row>
    <row r="7388" spans="2:2">
      <c r="B7388" s="53"/>
    </row>
    <row r="7389" spans="2:2">
      <c r="B7389" s="53"/>
    </row>
    <row r="7390" spans="2:2">
      <c r="B7390" s="53"/>
    </row>
    <row r="7391" spans="2:2">
      <c r="B7391" s="53"/>
    </row>
    <row r="7392" spans="2:2">
      <c r="B7392" s="53"/>
    </row>
    <row r="7393" spans="2:2">
      <c r="B7393" s="53"/>
    </row>
    <row r="7394" spans="2:2">
      <c r="B7394" s="53"/>
    </row>
    <row r="7395" spans="2:2">
      <c r="B7395" s="53"/>
    </row>
    <row r="7396" spans="2:2">
      <c r="B7396" s="53"/>
    </row>
    <row r="7397" spans="2:2">
      <c r="B7397" s="53"/>
    </row>
    <row r="7398" spans="2:2">
      <c r="B7398" s="53"/>
    </row>
    <row r="7399" spans="2:2">
      <c r="B7399" s="53"/>
    </row>
    <row r="7400" spans="2:2">
      <c r="B7400" s="53"/>
    </row>
    <row r="7401" spans="2:2">
      <c r="B7401" s="53"/>
    </row>
    <row r="7402" spans="2:2">
      <c r="B7402" s="53"/>
    </row>
    <row r="7403" spans="2:2">
      <c r="B7403" s="53"/>
    </row>
    <row r="7404" spans="2:2">
      <c r="B7404" s="53"/>
    </row>
    <row r="7405" spans="2:2">
      <c r="B7405" s="53"/>
    </row>
    <row r="7406" spans="2:2">
      <c r="B7406" s="53"/>
    </row>
    <row r="7407" spans="2:2">
      <c r="B7407" s="53"/>
    </row>
    <row r="7408" spans="2:2">
      <c r="B7408" s="53"/>
    </row>
    <row r="7409" spans="2:2">
      <c r="B7409" s="53"/>
    </row>
    <row r="7410" spans="2:2">
      <c r="B7410" s="53"/>
    </row>
    <row r="7411" spans="2:2">
      <c r="B7411" s="53"/>
    </row>
    <row r="7412" spans="2:2">
      <c r="B7412" s="53"/>
    </row>
    <row r="7413" spans="2:2">
      <c r="B7413" s="53"/>
    </row>
    <row r="7414" spans="2:2">
      <c r="B7414" s="53"/>
    </row>
    <row r="7415" spans="2:2">
      <c r="B7415" s="53"/>
    </row>
    <row r="7416" spans="2:2">
      <c r="B7416" s="53"/>
    </row>
    <row r="7417" spans="2:2">
      <c r="B7417" s="53"/>
    </row>
    <row r="7418" spans="2:2">
      <c r="B7418" s="53"/>
    </row>
    <row r="7419" spans="2:2">
      <c r="B7419" s="53"/>
    </row>
    <row r="7420" spans="2:2">
      <c r="B7420" s="53"/>
    </row>
    <row r="7421" spans="2:2">
      <c r="B7421" s="53"/>
    </row>
    <row r="7422" spans="2:2">
      <c r="B7422" s="53"/>
    </row>
    <row r="7423" spans="2:2">
      <c r="B7423" s="53"/>
    </row>
    <row r="7424" spans="2:2">
      <c r="B7424" s="53"/>
    </row>
    <row r="7425" spans="2:2">
      <c r="B7425" s="53"/>
    </row>
    <row r="7426" spans="2:2">
      <c r="B7426" s="53"/>
    </row>
    <row r="7427" spans="2:2">
      <c r="B7427" s="53"/>
    </row>
    <row r="7428" spans="2:2">
      <c r="B7428" s="53"/>
    </row>
    <row r="7429" spans="2:2">
      <c r="B7429" s="53"/>
    </row>
    <row r="7430" spans="2:2">
      <c r="B7430" s="53"/>
    </row>
    <row r="7431" spans="2:2">
      <c r="B7431" s="53"/>
    </row>
    <row r="7432" spans="2:2">
      <c r="B7432" s="53"/>
    </row>
    <row r="7433" spans="2:2">
      <c r="B7433" s="53"/>
    </row>
    <row r="7434" spans="2:2">
      <c r="B7434" s="53"/>
    </row>
    <row r="7435" spans="2:2">
      <c r="B7435" s="53"/>
    </row>
    <row r="7436" spans="2:2">
      <c r="B7436" s="53"/>
    </row>
    <row r="7437" spans="2:2">
      <c r="B7437" s="53"/>
    </row>
    <row r="7438" spans="2:2">
      <c r="B7438" s="53"/>
    </row>
    <row r="7439" spans="2:2">
      <c r="B7439" s="53"/>
    </row>
    <row r="7440" spans="2:2">
      <c r="B7440" s="53"/>
    </row>
    <row r="7441" spans="2:2">
      <c r="B7441" s="53"/>
    </row>
    <row r="7442" spans="2:2">
      <c r="B7442" s="53"/>
    </row>
    <row r="7443" spans="2:2">
      <c r="B7443" s="53"/>
    </row>
    <row r="7444" spans="2:2">
      <c r="B7444" s="53"/>
    </row>
    <row r="7445" spans="2:2">
      <c r="B7445" s="53"/>
    </row>
    <row r="7446" spans="2:2">
      <c r="B7446" s="53"/>
    </row>
    <row r="7447" spans="2:2">
      <c r="B7447" s="53"/>
    </row>
    <row r="7448" spans="2:2">
      <c r="B7448" s="53"/>
    </row>
    <row r="7449" spans="2:2">
      <c r="B7449" s="53"/>
    </row>
    <row r="7450" spans="2:2">
      <c r="B7450" s="53"/>
    </row>
    <row r="7451" spans="2:2">
      <c r="B7451" s="53"/>
    </row>
    <row r="7452" spans="2:2">
      <c r="B7452" s="53"/>
    </row>
    <row r="7453" spans="2:2">
      <c r="B7453" s="53"/>
    </row>
    <row r="7454" spans="2:2">
      <c r="B7454" s="53"/>
    </row>
    <row r="7455" spans="2:2">
      <c r="B7455" s="53"/>
    </row>
    <row r="7456" spans="2:2">
      <c r="B7456" s="53"/>
    </row>
    <row r="7457" spans="2:2">
      <c r="B7457" s="53"/>
    </row>
    <row r="7458" spans="2:2">
      <c r="B7458" s="53"/>
    </row>
    <row r="7459" spans="2:2">
      <c r="B7459" s="53"/>
    </row>
    <row r="7460" spans="2:2">
      <c r="B7460" s="53"/>
    </row>
    <row r="7461" spans="2:2">
      <c r="B7461" s="53"/>
    </row>
    <row r="7462" spans="2:2">
      <c r="B7462" s="53"/>
    </row>
    <row r="7463" spans="2:2">
      <c r="B7463" s="53"/>
    </row>
    <row r="7464" spans="2:2">
      <c r="B7464" s="53"/>
    </row>
    <row r="7465" spans="2:2">
      <c r="B7465" s="53"/>
    </row>
    <row r="7466" spans="2:2">
      <c r="B7466" s="53"/>
    </row>
    <row r="7467" spans="2:2">
      <c r="B7467" s="53"/>
    </row>
    <row r="7468" spans="2:2">
      <c r="B7468" s="53"/>
    </row>
    <row r="7469" spans="2:2">
      <c r="B7469" s="53"/>
    </row>
    <row r="7470" spans="2:2">
      <c r="B7470" s="53"/>
    </row>
    <row r="7471" spans="2:2">
      <c r="B7471" s="53"/>
    </row>
    <row r="7472" spans="2:2">
      <c r="B7472" s="53"/>
    </row>
    <row r="7473" spans="1:2">
      <c r="B7473" s="53"/>
    </row>
    <row r="7474" spans="1:2">
      <c r="B7474" s="53"/>
    </row>
    <row r="7475" spans="1:2">
      <c r="B7475" s="53"/>
    </row>
    <row r="7476" spans="1:2">
      <c r="B7476" s="53"/>
    </row>
    <row r="7477" spans="1:2">
      <c r="B7477" s="53"/>
    </row>
    <row r="7478" spans="1:2">
      <c r="B7478" s="53"/>
    </row>
    <row r="7479" spans="1:2">
      <c r="B7479" s="53"/>
    </row>
    <row r="7480" spans="1:2">
      <c r="B7480" s="53"/>
    </row>
    <row r="7481" spans="1:2">
      <c r="B7481" s="53"/>
    </row>
    <row r="7482" spans="1:2">
      <c r="B7482" s="53"/>
    </row>
    <row r="7483" spans="1:2">
      <c r="B7483" s="53"/>
    </row>
    <row r="7484" spans="1:2">
      <c r="B7484" s="53"/>
    </row>
    <row r="7485" spans="1:2">
      <c r="B7485" s="53"/>
    </row>
    <row r="7486" spans="1:2">
      <c r="B7486" s="53"/>
    </row>
    <row r="7487" spans="1:2">
      <c r="A7487" s="53"/>
      <c r="B7487" s="53"/>
    </row>
    <row r="7488" spans="1:2">
      <c r="A7488" s="53"/>
      <c r="B7488" s="53"/>
    </row>
    <row r="7489" spans="1:2">
      <c r="A7489" s="53"/>
      <c r="B7489" s="53"/>
    </row>
    <row r="7490" spans="1:2">
      <c r="A7490" s="53"/>
      <c r="B7490" s="53"/>
    </row>
    <row r="7491" spans="1:2">
      <c r="A7491" s="53"/>
      <c r="B7491" s="53"/>
    </row>
    <row r="7492" spans="1:2">
      <c r="A7492" s="53"/>
      <c r="B7492" s="53"/>
    </row>
    <row r="7493" spans="1:2">
      <c r="A7493" s="53"/>
      <c r="B7493" s="53"/>
    </row>
    <row r="7494" spans="1:2">
      <c r="A7494" s="53"/>
      <c r="B7494" s="53"/>
    </row>
    <row r="7495" spans="1:2">
      <c r="A7495" s="53"/>
      <c r="B7495" s="53"/>
    </row>
    <row r="7496" spans="1:2">
      <c r="A7496" s="53"/>
      <c r="B7496" s="53"/>
    </row>
    <row r="7497" spans="1:2">
      <c r="A7497" s="53"/>
      <c r="B7497" s="53"/>
    </row>
    <row r="7498" spans="1:2">
      <c r="A7498" s="53"/>
      <c r="B7498" s="53"/>
    </row>
    <row r="7499" spans="1:2">
      <c r="A7499" s="53"/>
      <c r="B7499" s="53"/>
    </row>
    <row r="7500" spans="1:2">
      <c r="A7500" s="53"/>
      <c r="B7500" s="53"/>
    </row>
    <row r="7501" spans="1:2">
      <c r="A7501" s="53"/>
      <c r="B7501" s="53"/>
    </row>
    <row r="7502" spans="1:2">
      <c r="A7502" s="53"/>
      <c r="B7502" s="53"/>
    </row>
    <row r="7503" spans="1:2">
      <c r="A7503" s="53"/>
      <c r="B7503" s="53"/>
    </row>
    <row r="7504" spans="1:2">
      <c r="A7504" s="53"/>
      <c r="B7504" s="53"/>
    </row>
    <row r="7505" spans="1:2">
      <c r="A7505" s="53"/>
      <c r="B7505" s="53"/>
    </row>
    <row r="7506" spans="1:2">
      <c r="A7506" s="53"/>
      <c r="B7506" s="53"/>
    </row>
    <row r="7507" spans="1:2">
      <c r="A7507" s="53"/>
      <c r="B7507" s="53"/>
    </row>
    <row r="7508" spans="1:2">
      <c r="A7508" s="53"/>
      <c r="B7508" s="53"/>
    </row>
    <row r="7509" spans="1:2">
      <c r="A7509" s="53"/>
      <c r="B7509" s="53"/>
    </row>
    <row r="7510" spans="1:2">
      <c r="A7510" s="53"/>
      <c r="B7510" s="53"/>
    </row>
    <row r="7511" spans="1:2">
      <c r="A7511" s="53"/>
      <c r="B7511" s="53"/>
    </row>
    <row r="7512" spans="1:2">
      <c r="A7512" s="53"/>
      <c r="B7512" s="53"/>
    </row>
    <row r="7513" spans="1:2">
      <c r="A7513" s="53"/>
      <c r="B7513" s="53"/>
    </row>
    <row r="7514" spans="1:2">
      <c r="A7514" s="53"/>
      <c r="B7514" s="53"/>
    </row>
    <row r="7515" spans="1:2">
      <c r="A7515" s="53"/>
      <c r="B7515" s="53"/>
    </row>
    <row r="7516" spans="1:2">
      <c r="A7516" s="53"/>
      <c r="B7516" s="53"/>
    </row>
    <row r="7517" spans="1:2">
      <c r="A7517" s="53"/>
      <c r="B7517" s="53"/>
    </row>
    <row r="7518" spans="1:2">
      <c r="A7518" s="53"/>
      <c r="B7518" s="53"/>
    </row>
    <row r="7519" spans="1:2">
      <c r="A7519" s="53"/>
      <c r="B7519" s="53"/>
    </row>
    <row r="7520" spans="1:2">
      <c r="A7520" s="53"/>
      <c r="B7520" s="53"/>
    </row>
    <row r="7521" spans="1:2">
      <c r="A7521" s="53"/>
      <c r="B7521" s="53"/>
    </row>
    <row r="7522" spans="1:2">
      <c r="A7522" s="53"/>
      <c r="B7522" s="53"/>
    </row>
    <row r="7523" spans="1:2">
      <c r="A7523" s="53"/>
      <c r="B7523" s="53"/>
    </row>
    <row r="7524" spans="1:2">
      <c r="A7524" s="53"/>
      <c r="B7524" s="53"/>
    </row>
    <row r="7525" spans="1:2">
      <c r="A7525" s="53"/>
      <c r="B7525" s="53"/>
    </row>
    <row r="7526" spans="1:2">
      <c r="A7526" s="53"/>
      <c r="B7526" s="53"/>
    </row>
    <row r="7527" spans="1:2">
      <c r="A7527" s="53"/>
      <c r="B7527" s="53"/>
    </row>
    <row r="7528" spans="1:2">
      <c r="A7528" s="53"/>
      <c r="B7528" s="53"/>
    </row>
    <row r="7529" spans="1:2">
      <c r="A7529" s="53"/>
      <c r="B7529" s="53"/>
    </row>
    <row r="7530" spans="1:2">
      <c r="A7530" s="53"/>
      <c r="B7530" s="53"/>
    </row>
    <row r="7531" spans="1:2">
      <c r="A7531" s="53"/>
      <c r="B7531" s="53"/>
    </row>
    <row r="7532" spans="1:2">
      <c r="A7532" s="53"/>
      <c r="B7532" s="53"/>
    </row>
    <row r="7533" spans="1:2">
      <c r="A7533" s="53"/>
      <c r="B7533" s="53"/>
    </row>
    <row r="7534" spans="1:2">
      <c r="A7534" s="53"/>
      <c r="B7534" s="53"/>
    </row>
    <row r="7535" spans="1:2">
      <c r="A7535" s="53"/>
      <c r="B7535" s="53"/>
    </row>
    <row r="7536" spans="1:2">
      <c r="A7536" s="53"/>
      <c r="B7536" s="53"/>
    </row>
    <row r="7537" spans="1:2">
      <c r="A7537" s="53"/>
      <c r="B7537" s="53"/>
    </row>
    <row r="7538" spans="1:2">
      <c r="A7538" s="53"/>
      <c r="B7538" s="53"/>
    </row>
    <row r="7539" spans="1:2">
      <c r="A7539" s="53"/>
      <c r="B7539" s="53"/>
    </row>
    <row r="7540" spans="1:2">
      <c r="A7540" s="53"/>
      <c r="B7540" s="53"/>
    </row>
    <row r="7541" spans="1:2">
      <c r="A7541" s="53"/>
      <c r="B7541" s="53"/>
    </row>
    <row r="7542" spans="1:2">
      <c r="A7542" s="53"/>
      <c r="B7542" s="53"/>
    </row>
    <row r="7543" spans="1:2">
      <c r="A7543" s="53"/>
      <c r="B7543" s="53"/>
    </row>
    <row r="7544" spans="1:2">
      <c r="A7544" s="53"/>
      <c r="B7544" s="53"/>
    </row>
    <row r="7545" spans="1:2">
      <c r="A7545" s="53"/>
      <c r="B7545" s="53"/>
    </row>
    <row r="7546" spans="1:2">
      <c r="A7546" s="53"/>
      <c r="B7546" s="53"/>
    </row>
    <row r="7547" spans="1:2">
      <c r="A7547" s="53"/>
      <c r="B7547" s="53"/>
    </row>
    <row r="7548" spans="1:2">
      <c r="A7548" s="53"/>
      <c r="B7548" s="53"/>
    </row>
    <row r="7549" spans="1:2">
      <c r="A7549" s="53"/>
      <c r="B7549" s="53"/>
    </row>
    <row r="7550" spans="1:2">
      <c r="A7550" s="53"/>
      <c r="B7550" s="53"/>
    </row>
    <row r="7551" spans="1:2">
      <c r="A7551" s="53"/>
      <c r="B7551" s="53"/>
    </row>
    <row r="7552" spans="1:2">
      <c r="A7552" s="53"/>
      <c r="B7552" s="53"/>
    </row>
    <row r="7553" spans="1:2">
      <c r="A7553" s="53"/>
      <c r="B7553" s="53"/>
    </row>
    <row r="7554" spans="1:2">
      <c r="A7554" s="53"/>
      <c r="B7554" s="53"/>
    </row>
    <row r="7555" spans="1:2">
      <c r="A7555" s="53"/>
      <c r="B7555" s="53"/>
    </row>
    <row r="7556" spans="1:2">
      <c r="A7556" s="53"/>
      <c r="B7556" s="53"/>
    </row>
    <row r="7557" spans="1:2">
      <c r="A7557" s="53"/>
      <c r="B7557" s="53"/>
    </row>
    <row r="7558" spans="1:2">
      <c r="A7558" s="53"/>
      <c r="B7558" s="53"/>
    </row>
    <row r="7559" spans="1:2">
      <c r="A7559" s="53"/>
      <c r="B7559" s="54"/>
    </row>
    <row r="7560" spans="1:2">
      <c r="A7560" s="53"/>
      <c r="B7560" s="54"/>
    </row>
    <row r="7561" spans="1:2">
      <c r="A7561" s="53"/>
      <c r="B7561" s="54"/>
    </row>
    <row r="7562" spans="1:2">
      <c r="A7562" s="53"/>
      <c r="B7562" s="54"/>
    </row>
    <row r="7563" spans="1:2">
      <c r="A7563" s="53"/>
      <c r="B7563" s="54"/>
    </row>
    <row r="7564" spans="1:2">
      <c r="A7564" s="53"/>
      <c r="B7564" s="54"/>
    </row>
    <row r="7565" spans="1:2">
      <c r="A7565" s="53"/>
      <c r="B7565" s="54"/>
    </row>
    <row r="7566" spans="1:2">
      <c r="A7566" s="53"/>
      <c r="B7566" s="54"/>
    </row>
    <row r="7567" spans="1:2">
      <c r="A7567" s="53"/>
      <c r="B7567" s="54"/>
    </row>
    <row r="7568" spans="1:2">
      <c r="A7568" s="53"/>
      <c r="B7568" s="54"/>
    </row>
    <row r="7569" spans="1:2">
      <c r="A7569" s="53"/>
      <c r="B7569" s="54"/>
    </row>
    <row r="7570" spans="1:2">
      <c r="A7570" s="53"/>
      <c r="B7570" s="54"/>
    </row>
    <row r="7571" spans="1:2">
      <c r="A7571" s="53"/>
      <c r="B7571" s="54"/>
    </row>
    <row r="7572" spans="1:2">
      <c r="A7572" s="53"/>
      <c r="B7572" s="54"/>
    </row>
    <row r="7573" spans="1:2">
      <c r="A7573" s="53"/>
      <c r="B7573" s="54"/>
    </row>
    <row r="7574" spans="1:2">
      <c r="A7574" s="53"/>
      <c r="B7574" s="54"/>
    </row>
    <row r="7575" spans="1:2">
      <c r="A7575" s="53"/>
      <c r="B7575" s="54"/>
    </row>
    <row r="7576" spans="1:2">
      <c r="A7576" s="53"/>
      <c r="B7576" s="54"/>
    </row>
    <row r="7577" spans="1:2">
      <c r="A7577" s="53"/>
      <c r="B7577" s="54"/>
    </row>
    <row r="7578" spans="1:2">
      <c r="A7578" s="53"/>
      <c r="B7578" s="54"/>
    </row>
    <row r="7579" spans="1:2">
      <c r="A7579" s="53"/>
      <c r="B7579" s="54"/>
    </row>
    <row r="7580" spans="1:2">
      <c r="A7580" s="53"/>
      <c r="B7580" s="54"/>
    </row>
    <row r="7581" spans="1:2">
      <c r="A7581" s="53"/>
      <c r="B7581" s="54"/>
    </row>
    <row r="7582" spans="1:2">
      <c r="A7582" s="53"/>
      <c r="B7582" s="54"/>
    </row>
    <row r="7583" spans="1:2">
      <c r="A7583" s="53"/>
      <c r="B7583" s="54"/>
    </row>
    <row r="7584" spans="1:2">
      <c r="A7584" s="53"/>
      <c r="B7584" s="54"/>
    </row>
    <row r="7585" spans="1:2">
      <c r="A7585" s="53"/>
      <c r="B7585" s="54"/>
    </row>
    <row r="7586" spans="1:2">
      <c r="A7586" s="53"/>
      <c r="B7586" s="54"/>
    </row>
    <row r="7587" spans="1:2">
      <c r="A7587" s="53"/>
      <c r="B7587" s="54"/>
    </row>
    <row r="7588" spans="1:2">
      <c r="A7588" s="53"/>
      <c r="B7588" s="54"/>
    </row>
    <row r="7589" spans="1:2">
      <c r="A7589" s="53"/>
      <c r="B7589" s="54"/>
    </row>
    <row r="7590" spans="1:2">
      <c r="A7590" s="53"/>
      <c r="B7590" s="54"/>
    </row>
    <row r="7591" spans="1:2">
      <c r="A7591" s="53"/>
      <c r="B7591" s="54"/>
    </row>
    <row r="7592" spans="1:2">
      <c r="A7592" s="53"/>
      <c r="B7592" s="54"/>
    </row>
    <row r="7593" spans="1:2">
      <c r="A7593" s="53"/>
      <c r="B7593" s="54"/>
    </row>
    <row r="7594" spans="1:2">
      <c r="A7594" s="53"/>
      <c r="B7594" s="54"/>
    </row>
    <row r="7595" spans="1:2">
      <c r="A7595" s="53"/>
      <c r="B7595" s="54"/>
    </row>
    <row r="7596" spans="1:2">
      <c r="A7596" s="53"/>
      <c r="B7596" s="54"/>
    </row>
    <row r="7597" spans="1:2">
      <c r="A7597" s="53"/>
      <c r="B7597" s="54"/>
    </row>
    <row r="7598" spans="1:2">
      <c r="A7598" s="53"/>
      <c r="B7598" s="54"/>
    </row>
    <row r="7599" spans="1:2">
      <c r="A7599" s="53"/>
      <c r="B7599" s="54"/>
    </row>
    <row r="7600" spans="1:2">
      <c r="A7600" s="53"/>
      <c r="B7600" s="54"/>
    </row>
    <row r="7601" spans="1:2">
      <c r="A7601" s="53"/>
      <c r="B7601" s="54"/>
    </row>
    <row r="7602" spans="1:2">
      <c r="A7602" s="53"/>
      <c r="B7602" s="54"/>
    </row>
    <row r="7603" spans="1:2">
      <c r="A7603" s="53"/>
      <c r="B7603" s="54"/>
    </row>
    <row r="7604" spans="1:2">
      <c r="A7604" s="53"/>
      <c r="B7604" s="54"/>
    </row>
    <row r="7605" spans="1:2">
      <c r="A7605" s="53"/>
      <c r="B7605" s="54"/>
    </row>
    <row r="7606" spans="1:2">
      <c r="A7606" s="53"/>
      <c r="B7606" s="54"/>
    </row>
    <row r="7607" spans="1:2">
      <c r="A7607" s="53"/>
      <c r="B7607" s="54"/>
    </row>
    <row r="7608" spans="1:2">
      <c r="A7608" s="53"/>
      <c r="B7608" s="54"/>
    </row>
    <row r="7609" spans="1:2">
      <c r="A7609" s="53"/>
      <c r="B7609" s="54"/>
    </row>
    <row r="7610" spans="1:2">
      <c r="A7610" s="53"/>
      <c r="B7610" s="54"/>
    </row>
    <row r="7611" spans="1:2">
      <c r="A7611" s="53"/>
      <c r="B7611" s="54"/>
    </row>
    <row r="7612" spans="1:2">
      <c r="A7612" s="53"/>
      <c r="B7612" s="54"/>
    </row>
    <row r="7613" spans="1:2">
      <c r="A7613" s="53"/>
      <c r="B7613" s="54"/>
    </row>
    <row r="7614" spans="1:2">
      <c r="A7614" s="53"/>
      <c r="B7614" s="54"/>
    </row>
    <row r="7615" spans="1:2">
      <c r="A7615" s="53"/>
      <c r="B7615" s="54"/>
    </row>
    <row r="7616" spans="1:2">
      <c r="A7616" s="53"/>
      <c r="B7616" s="54"/>
    </row>
    <row r="7617" spans="1:2">
      <c r="A7617" s="53"/>
      <c r="B7617" s="54"/>
    </row>
    <row r="7618" spans="1:2">
      <c r="A7618" s="53"/>
      <c r="B7618" s="54"/>
    </row>
    <row r="7619" spans="1:2">
      <c r="A7619" s="53"/>
      <c r="B7619" s="54"/>
    </row>
    <row r="7620" spans="1:2">
      <c r="A7620" s="53"/>
      <c r="B7620" s="54"/>
    </row>
    <row r="7621" spans="1:2">
      <c r="A7621" s="53"/>
      <c r="B7621" s="54"/>
    </row>
    <row r="7622" spans="1:2">
      <c r="A7622" s="53"/>
      <c r="B7622" s="54"/>
    </row>
    <row r="7623" spans="1:2">
      <c r="A7623" s="53"/>
      <c r="B7623" s="54"/>
    </row>
    <row r="7624" spans="1:2">
      <c r="A7624" s="53"/>
      <c r="B7624" s="54"/>
    </row>
    <row r="7625" spans="1:2">
      <c r="A7625" s="53"/>
      <c r="B7625" s="54"/>
    </row>
    <row r="7626" spans="1:2">
      <c r="A7626" s="53"/>
      <c r="B7626" s="54"/>
    </row>
    <row r="7627" spans="1:2">
      <c r="A7627" s="53"/>
      <c r="B7627" s="54"/>
    </row>
    <row r="7628" spans="1:2">
      <c r="A7628" s="53"/>
      <c r="B7628" s="54"/>
    </row>
    <row r="7629" spans="1:2">
      <c r="A7629" s="53"/>
      <c r="B7629" s="54"/>
    </row>
    <row r="7630" spans="1:2">
      <c r="A7630" s="53"/>
      <c r="B7630" s="54"/>
    </row>
    <row r="7631" spans="1:2">
      <c r="A7631" s="53"/>
      <c r="B7631" s="54"/>
    </row>
    <row r="7632" spans="1:2">
      <c r="A7632" s="53"/>
      <c r="B7632" s="54"/>
    </row>
    <row r="7633" spans="1:2">
      <c r="A7633" s="53"/>
      <c r="B7633" s="54"/>
    </row>
    <row r="7634" spans="1:2">
      <c r="A7634" s="53"/>
      <c r="B7634" s="54"/>
    </row>
    <row r="7635" spans="1:2">
      <c r="A7635" s="53"/>
      <c r="B7635" s="54"/>
    </row>
    <row r="7636" spans="1:2">
      <c r="A7636" s="53"/>
      <c r="B7636" s="54"/>
    </row>
    <row r="7637" spans="1:2">
      <c r="A7637" s="53"/>
      <c r="B7637" s="54"/>
    </row>
    <row r="7638" spans="1:2">
      <c r="A7638" s="53"/>
      <c r="B7638" s="54"/>
    </row>
    <row r="7639" spans="1:2">
      <c r="A7639" s="53"/>
      <c r="B7639" s="54"/>
    </row>
    <row r="7640" spans="1:2">
      <c r="A7640" s="53"/>
      <c r="B7640" s="54"/>
    </row>
    <row r="7641" spans="1:2">
      <c r="A7641" s="53"/>
      <c r="B7641" s="54"/>
    </row>
    <row r="7642" spans="1:2">
      <c r="A7642" s="53"/>
      <c r="B7642" s="54"/>
    </row>
    <row r="7643" spans="1:2">
      <c r="A7643" s="53"/>
      <c r="B7643" s="54"/>
    </row>
    <row r="7644" spans="1:2">
      <c r="A7644" s="53"/>
      <c r="B7644" s="54"/>
    </row>
    <row r="7645" spans="1:2">
      <c r="A7645" s="53"/>
      <c r="B7645" s="54"/>
    </row>
    <row r="7646" spans="1:2">
      <c r="A7646" s="53"/>
      <c r="B7646" s="54"/>
    </row>
    <row r="7647" spans="1:2">
      <c r="A7647" s="53"/>
      <c r="B7647" s="54"/>
    </row>
    <row r="7648" spans="1:2">
      <c r="A7648" s="53"/>
      <c r="B7648" s="54"/>
    </row>
    <row r="7649" spans="1:2">
      <c r="A7649" s="53"/>
      <c r="B7649" s="54"/>
    </row>
    <row r="7650" spans="1:2">
      <c r="A7650" s="53"/>
      <c r="B7650" s="54"/>
    </row>
    <row r="7651" spans="1:2">
      <c r="A7651" s="53"/>
      <c r="B7651" s="54"/>
    </row>
    <row r="7652" spans="1:2">
      <c r="A7652" s="53"/>
      <c r="B7652" s="54"/>
    </row>
    <row r="7653" spans="1:2">
      <c r="A7653" s="53"/>
      <c r="B7653" s="54"/>
    </row>
    <row r="7654" spans="1:2">
      <c r="A7654" s="53"/>
      <c r="B7654" s="54"/>
    </row>
    <row r="7655" spans="1:2">
      <c r="A7655" s="53"/>
      <c r="B7655" s="54"/>
    </row>
    <row r="7656" spans="1:2">
      <c r="A7656" s="53"/>
      <c r="B7656" s="54"/>
    </row>
    <row r="7657" spans="1:2">
      <c r="A7657" s="53"/>
      <c r="B7657" s="54"/>
    </row>
    <row r="7658" spans="1:2">
      <c r="A7658" s="53"/>
      <c r="B7658" s="54"/>
    </row>
    <row r="7659" spans="1:2">
      <c r="A7659" s="53"/>
      <c r="B7659" s="54"/>
    </row>
    <row r="7660" spans="1:2">
      <c r="A7660" s="53"/>
      <c r="B7660" s="54"/>
    </row>
    <row r="7661" spans="1:2">
      <c r="A7661" s="53"/>
      <c r="B7661" s="54"/>
    </row>
    <row r="7662" spans="1:2">
      <c r="A7662" s="53"/>
      <c r="B7662" s="54"/>
    </row>
    <row r="7663" spans="1:2">
      <c r="A7663" s="53"/>
      <c r="B7663" s="54"/>
    </row>
    <row r="7664" spans="1:2">
      <c r="A7664" s="53"/>
      <c r="B7664" s="54"/>
    </row>
    <row r="7665" spans="1:2">
      <c r="A7665" s="53"/>
      <c r="B7665" s="54"/>
    </row>
    <row r="7666" spans="1:2">
      <c r="A7666" s="53"/>
      <c r="B7666" s="54"/>
    </row>
    <row r="7667" spans="1:2">
      <c r="A7667" s="53"/>
      <c r="B7667" s="54"/>
    </row>
    <row r="7668" spans="1:2">
      <c r="A7668" s="53"/>
      <c r="B7668" s="54"/>
    </row>
    <row r="7669" spans="1:2">
      <c r="A7669" s="53"/>
      <c r="B7669" s="54"/>
    </row>
    <row r="7670" spans="1:2">
      <c r="A7670" s="53"/>
      <c r="B7670" s="54"/>
    </row>
    <row r="7671" spans="1:2">
      <c r="A7671" s="53"/>
      <c r="B7671" s="54"/>
    </row>
    <row r="7672" spans="1:2">
      <c r="A7672" s="53"/>
      <c r="B7672" s="54"/>
    </row>
    <row r="7673" spans="1:2">
      <c r="A7673" s="53"/>
      <c r="B7673" s="54"/>
    </row>
    <row r="7674" spans="1:2">
      <c r="A7674" s="53"/>
      <c r="B7674" s="54"/>
    </row>
    <row r="7675" spans="1:2">
      <c r="A7675" s="53"/>
      <c r="B7675" s="54"/>
    </row>
    <row r="7676" spans="1:2">
      <c r="A7676" s="53"/>
      <c r="B7676" s="54"/>
    </row>
    <row r="7677" spans="1:2">
      <c r="A7677" s="53"/>
      <c r="B7677" s="54"/>
    </row>
    <row r="7678" spans="1:2">
      <c r="A7678" s="53"/>
      <c r="B7678" s="54"/>
    </row>
    <row r="7679" spans="1:2">
      <c r="A7679" s="53"/>
      <c r="B7679" s="53"/>
    </row>
    <row r="7680" spans="1:2">
      <c r="A7680" s="53"/>
      <c r="B7680" s="53"/>
    </row>
    <row r="7681" spans="1:2">
      <c r="A7681" s="53"/>
      <c r="B7681" s="53"/>
    </row>
    <row r="7682" spans="1:2">
      <c r="A7682" s="53"/>
      <c r="B7682" s="53"/>
    </row>
    <row r="7683" spans="1:2">
      <c r="A7683" s="53"/>
      <c r="B7683" s="53"/>
    </row>
    <row r="7684" spans="1:2">
      <c r="A7684" s="53"/>
      <c r="B7684" s="53"/>
    </row>
    <row r="7685" spans="1:2">
      <c r="A7685" s="53"/>
      <c r="B7685" s="53"/>
    </row>
    <row r="7686" spans="1:2">
      <c r="A7686" s="53"/>
      <c r="B7686" s="53"/>
    </row>
    <row r="7687" spans="1:2">
      <c r="A7687" s="53"/>
      <c r="B7687" s="53"/>
    </row>
    <row r="7688" spans="1:2">
      <c r="A7688" s="53"/>
      <c r="B7688" s="53"/>
    </row>
    <row r="7689" spans="1:2">
      <c r="A7689" s="53"/>
      <c r="B7689" s="53"/>
    </row>
    <row r="7690" spans="1:2">
      <c r="A7690" s="53"/>
      <c r="B7690" s="53"/>
    </row>
    <row r="7691" spans="1:2">
      <c r="A7691" s="53"/>
      <c r="B7691" s="53"/>
    </row>
    <row r="7692" spans="1:2">
      <c r="A7692" s="53"/>
      <c r="B7692" s="53"/>
    </row>
    <row r="7693" spans="1:2">
      <c r="A7693" s="53"/>
      <c r="B7693" s="53"/>
    </row>
    <row r="7694" spans="1:2">
      <c r="A7694" s="53"/>
      <c r="B7694" s="53"/>
    </row>
    <row r="7695" spans="1:2">
      <c r="A7695" s="53"/>
      <c r="B7695" s="53"/>
    </row>
    <row r="7696" spans="1:2">
      <c r="A7696" s="53"/>
      <c r="B7696" s="53"/>
    </row>
    <row r="7697" spans="1:2">
      <c r="A7697" s="53"/>
      <c r="B7697" s="53"/>
    </row>
    <row r="7698" spans="1:2">
      <c r="A7698" s="53"/>
      <c r="B7698" s="53"/>
    </row>
    <row r="7699" spans="1:2">
      <c r="A7699" s="53"/>
      <c r="B7699" s="53"/>
    </row>
    <row r="7700" spans="1:2">
      <c r="A7700" s="53"/>
      <c r="B7700" s="53"/>
    </row>
    <row r="7701" spans="1:2">
      <c r="A7701" s="53"/>
      <c r="B7701" s="53"/>
    </row>
    <row r="7702" spans="1:2">
      <c r="A7702" s="53"/>
      <c r="B7702" s="53"/>
    </row>
    <row r="7703" spans="1:2">
      <c r="A7703" s="53"/>
      <c r="B7703" s="53"/>
    </row>
    <row r="7704" spans="1:2">
      <c r="A7704" s="53"/>
      <c r="B7704" s="53"/>
    </row>
    <row r="7705" spans="1:2">
      <c r="A7705" s="53"/>
      <c r="B7705" s="53"/>
    </row>
    <row r="7706" spans="1:2">
      <c r="A7706" s="53"/>
      <c r="B7706" s="53"/>
    </row>
    <row r="7707" spans="1:2">
      <c r="A7707" s="53"/>
      <c r="B7707" s="53"/>
    </row>
    <row r="7708" spans="1:2">
      <c r="A7708" s="53"/>
      <c r="B7708" s="53"/>
    </row>
    <row r="7709" spans="1:2">
      <c r="A7709" s="53"/>
      <c r="B7709" s="53"/>
    </row>
    <row r="7710" spans="1:2">
      <c r="A7710" s="53"/>
      <c r="B7710" s="53"/>
    </row>
    <row r="7711" spans="1:2">
      <c r="A7711" s="53"/>
      <c r="B7711" s="53"/>
    </row>
    <row r="7712" spans="1:2">
      <c r="A7712" s="53"/>
      <c r="B7712" s="53"/>
    </row>
    <row r="7713" spans="1:2">
      <c r="A7713" s="53"/>
      <c r="B7713" s="53"/>
    </row>
    <row r="7714" spans="1:2">
      <c r="A7714" s="53"/>
      <c r="B7714" s="53"/>
    </row>
    <row r="7715" spans="1:2">
      <c r="A7715" s="53"/>
      <c r="B7715" s="53"/>
    </row>
    <row r="7716" spans="1:2">
      <c r="A7716" s="53"/>
      <c r="B7716" s="53"/>
    </row>
    <row r="7717" spans="1:2">
      <c r="A7717" s="53"/>
      <c r="B7717" s="53"/>
    </row>
    <row r="7718" spans="1:2">
      <c r="A7718" s="53"/>
      <c r="B7718" s="53"/>
    </row>
    <row r="7719" spans="1:2">
      <c r="A7719" s="53"/>
      <c r="B7719" s="53"/>
    </row>
    <row r="7720" spans="1:2">
      <c r="A7720" s="53"/>
      <c r="B7720" s="53"/>
    </row>
    <row r="7721" spans="1:2">
      <c r="A7721" s="53"/>
      <c r="B7721" s="53"/>
    </row>
    <row r="7722" spans="1:2">
      <c r="A7722" s="53"/>
      <c r="B7722" s="53"/>
    </row>
    <row r="7723" spans="1:2">
      <c r="A7723" s="53"/>
      <c r="B7723" s="53"/>
    </row>
    <row r="7724" spans="1:2">
      <c r="A7724" s="53"/>
      <c r="B7724" s="53"/>
    </row>
    <row r="7725" spans="1:2">
      <c r="A7725" s="53"/>
      <c r="B7725" s="53"/>
    </row>
    <row r="7726" spans="1:2">
      <c r="A7726" s="53"/>
      <c r="B7726" s="53"/>
    </row>
    <row r="7727" spans="1:2">
      <c r="A7727" s="53"/>
      <c r="B7727" s="53"/>
    </row>
    <row r="7728" spans="1:2">
      <c r="A7728" s="53"/>
      <c r="B7728" s="53"/>
    </row>
    <row r="7729" spans="1:2">
      <c r="A7729" s="53"/>
      <c r="B7729" s="53"/>
    </row>
    <row r="7730" spans="1:2">
      <c r="A7730" s="53"/>
      <c r="B7730" s="53"/>
    </row>
    <row r="7731" spans="1:2">
      <c r="A7731" s="53"/>
      <c r="B7731" s="53"/>
    </row>
    <row r="7732" spans="1:2">
      <c r="A7732" s="53"/>
      <c r="B7732" s="53"/>
    </row>
    <row r="7733" spans="1:2">
      <c r="A7733" s="53"/>
      <c r="B7733" s="53"/>
    </row>
    <row r="7734" spans="1:2">
      <c r="A7734" s="53"/>
      <c r="B7734" s="53"/>
    </row>
    <row r="7735" spans="1:2">
      <c r="A7735" s="53"/>
      <c r="B7735" s="53"/>
    </row>
    <row r="7736" spans="1:2">
      <c r="A7736" s="53"/>
      <c r="B7736" s="53"/>
    </row>
    <row r="7737" spans="1:2">
      <c r="A7737" s="53"/>
      <c r="B7737" s="53"/>
    </row>
    <row r="7738" spans="1:2">
      <c r="A7738" s="53"/>
      <c r="B7738" s="53"/>
    </row>
    <row r="7739" spans="1:2">
      <c r="A7739" s="53"/>
      <c r="B7739" s="53"/>
    </row>
    <row r="7740" spans="1:2">
      <c r="A7740" s="53"/>
      <c r="B7740" s="53"/>
    </row>
    <row r="7741" spans="1:2">
      <c r="A7741" s="53"/>
      <c r="B7741" s="53"/>
    </row>
    <row r="7742" spans="1:2">
      <c r="A7742" s="53"/>
      <c r="B7742" s="53"/>
    </row>
    <row r="7743" spans="1:2">
      <c r="A7743" s="53"/>
      <c r="B7743" s="53"/>
    </row>
    <row r="7744" spans="1:2">
      <c r="A7744" s="53"/>
      <c r="B7744" s="53"/>
    </row>
    <row r="7745" spans="1:2">
      <c r="A7745" s="53"/>
      <c r="B7745" s="53"/>
    </row>
    <row r="7746" spans="1:2">
      <c r="A7746" s="53"/>
      <c r="B7746" s="53"/>
    </row>
    <row r="7747" spans="1:2">
      <c r="A7747" s="53"/>
      <c r="B7747" s="53"/>
    </row>
    <row r="7748" spans="1:2">
      <c r="A7748" s="53"/>
      <c r="B7748" s="53"/>
    </row>
    <row r="7749" spans="1:2">
      <c r="A7749" s="53"/>
      <c r="B7749" s="53"/>
    </row>
    <row r="7750" spans="1:2">
      <c r="A7750" s="53"/>
      <c r="B7750" s="53"/>
    </row>
    <row r="7751" spans="1:2">
      <c r="A7751" s="53"/>
      <c r="B7751" s="53"/>
    </row>
    <row r="7752" spans="1:2">
      <c r="A7752" s="53"/>
      <c r="B7752" s="53"/>
    </row>
    <row r="7753" spans="1:2">
      <c r="A7753" s="53"/>
      <c r="B7753" s="53"/>
    </row>
    <row r="7754" spans="1:2">
      <c r="A7754" s="53"/>
      <c r="B7754" s="53"/>
    </row>
    <row r="7755" spans="1:2">
      <c r="A7755" s="53"/>
      <c r="B7755" s="53"/>
    </row>
    <row r="7756" spans="1:2">
      <c r="A7756" s="53"/>
      <c r="B7756" s="53"/>
    </row>
    <row r="7757" spans="1:2">
      <c r="A7757" s="53"/>
      <c r="B7757" s="53"/>
    </row>
    <row r="7758" spans="1:2">
      <c r="A7758" s="53"/>
      <c r="B7758" s="53"/>
    </row>
    <row r="7759" spans="1:2">
      <c r="A7759" s="53"/>
      <c r="B7759" s="53"/>
    </row>
    <row r="7760" spans="1:2">
      <c r="A7760" s="53"/>
      <c r="B7760" s="53"/>
    </row>
    <row r="7761" spans="1:2">
      <c r="A7761" s="53"/>
      <c r="B7761" s="53"/>
    </row>
    <row r="7762" spans="1:2">
      <c r="A7762" s="53"/>
      <c r="B7762" s="53"/>
    </row>
    <row r="7763" spans="1:2">
      <c r="A7763" s="53"/>
      <c r="B7763" s="53"/>
    </row>
    <row r="7764" spans="1:2">
      <c r="A7764" s="53"/>
      <c r="B7764" s="53"/>
    </row>
    <row r="7765" spans="1:2">
      <c r="A7765" s="53"/>
      <c r="B7765" s="53"/>
    </row>
    <row r="7766" spans="1:2">
      <c r="A7766" s="53"/>
      <c r="B7766" s="53"/>
    </row>
    <row r="7767" spans="1:2">
      <c r="A7767" s="53"/>
      <c r="B7767" s="53"/>
    </row>
    <row r="7768" spans="1:2">
      <c r="A7768" s="53"/>
      <c r="B7768" s="53"/>
    </row>
    <row r="7769" spans="1:2">
      <c r="A7769" s="53"/>
      <c r="B7769" s="53"/>
    </row>
    <row r="7770" spans="1:2">
      <c r="A7770" s="53"/>
      <c r="B7770" s="53"/>
    </row>
    <row r="7771" spans="1:2">
      <c r="A7771" s="53"/>
      <c r="B7771" s="53"/>
    </row>
    <row r="7772" spans="1:2">
      <c r="A7772" s="53"/>
      <c r="B7772" s="53"/>
    </row>
    <row r="7773" spans="1:2">
      <c r="A7773" s="53"/>
      <c r="B7773" s="53"/>
    </row>
    <row r="7774" spans="1:2">
      <c r="A7774" s="53"/>
      <c r="B7774" s="53"/>
    </row>
    <row r="7775" spans="1:2">
      <c r="A7775" s="53"/>
      <c r="B7775" s="53"/>
    </row>
    <row r="7776" spans="1:2">
      <c r="A7776" s="53"/>
      <c r="B7776" s="53"/>
    </row>
    <row r="7777" spans="1:2">
      <c r="A7777" s="53"/>
      <c r="B7777" s="53"/>
    </row>
    <row r="7778" spans="1:2">
      <c r="A7778" s="53"/>
      <c r="B7778" s="53"/>
    </row>
    <row r="7779" spans="1:2">
      <c r="A7779" s="53"/>
      <c r="B7779" s="53"/>
    </row>
    <row r="7780" spans="1:2">
      <c r="A7780" s="53"/>
      <c r="B7780" s="53"/>
    </row>
    <row r="7781" spans="1:2">
      <c r="A7781" s="53"/>
      <c r="B7781" s="53"/>
    </row>
    <row r="7782" spans="1:2">
      <c r="A7782" s="53"/>
      <c r="B7782" s="53"/>
    </row>
    <row r="7783" spans="1:2">
      <c r="A7783" s="53"/>
      <c r="B7783" s="53"/>
    </row>
    <row r="7784" spans="1:2">
      <c r="A7784" s="53"/>
      <c r="B7784" s="53"/>
    </row>
    <row r="7785" spans="1:2">
      <c r="A7785" s="53"/>
      <c r="B7785" s="53"/>
    </row>
    <row r="7786" spans="1:2">
      <c r="A7786" s="53"/>
      <c r="B7786" s="53"/>
    </row>
    <row r="7787" spans="1:2">
      <c r="A7787" s="53"/>
      <c r="B7787" s="53"/>
    </row>
    <row r="7788" spans="1:2">
      <c r="A7788" s="53"/>
      <c r="B7788" s="53"/>
    </row>
    <row r="7789" spans="1:2">
      <c r="A7789" s="53"/>
      <c r="B7789" s="53"/>
    </row>
    <row r="7790" spans="1:2">
      <c r="A7790" s="53"/>
      <c r="B7790" s="53"/>
    </row>
    <row r="7791" spans="1:2">
      <c r="A7791" s="53"/>
      <c r="B7791" s="53"/>
    </row>
    <row r="7792" spans="1:2">
      <c r="A7792" s="53"/>
      <c r="B7792" s="53"/>
    </row>
    <row r="7793" spans="1:2">
      <c r="A7793" s="53"/>
      <c r="B7793" s="53"/>
    </row>
    <row r="7794" spans="1:2">
      <c r="A7794" s="53"/>
      <c r="B7794" s="53"/>
    </row>
    <row r="7795" spans="1:2">
      <c r="A7795" s="53"/>
      <c r="B7795" s="53"/>
    </row>
    <row r="7796" spans="1:2">
      <c r="A7796" s="53"/>
      <c r="B7796" s="53"/>
    </row>
    <row r="7797" spans="1:2">
      <c r="A7797" s="53"/>
      <c r="B7797" s="53"/>
    </row>
    <row r="7798" spans="1:2">
      <c r="A7798" s="53"/>
      <c r="B7798" s="53"/>
    </row>
    <row r="7799" spans="1:2">
      <c r="A7799" s="53"/>
      <c r="B7799" s="53"/>
    </row>
    <row r="7800" spans="1:2">
      <c r="A7800" s="53"/>
      <c r="B7800" s="53"/>
    </row>
    <row r="7801" spans="1:2">
      <c r="A7801" s="53"/>
      <c r="B7801" s="53"/>
    </row>
    <row r="7802" spans="1:2">
      <c r="A7802" s="53"/>
      <c r="B7802" s="53"/>
    </row>
    <row r="7803" spans="1:2">
      <c r="A7803" s="53"/>
      <c r="B7803" s="53"/>
    </row>
    <row r="7804" spans="1:2">
      <c r="A7804" s="53"/>
      <c r="B7804" s="53"/>
    </row>
    <row r="7805" spans="1:2">
      <c r="A7805" s="53"/>
      <c r="B7805" s="53"/>
    </row>
    <row r="7806" spans="1:2">
      <c r="A7806" s="53"/>
      <c r="B7806" s="53"/>
    </row>
    <row r="7807" spans="1:2">
      <c r="A7807" s="53"/>
      <c r="B7807" s="53"/>
    </row>
    <row r="7808" spans="1:2">
      <c r="A7808" s="53"/>
      <c r="B7808" s="53"/>
    </row>
    <row r="7809" spans="1:2">
      <c r="A7809" s="53"/>
      <c r="B7809" s="53"/>
    </row>
    <row r="7810" spans="1:2">
      <c r="A7810" s="53"/>
      <c r="B7810" s="53"/>
    </row>
    <row r="7811" spans="1:2">
      <c r="A7811" s="53"/>
      <c r="B7811" s="53"/>
    </row>
    <row r="7812" spans="1:2">
      <c r="A7812" s="53"/>
      <c r="B7812" s="53"/>
    </row>
    <row r="7813" spans="1:2">
      <c r="A7813" s="53"/>
      <c r="B7813" s="53"/>
    </row>
    <row r="7814" spans="1:2">
      <c r="A7814" s="53"/>
      <c r="B7814" s="53"/>
    </row>
    <row r="7815" spans="1:2">
      <c r="A7815" s="53"/>
      <c r="B7815" s="53"/>
    </row>
    <row r="7816" spans="1:2">
      <c r="A7816" s="53"/>
      <c r="B7816" s="53"/>
    </row>
    <row r="7817" spans="1:2">
      <c r="A7817" s="53"/>
      <c r="B7817" s="53"/>
    </row>
    <row r="7818" spans="1:2">
      <c r="A7818" s="53"/>
      <c r="B7818" s="53"/>
    </row>
    <row r="7819" spans="1:2">
      <c r="A7819" s="53"/>
      <c r="B7819" s="53"/>
    </row>
    <row r="7820" spans="1:2">
      <c r="A7820" s="53"/>
      <c r="B7820" s="53"/>
    </row>
    <row r="7821" spans="1:2">
      <c r="A7821" s="53"/>
      <c r="B7821" s="53"/>
    </row>
    <row r="7822" spans="1:2">
      <c r="A7822" s="53"/>
      <c r="B7822" s="53"/>
    </row>
    <row r="7823" spans="1:2">
      <c r="A7823" s="53"/>
      <c r="B7823" s="53"/>
    </row>
    <row r="7824" spans="1:2">
      <c r="A7824" s="53"/>
      <c r="B7824" s="53"/>
    </row>
    <row r="7825" spans="1:2">
      <c r="A7825" s="53"/>
      <c r="B7825" s="53"/>
    </row>
    <row r="7826" spans="1:2">
      <c r="A7826" s="53"/>
      <c r="B7826" s="53"/>
    </row>
    <row r="7827" spans="1:2">
      <c r="A7827" s="53"/>
      <c r="B7827" s="53"/>
    </row>
    <row r="7828" spans="1:2">
      <c r="A7828" s="53"/>
      <c r="B7828" s="53"/>
    </row>
    <row r="7829" spans="1:2">
      <c r="A7829" s="53"/>
      <c r="B7829" s="53"/>
    </row>
    <row r="7830" spans="1:2">
      <c r="A7830" s="53"/>
      <c r="B7830" s="53"/>
    </row>
    <row r="7831" spans="1:2">
      <c r="A7831" s="53"/>
      <c r="B7831" s="53"/>
    </row>
    <row r="7832" spans="1:2">
      <c r="A7832" s="53"/>
      <c r="B7832" s="53"/>
    </row>
    <row r="7833" spans="1:2">
      <c r="A7833" s="53"/>
      <c r="B7833" s="53"/>
    </row>
    <row r="7834" spans="1:2">
      <c r="A7834" s="53"/>
      <c r="B7834" s="53"/>
    </row>
    <row r="7835" spans="1:2">
      <c r="A7835" s="53"/>
      <c r="B7835" s="53"/>
    </row>
    <row r="7836" spans="1:2">
      <c r="A7836" s="53"/>
      <c r="B7836" s="53"/>
    </row>
    <row r="7837" spans="1:2">
      <c r="A7837" s="53"/>
      <c r="B7837" s="53"/>
    </row>
    <row r="7838" spans="1:2">
      <c r="A7838" s="53"/>
      <c r="B7838" s="53"/>
    </row>
    <row r="7839" spans="1:2">
      <c r="A7839" s="53"/>
      <c r="B7839" s="53"/>
    </row>
    <row r="7840" spans="1:2">
      <c r="A7840" s="53"/>
      <c r="B7840" s="53"/>
    </row>
    <row r="7841" spans="1:2">
      <c r="A7841" s="53"/>
      <c r="B7841" s="53"/>
    </row>
    <row r="7842" spans="1:2">
      <c r="A7842" s="53"/>
      <c r="B7842" s="53"/>
    </row>
    <row r="7843" spans="1:2">
      <c r="A7843" s="53"/>
      <c r="B7843" s="53"/>
    </row>
    <row r="7844" spans="1:2">
      <c r="A7844" s="53"/>
      <c r="B7844" s="53"/>
    </row>
    <row r="7845" spans="1:2">
      <c r="A7845" s="53"/>
      <c r="B7845" s="53"/>
    </row>
    <row r="7846" spans="1:2">
      <c r="A7846" s="53"/>
      <c r="B7846" s="53"/>
    </row>
    <row r="7847" spans="1:2">
      <c r="A7847" s="53"/>
      <c r="B7847" s="53"/>
    </row>
    <row r="7848" spans="1:2">
      <c r="A7848" s="53"/>
      <c r="B7848" s="53"/>
    </row>
    <row r="7849" spans="1:2">
      <c r="A7849" s="53"/>
      <c r="B7849" s="53"/>
    </row>
    <row r="7850" spans="1:2">
      <c r="A7850" s="53"/>
      <c r="B7850" s="53"/>
    </row>
    <row r="7851" spans="1:2">
      <c r="A7851" s="53"/>
      <c r="B7851" s="53"/>
    </row>
    <row r="7852" spans="1:2">
      <c r="A7852" s="53"/>
      <c r="B7852" s="53"/>
    </row>
    <row r="7853" spans="1:2">
      <c r="A7853" s="53"/>
      <c r="B7853" s="53"/>
    </row>
    <row r="7854" spans="1:2">
      <c r="A7854" s="53"/>
      <c r="B7854" s="53"/>
    </row>
    <row r="7855" spans="1:2">
      <c r="A7855" s="53"/>
      <c r="B7855" s="53"/>
    </row>
    <row r="7856" spans="1:2">
      <c r="A7856" s="53"/>
      <c r="B7856" s="53"/>
    </row>
    <row r="7857" spans="1:2">
      <c r="A7857" s="53"/>
      <c r="B7857" s="53"/>
    </row>
    <row r="7858" spans="1:2">
      <c r="A7858" s="53"/>
      <c r="B7858" s="53"/>
    </row>
    <row r="7859" spans="1:2">
      <c r="A7859" s="53"/>
      <c r="B7859" s="53"/>
    </row>
    <row r="7860" spans="1:2">
      <c r="A7860" s="53"/>
      <c r="B7860" s="53"/>
    </row>
    <row r="7861" spans="1:2">
      <c r="A7861" s="53"/>
      <c r="B7861" s="53"/>
    </row>
    <row r="7862" spans="1:2">
      <c r="A7862" s="53"/>
      <c r="B7862" s="53"/>
    </row>
    <row r="7863" spans="1:2">
      <c r="A7863" s="53"/>
      <c r="B7863" s="53"/>
    </row>
    <row r="7864" spans="1:2">
      <c r="A7864" s="53"/>
      <c r="B7864" s="53"/>
    </row>
    <row r="7865" spans="1:2">
      <c r="A7865" s="53"/>
      <c r="B7865" s="53"/>
    </row>
    <row r="7866" spans="1:2">
      <c r="A7866" s="53"/>
      <c r="B7866" s="53"/>
    </row>
    <row r="7867" spans="1:2">
      <c r="A7867" s="53"/>
      <c r="B7867" s="53"/>
    </row>
    <row r="7868" spans="1:2">
      <c r="A7868" s="53"/>
      <c r="B7868" s="53"/>
    </row>
    <row r="7869" spans="1:2">
      <c r="A7869" s="53"/>
      <c r="B7869" s="53"/>
    </row>
    <row r="7870" spans="1:2">
      <c r="A7870" s="53"/>
      <c r="B7870" s="53"/>
    </row>
    <row r="7871" spans="1:2">
      <c r="A7871" s="53"/>
      <c r="B7871" s="53"/>
    </row>
    <row r="7872" spans="1:2">
      <c r="A7872" s="53"/>
      <c r="B7872" s="53"/>
    </row>
    <row r="7873" spans="1:2">
      <c r="A7873" s="53"/>
      <c r="B7873" s="53"/>
    </row>
    <row r="7874" spans="1:2">
      <c r="A7874" s="53"/>
      <c r="B7874" s="53"/>
    </row>
    <row r="7875" spans="1:2">
      <c r="A7875" s="53"/>
      <c r="B7875" s="53"/>
    </row>
    <row r="7876" spans="1:2">
      <c r="A7876" s="53"/>
      <c r="B7876" s="53"/>
    </row>
    <row r="7877" spans="1:2">
      <c r="A7877" s="53"/>
      <c r="B7877" s="53"/>
    </row>
    <row r="7878" spans="1:2">
      <c r="A7878" s="53"/>
      <c r="B7878" s="53"/>
    </row>
    <row r="7879" spans="1:2">
      <c r="A7879" s="53"/>
      <c r="B7879" s="53"/>
    </row>
    <row r="7880" spans="1:2">
      <c r="A7880" s="53"/>
      <c r="B7880" s="53"/>
    </row>
    <row r="7881" spans="1:2">
      <c r="A7881" s="53"/>
      <c r="B7881" s="53"/>
    </row>
    <row r="7882" spans="1:2">
      <c r="A7882" s="53"/>
      <c r="B7882" s="53"/>
    </row>
    <row r="7883" spans="1:2">
      <c r="A7883" s="53"/>
      <c r="B7883" s="53"/>
    </row>
    <row r="7884" spans="1:2">
      <c r="A7884" s="53"/>
      <c r="B7884" s="53"/>
    </row>
    <row r="7885" spans="1:2">
      <c r="A7885" s="53"/>
      <c r="B7885" s="53"/>
    </row>
    <row r="7886" spans="1:2">
      <c r="A7886" s="53"/>
      <c r="B7886" s="53"/>
    </row>
    <row r="7887" spans="1:2">
      <c r="A7887" s="53"/>
      <c r="B7887" s="53"/>
    </row>
    <row r="7888" spans="1:2">
      <c r="A7888" s="53"/>
      <c r="B7888" s="53"/>
    </row>
    <row r="7889" spans="1:2">
      <c r="A7889" s="53"/>
      <c r="B7889" s="53"/>
    </row>
    <row r="7890" spans="1:2">
      <c r="A7890" s="53"/>
      <c r="B7890" s="53"/>
    </row>
    <row r="7891" spans="1:2">
      <c r="A7891" s="53"/>
      <c r="B7891" s="53"/>
    </row>
    <row r="7892" spans="1:2">
      <c r="A7892" s="53"/>
      <c r="B7892" s="53"/>
    </row>
    <row r="7893" spans="1:2">
      <c r="A7893" s="53"/>
      <c r="B7893" s="53"/>
    </row>
    <row r="7894" spans="1:2">
      <c r="A7894" s="53"/>
      <c r="B7894" s="53"/>
    </row>
    <row r="7895" spans="1:2">
      <c r="A7895" s="53"/>
      <c r="B7895" s="53"/>
    </row>
    <row r="7896" spans="1:2">
      <c r="A7896" s="53"/>
      <c r="B7896" s="53"/>
    </row>
    <row r="7897" spans="1:2">
      <c r="A7897" s="53"/>
      <c r="B7897" s="53"/>
    </row>
    <row r="7898" spans="1:2">
      <c r="A7898" s="53"/>
      <c r="B7898" s="53"/>
    </row>
    <row r="7899" spans="1:2">
      <c r="A7899" s="53"/>
      <c r="B7899" s="53"/>
    </row>
    <row r="7900" spans="1:2">
      <c r="A7900" s="53"/>
      <c r="B7900" s="53"/>
    </row>
    <row r="7901" spans="1:2">
      <c r="A7901" s="53"/>
      <c r="B7901" s="53"/>
    </row>
    <row r="7902" spans="1:2">
      <c r="A7902" s="53"/>
      <c r="B7902" s="53"/>
    </row>
    <row r="7903" spans="1:2">
      <c r="A7903" s="53"/>
      <c r="B7903" s="53"/>
    </row>
    <row r="7904" spans="1:2">
      <c r="A7904" s="53"/>
      <c r="B7904" s="53"/>
    </row>
    <row r="7905" spans="1:2">
      <c r="A7905" s="53"/>
      <c r="B7905" s="53"/>
    </row>
    <row r="7906" spans="1:2">
      <c r="A7906" s="53"/>
      <c r="B7906" s="53"/>
    </row>
    <row r="7907" spans="1:2">
      <c r="A7907" s="53"/>
      <c r="B7907" s="53"/>
    </row>
    <row r="7908" spans="1:2">
      <c r="A7908" s="53"/>
      <c r="B7908" s="53"/>
    </row>
    <row r="7909" spans="1:2">
      <c r="A7909" s="53"/>
      <c r="B7909" s="53"/>
    </row>
    <row r="7910" spans="1:2">
      <c r="A7910" s="53"/>
      <c r="B7910" s="53"/>
    </row>
    <row r="7911" spans="1:2">
      <c r="A7911" s="53"/>
      <c r="B7911" s="53"/>
    </row>
    <row r="7912" spans="1:2">
      <c r="A7912" s="53"/>
      <c r="B7912" s="53"/>
    </row>
    <row r="7913" spans="1:2">
      <c r="A7913" s="53"/>
      <c r="B7913" s="53"/>
    </row>
    <row r="7914" spans="1:2">
      <c r="A7914" s="53"/>
      <c r="B7914" s="53"/>
    </row>
    <row r="7915" spans="1:2">
      <c r="A7915" s="53"/>
      <c r="B7915" s="53"/>
    </row>
    <row r="7916" spans="1:2">
      <c r="A7916" s="53"/>
      <c r="B7916" s="53"/>
    </row>
    <row r="7917" spans="1:2">
      <c r="A7917" s="53"/>
      <c r="B7917" s="53"/>
    </row>
    <row r="7918" spans="1:2">
      <c r="A7918" s="53"/>
      <c r="B7918" s="53"/>
    </row>
    <row r="7919" spans="1:2">
      <c r="A7919" s="53"/>
      <c r="B7919" s="53"/>
    </row>
    <row r="7920" spans="1:2">
      <c r="A7920" s="53"/>
      <c r="B7920" s="53"/>
    </row>
    <row r="7921" spans="1:2">
      <c r="A7921" s="53"/>
      <c r="B7921" s="53"/>
    </row>
    <row r="7922" spans="1:2">
      <c r="A7922" s="53"/>
      <c r="B7922" s="53"/>
    </row>
    <row r="7923" spans="1:2">
      <c r="A7923" s="53"/>
      <c r="B7923" s="53"/>
    </row>
    <row r="7924" spans="1:2">
      <c r="A7924" s="53"/>
      <c r="B7924" s="53"/>
    </row>
    <row r="7925" spans="1:2">
      <c r="A7925" s="53"/>
      <c r="B7925" s="53"/>
    </row>
    <row r="7926" spans="1:2">
      <c r="A7926" s="53"/>
      <c r="B7926" s="53"/>
    </row>
    <row r="7927" spans="1:2">
      <c r="A7927" s="53"/>
      <c r="B7927" s="53"/>
    </row>
    <row r="7928" spans="1:2">
      <c r="A7928" s="53"/>
      <c r="B7928" s="53"/>
    </row>
    <row r="7929" spans="1:2">
      <c r="A7929" s="53"/>
      <c r="B7929" s="53"/>
    </row>
    <row r="7930" spans="1:2">
      <c r="A7930" s="53"/>
      <c r="B7930" s="53"/>
    </row>
    <row r="7931" spans="1:2">
      <c r="A7931" s="53"/>
      <c r="B7931" s="53"/>
    </row>
    <row r="7932" spans="1:2">
      <c r="A7932" s="53"/>
      <c r="B7932" s="53"/>
    </row>
    <row r="7933" spans="1:2">
      <c r="A7933" s="53"/>
      <c r="B7933" s="53"/>
    </row>
    <row r="7934" spans="1:2">
      <c r="A7934" s="53"/>
      <c r="B7934" s="53"/>
    </row>
    <row r="7935" spans="1:2">
      <c r="A7935" s="53"/>
      <c r="B7935" s="53"/>
    </row>
    <row r="7936" spans="1:2">
      <c r="A7936" s="53"/>
      <c r="B7936" s="53"/>
    </row>
    <row r="7937" spans="1:2">
      <c r="A7937" s="53"/>
      <c r="B7937" s="53"/>
    </row>
    <row r="7938" spans="1:2">
      <c r="A7938" s="53"/>
      <c r="B7938" s="53"/>
    </row>
    <row r="7939" spans="1:2">
      <c r="A7939" s="53"/>
      <c r="B7939" s="53"/>
    </row>
    <row r="7940" spans="1:2">
      <c r="A7940" s="53"/>
      <c r="B7940" s="53"/>
    </row>
    <row r="7941" spans="1:2">
      <c r="A7941" s="53"/>
      <c r="B7941" s="53"/>
    </row>
    <row r="7942" spans="1:2">
      <c r="A7942" s="53"/>
      <c r="B7942" s="53"/>
    </row>
    <row r="7943" spans="1:2">
      <c r="A7943" s="53"/>
      <c r="B7943" s="53"/>
    </row>
    <row r="7944" spans="1:2">
      <c r="A7944" s="53"/>
      <c r="B7944" s="53"/>
    </row>
    <row r="7945" spans="1:2">
      <c r="A7945" s="53"/>
      <c r="B7945" s="53"/>
    </row>
    <row r="7946" spans="1:2">
      <c r="A7946" s="53"/>
      <c r="B7946" s="53"/>
    </row>
    <row r="7947" spans="1:2">
      <c r="A7947" s="53"/>
      <c r="B7947" s="53"/>
    </row>
    <row r="7948" spans="1:2">
      <c r="A7948" s="53"/>
      <c r="B7948" s="53"/>
    </row>
    <row r="7949" spans="1:2">
      <c r="A7949" s="53"/>
      <c r="B7949" s="53"/>
    </row>
    <row r="7950" spans="1:2">
      <c r="A7950" s="53"/>
      <c r="B7950" s="53"/>
    </row>
    <row r="7951" spans="1:2">
      <c r="A7951" s="53"/>
      <c r="B7951" s="53"/>
    </row>
    <row r="7952" spans="1:2">
      <c r="A7952" s="53"/>
      <c r="B7952" s="53"/>
    </row>
    <row r="7953" spans="1:2">
      <c r="A7953" s="53"/>
      <c r="B7953" s="53"/>
    </row>
    <row r="7954" spans="1:2">
      <c r="A7954" s="53"/>
      <c r="B7954" s="53"/>
    </row>
    <row r="7955" spans="1:2">
      <c r="A7955" s="53"/>
      <c r="B7955" s="53"/>
    </row>
    <row r="7956" spans="1:2">
      <c r="A7956" s="53"/>
      <c r="B7956" s="53"/>
    </row>
    <row r="7957" spans="1:2">
      <c r="A7957" s="53"/>
      <c r="B7957" s="53"/>
    </row>
    <row r="7958" spans="1:2">
      <c r="A7958" s="53"/>
      <c r="B7958" s="53"/>
    </row>
    <row r="7959" spans="1:2">
      <c r="A7959" s="53"/>
      <c r="B7959" s="53"/>
    </row>
    <row r="7960" spans="1:2">
      <c r="A7960" s="53"/>
      <c r="B7960" s="53"/>
    </row>
    <row r="7961" spans="1:2">
      <c r="A7961" s="53"/>
      <c r="B7961" s="53"/>
    </row>
    <row r="7962" spans="1:2">
      <c r="A7962" s="53"/>
      <c r="B7962" s="53"/>
    </row>
    <row r="7963" spans="1:2">
      <c r="A7963" s="53"/>
      <c r="B7963" s="53"/>
    </row>
    <row r="7964" spans="1:2">
      <c r="A7964" s="53"/>
      <c r="B7964" s="53"/>
    </row>
    <row r="7965" spans="1:2">
      <c r="A7965" s="53"/>
      <c r="B7965" s="53"/>
    </row>
    <row r="7966" spans="1:2">
      <c r="A7966" s="53"/>
      <c r="B7966" s="53"/>
    </row>
    <row r="7967" spans="1:2">
      <c r="A7967" s="53"/>
      <c r="B7967" s="53"/>
    </row>
    <row r="7968" spans="1:2">
      <c r="A7968" s="53"/>
      <c r="B7968" s="53"/>
    </row>
    <row r="7969" spans="1:2">
      <c r="A7969" s="53"/>
      <c r="B7969" s="53"/>
    </row>
    <row r="7970" spans="1:2">
      <c r="A7970" s="53"/>
      <c r="B7970" s="53"/>
    </row>
    <row r="7971" spans="1:2">
      <c r="A7971" s="53"/>
      <c r="B7971" s="53"/>
    </row>
    <row r="7972" spans="1:2">
      <c r="A7972" s="53"/>
      <c r="B7972" s="53"/>
    </row>
    <row r="7973" spans="1:2">
      <c r="A7973" s="53"/>
      <c r="B7973" s="53"/>
    </row>
    <row r="7974" spans="1:2">
      <c r="A7974" s="53"/>
      <c r="B7974" s="53"/>
    </row>
    <row r="7975" spans="1:2">
      <c r="A7975" s="53"/>
      <c r="B7975" s="53"/>
    </row>
    <row r="7976" spans="1:2">
      <c r="A7976" s="53"/>
      <c r="B7976" s="53"/>
    </row>
    <row r="7977" spans="1:2">
      <c r="A7977" s="53"/>
      <c r="B7977" s="53"/>
    </row>
    <row r="7978" spans="1:2">
      <c r="A7978" s="53"/>
      <c r="B7978" s="53"/>
    </row>
    <row r="7979" spans="1:2">
      <c r="A7979" s="53"/>
      <c r="B7979" s="53"/>
    </row>
    <row r="7980" spans="1:2">
      <c r="A7980" s="53"/>
      <c r="B7980" s="53"/>
    </row>
    <row r="7981" spans="1:2">
      <c r="A7981" s="53"/>
      <c r="B7981" s="53"/>
    </row>
    <row r="7982" spans="1:2">
      <c r="A7982" s="53"/>
      <c r="B7982" s="53"/>
    </row>
    <row r="7983" spans="1:2">
      <c r="A7983" s="53"/>
      <c r="B7983" s="53"/>
    </row>
    <row r="7984" spans="1:2">
      <c r="A7984" s="53"/>
      <c r="B7984" s="53"/>
    </row>
    <row r="7985" spans="1:2">
      <c r="A7985" s="53"/>
      <c r="B7985" s="53"/>
    </row>
    <row r="7986" spans="1:2">
      <c r="A7986" s="53"/>
      <c r="B7986" s="53"/>
    </row>
    <row r="7987" spans="1:2">
      <c r="A7987" s="53"/>
      <c r="B7987" s="53"/>
    </row>
    <row r="7988" spans="1:2">
      <c r="A7988" s="53"/>
      <c r="B7988" s="53"/>
    </row>
    <row r="7989" spans="1:2">
      <c r="A7989" s="53"/>
      <c r="B7989" s="53"/>
    </row>
    <row r="7990" spans="1:2">
      <c r="A7990" s="53"/>
      <c r="B7990" s="53"/>
    </row>
    <row r="7991" spans="1:2">
      <c r="A7991" s="53"/>
      <c r="B7991" s="53"/>
    </row>
    <row r="7992" spans="1:2">
      <c r="A7992" s="53"/>
      <c r="B7992" s="53"/>
    </row>
    <row r="7993" spans="1:2">
      <c r="A7993" s="53"/>
      <c r="B7993" s="53"/>
    </row>
    <row r="7994" spans="1:2">
      <c r="A7994" s="53"/>
      <c r="B7994" s="53"/>
    </row>
    <row r="7995" spans="1:2">
      <c r="A7995" s="53"/>
      <c r="B7995" s="53"/>
    </row>
    <row r="7996" spans="1:2">
      <c r="A7996" s="53"/>
      <c r="B7996" s="53"/>
    </row>
    <row r="7997" spans="1:2">
      <c r="A7997" s="53"/>
      <c r="B7997" s="53"/>
    </row>
    <row r="7998" spans="1:2">
      <c r="A7998" s="53"/>
      <c r="B7998" s="53"/>
    </row>
    <row r="7999" spans="1:2">
      <c r="A7999" s="53"/>
      <c r="B7999" s="53"/>
    </row>
    <row r="8000" spans="1:2">
      <c r="A8000" s="53"/>
      <c r="B8000" s="53"/>
    </row>
    <row r="8001" spans="1:2">
      <c r="A8001" s="53"/>
      <c r="B8001" s="53"/>
    </row>
    <row r="8002" spans="1:2">
      <c r="A8002" s="53"/>
      <c r="B8002" s="53"/>
    </row>
    <row r="8003" spans="1:2">
      <c r="A8003" s="53"/>
      <c r="B8003" s="53"/>
    </row>
    <row r="8004" spans="1:2">
      <c r="A8004" s="53"/>
      <c r="B8004" s="53"/>
    </row>
    <row r="8005" spans="1:2">
      <c r="A8005" s="53"/>
      <c r="B8005" s="53"/>
    </row>
    <row r="8006" spans="1:2">
      <c r="A8006" s="53"/>
      <c r="B8006" s="53"/>
    </row>
    <row r="8007" spans="1:2">
      <c r="A8007" s="53"/>
      <c r="B8007" s="53"/>
    </row>
    <row r="8008" spans="1:2">
      <c r="A8008" s="53"/>
      <c r="B8008" s="53"/>
    </row>
    <row r="8009" spans="1:2">
      <c r="A8009" s="53"/>
      <c r="B8009" s="53"/>
    </row>
    <row r="8010" spans="1:2">
      <c r="A8010" s="53"/>
      <c r="B8010" s="53"/>
    </row>
    <row r="8011" spans="1:2">
      <c r="A8011" s="53"/>
      <c r="B8011" s="53"/>
    </row>
    <row r="8012" spans="1:2">
      <c r="A8012" s="53"/>
      <c r="B8012" s="53"/>
    </row>
    <row r="8013" spans="1:2">
      <c r="A8013" s="53"/>
      <c r="B8013" s="53"/>
    </row>
    <row r="8014" spans="1:2">
      <c r="A8014" s="53"/>
      <c r="B8014" s="53"/>
    </row>
    <row r="8015" spans="1:2">
      <c r="A8015" s="53"/>
      <c r="B8015" s="53"/>
    </row>
    <row r="8016" spans="1:2">
      <c r="A8016" s="53"/>
      <c r="B8016" s="53"/>
    </row>
    <row r="8017" spans="1:2">
      <c r="A8017" s="53"/>
      <c r="B8017" s="53"/>
    </row>
    <row r="8018" spans="1:2">
      <c r="A8018" s="53"/>
      <c r="B8018" s="53"/>
    </row>
    <row r="8019" spans="1:2">
      <c r="A8019" s="53"/>
      <c r="B8019" s="53"/>
    </row>
    <row r="8020" spans="1:2">
      <c r="A8020" s="53"/>
      <c r="B8020" s="53"/>
    </row>
    <row r="8021" spans="1:2">
      <c r="A8021" s="53"/>
      <c r="B8021" s="53"/>
    </row>
    <row r="8022" spans="1:2">
      <c r="A8022" s="53"/>
      <c r="B8022" s="53"/>
    </row>
    <row r="8023" spans="1:2">
      <c r="A8023" s="53"/>
      <c r="B8023" s="53"/>
    </row>
    <row r="8024" spans="1:2">
      <c r="A8024" s="53"/>
      <c r="B8024" s="53"/>
    </row>
    <row r="8025" spans="1:2">
      <c r="A8025" s="53"/>
      <c r="B8025" s="53"/>
    </row>
    <row r="8026" spans="1:2">
      <c r="A8026" s="53"/>
      <c r="B8026" s="53"/>
    </row>
    <row r="8027" spans="1:2">
      <c r="A8027" s="53"/>
      <c r="B8027" s="53"/>
    </row>
    <row r="8028" spans="1:2">
      <c r="A8028" s="53"/>
      <c r="B8028" s="53"/>
    </row>
    <row r="8029" spans="1:2">
      <c r="A8029" s="53"/>
      <c r="B8029" s="53"/>
    </row>
    <row r="8030" spans="1:2">
      <c r="A8030" s="53"/>
      <c r="B8030" s="53"/>
    </row>
    <row r="8031" spans="1:2">
      <c r="A8031" s="53"/>
      <c r="B8031" s="53"/>
    </row>
    <row r="8032" spans="1:2">
      <c r="A8032" s="53"/>
      <c r="B8032" s="53"/>
    </row>
    <row r="8033" spans="1:2">
      <c r="A8033" s="53"/>
      <c r="B8033" s="53"/>
    </row>
    <row r="8034" spans="1:2">
      <c r="A8034" s="53"/>
      <c r="B8034" s="53"/>
    </row>
    <row r="8035" spans="1:2">
      <c r="A8035" s="53"/>
      <c r="B8035" s="53"/>
    </row>
    <row r="8036" spans="1:2">
      <c r="A8036" s="53"/>
      <c r="B8036" s="53"/>
    </row>
    <row r="8037" spans="1:2">
      <c r="A8037" s="53"/>
      <c r="B8037" s="53"/>
    </row>
    <row r="8038" spans="1:2">
      <c r="A8038" s="53"/>
      <c r="B8038" s="53"/>
    </row>
    <row r="8039" spans="1:2">
      <c r="A8039" s="53"/>
      <c r="B8039" s="53"/>
    </row>
    <row r="8040" spans="1:2">
      <c r="A8040" s="53"/>
      <c r="B8040" s="53"/>
    </row>
    <row r="8041" spans="1:2">
      <c r="A8041" s="53"/>
      <c r="B8041" s="53"/>
    </row>
    <row r="8042" spans="1:2">
      <c r="A8042" s="53"/>
      <c r="B8042" s="53"/>
    </row>
    <row r="8043" spans="1:2">
      <c r="A8043" s="53"/>
      <c r="B8043" s="53"/>
    </row>
    <row r="8044" spans="1:2">
      <c r="A8044" s="53"/>
      <c r="B8044" s="53"/>
    </row>
    <row r="8045" spans="1:2">
      <c r="A8045" s="53"/>
      <c r="B8045" s="53"/>
    </row>
    <row r="8046" spans="1:2">
      <c r="A8046" s="53"/>
      <c r="B8046" s="53"/>
    </row>
    <row r="8047" spans="1:2">
      <c r="A8047" s="53"/>
      <c r="B8047" s="53"/>
    </row>
    <row r="8048" spans="1:2">
      <c r="A8048" s="53"/>
      <c r="B8048" s="53"/>
    </row>
    <row r="8049" spans="1:2">
      <c r="A8049" s="53"/>
      <c r="B8049" s="53"/>
    </row>
    <row r="8050" spans="1:2">
      <c r="A8050" s="53"/>
      <c r="B8050" s="53"/>
    </row>
    <row r="8051" spans="1:2">
      <c r="A8051" s="53"/>
      <c r="B8051" s="53"/>
    </row>
    <row r="8052" spans="1:2">
      <c r="A8052" s="53"/>
      <c r="B8052" s="53"/>
    </row>
    <row r="8053" spans="1:2">
      <c r="A8053" s="53"/>
      <c r="B8053" s="53"/>
    </row>
    <row r="8054" spans="1:2">
      <c r="A8054" s="53"/>
      <c r="B8054" s="53"/>
    </row>
    <row r="8055" spans="1:2">
      <c r="A8055" s="53"/>
      <c r="B8055" s="53"/>
    </row>
    <row r="8056" spans="1:2">
      <c r="A8056" s="53"/>
      <c r="B8056" s="53"/>
    </row>
    <row r="8057" spans="1:2">
      <c r="A8057" s="53"/>
      <c r="B8057" s="53"/>
    </row>
    <row r="8058" spans="1:2">
      <c r="A8058" s="53"/>
      <c r="B8058" s="53"/>
    </row>
    <row r="8059" spans="1:2">
      <c r="A8059" s="53"/>
      <c r="B8059" s="53"/>
    </row>
    <row r="8060" spans="1:2">
      <c r="A8060" s="53"/>
      <c r="B8060" s="53"/>
    </row>
    <row r="8061" spans="1:2">
      <c r="A8061" s="53"/>
      <c r="B8061" s="53"/>
    </row>
    <row r="8062" spans="1:2">
      <c r="A8062" s="53"/>
      <c r="B8062" s="53"/>
    </row>
    <row r="8063" spans="1:2">
      <c r="A8063" s="53"/>
      <c r="B8063" s="53"/>
    </row>
    <row r="8064" spans="1:2">
      <c r="A8064" s="53"/>
      <c r="B8064" s="53"/>
    </row>
    <row r="8065" spans="1:2">
      <c r="A8065" s="53"/>
      <c r="B8065" s="53"/>
    </row>
    <row r="8066" spans="1:2">
      <c r="A8066" s="53"/>
      <c r="B8066" s="53"/>
    </row>
    <row r="8067" spans="1:2">
      <c r="A8067" s="53"/>
      <c r="B8067" s="53"/>
    </row>
    <row r="8068" spans="1:2">
      <c r="A8068" s="53"/>
      <c r="B8068" s="53"/>
    </row>
    <row r="8069" spans="1:2">
      <c r="A8069" s="53"/>
      <c r="B8069" s="53"/>
    </row>
    <row r="8070" spans="1:2">
      <c r="A8070" s="53"/>
      <c r="B8070" s="53"/>
    </row>
    <row r="8071" spans="1:2">
      <c r="A8071" s="53"/>
      <c r="B8071" s="53"/>
    </row>
    <row r="8072" spans="1:2">
      <c r="A8072" s="53"/>
      <c r="B8072" s="53"/>
    </row>
    <row r="8073" spans="1:2">
      <c r="A8073" s="53"/>
      <c r="B8073" s="53"/>
    </row>
    <row r="8074" spans="1:2">
      <c r="A8074" s="53"/>
      <c r="B8074" s="53"/>
    </row>
    <row r="8075" spans="1:2">
      <c r="A8075" s="53"/>
      <c r="B8075" s="53"/>
    </row>
    <row r="8076" spans="1:2">
      <c r="A8076" s="53"/>
      <c r="B8076" s="53"/>
    </row>
    <row r="8077" spans="1:2">
      <c r="A8077" s="53"/>
      <c r="B8077" s="53"/>
    </row>
    <row r="8078" spans="1:2">
      <c r="A8078" s="53"/>
      <c r="B8078" s="53"/>
    </row>
    <row r="8079" spans="1:2">
      <c r="A8079" s="53"/>
      <c r="B8079" s="53"/>
    </row>
    <row r="8080" spans="1:2">
      <c r="A8080" s="53"/>
      <c r="B8080" s="53"/>
    </row>
    <row r="8081" spans="1:2">
      <c r="A8081" s="53"/>
      <c r="B8081" s="53"/>
    </row>
    <row r="8082" spans="1:2">
      <c r="A8082" s="53"/>
      <c r="B8082" s="53"/>
    </row>
    <row r="8083" spans="1:2">
      <c r="A8083" s="53"/>
      <c r="B8083" s="53"/>
    </row>
    <row r="8084" spans="1:2">
      <c r="A8084" s="53"/>
      <c r="B8084" s="53"/>
    </row>
    <row r="8085" spans="1:2">
      <c r="A8085" s="53"/>
      <c r="B8085" s="53"/>
    </row>
    <row r="8086" spans="1:2">
      <c r="A8086" s="53"/>
      <c r="B8086" s="53"/>
    </row>
    <row r="8087" spans="1:2">
      <c r="A8087" s="53"/>
      <c r="B8087" s="53"/>
    </row>
    <row r="8088" spans="1:2">
      <c r="A8088" s="53"/>
      <c r="B8088" s="53"/>
    </row>
    <row r="8089" spans="1:2">
      <c r="A8089" s="53"/>
      <c r="B8089" s="53"/>
    </row>
    <row r="8090" spans="1:2">
      <c r="A8090" s="53"/>
      <c r="B8090" s="53"/>
    </row>
    <row r="8091" spans="1:2">
      <c r="A8091" s="53"/>
      <c r="B8091" s="53"/>
    </row>
    <row r="8092" spans="1:2">
      <c r="A8092" s="53"/>
      <c r="B8092" s="53"/>
    </row>
    <row r="8093" spans="1:2">
      <c r="A8093" s="53"/>
      <c r="B8093" s="53"/>
    </row>
    <row r="8094" spans="1:2">
      <c r="A8094" s="53"/>
      <c r="B8094" s="53"/>
    </row>
    <row r="8095" spans="1:2">
      <c r="A8095" s="53"/>
      <c r="B8095" s="53"/>
    </row>
    <row r="8096" spans="1:2">
      <c r="A8096" s="53"/>
      <c r="B8096" s="53"/>
    </row>
    <row r="8097" spans="1:2">
      <c r="A8097" s="53"/>
      <c r="B8097" s="53"/>
    </row>
    <row r="8098" spans="1:2">
      <c r="A8098" s="53"/>
      <c r="B8098" s="53"/>
    </row>
    <row r="8099" spans="1:2">
      <c r="A8099" s="53"/>
      <c r="B8099" s="53"/>
    </row>
    <row r="8100" spans="1:2">
      <c r="A8100" s="53"/>
      <c r="B8100" s="53"/>
    </row>
    <row r="8101" spans="1:2">
      <c r="A8101" s="53"/>
      <c r="B8101" s="53"/>
    </row>
    <row r="8102" spans="1:2">
      <c r="A8102" s="53"/>
      <c r="B8102" s="53"/>
    </row>
    <row r="8103" spans="1:2">
      <c r="A8103" s="53"/>
      <c r="B8103" s="53"/>
    </row>
    <row r="8104" spans="1:2">
      <c r="A8104" s="53"/>
      <c r="B8104" s="53"/>
    </row>
    <row r="8105" spans="1:2">
      <c r="A8105" s="53"/>
      <c r="B8105" s="53"/>
    </row>
    <row r="8106" spans="1:2">
      <c r="A8106" s="53"/>
      <c r="B8106" s="53"/>
    </row>
    <row r="8107" spans="1:2">
      <c r="A8107" s="53"/>
      <c r="B8107" s="53"/>
    </row>
    <row r="8108" spans="1:2">
      <c r="A8108" s="53"/>
      <c r="B8108" s="53"/>
    </row>
    <row r="8109" spans="1:2">
      <c r="A8109" s="53"/>
      <c r="B8109" s="53"/>
    </row>
    <row r="8110" spans="1:2">
      <c r="A8110" s="53"/>
      <c r="B8110" s="53"/>
    </row>
    <row r="8111" spans="1:2">
      <c r="A8111" s="53"/>
      <c r="B8111" s="53"/>
    </row>
    <row r="8112" spans="1:2">
      <c r="A8112" s="53"/>
      <c r="B8112" s="53"/>
    </row>
    <row r="8113" spans="1:2">
      <c r="A8113" s="53"/>
      <c r="B8113" s="53"/>
    </row>
    <row r="8114" spans="1:2">
      <c r="A8114" s="53"/>
      <c r="B8114" s="53"/>
    </row>
    <row r="8115" spans="1:2">
      <c r="A8115" s="53"/>
      <c r="B8115" s="53"/>
    </row>
    <row r="8116" spans="1:2">
      <c r="A8116" s="53"/>
      <c r="B8116" s="53"/>
    </row>
    <row r="8117" spans="1:2">
      <c r="A8117" s="53"/>
      <c r="B8117" s="53"/>
    </row>
    <row r="8118" spans="1:2">
      <c r="A8118" s="53"/>
      <c r="B8118" s="53"/>
    </row>
    <row r="8119" spans="1:2">
      <c r="A8119" s="53"/>
      <c r="B8119" s="53"/>
    </row>
    <row r="8120" spans="1:2">
      <c r="A8120" s="53"/>
      <c r="B8120" s="53"/>
    </row>
    <row r="8121" spans="1:2">
      <c r="A8121" s="53"/>
      <c r="B8121" s="53"/>
    </row>
    <row r="8122" spans="1:2">
      <c r="A8122" s="53"/>
      <c r="B8122" s="53"/>
    </row>
    <row r="8123" spans="1:2">
      <c r="A8123" s="53"/>
      <c r="B8123" s="53"/>
    </row>
    <row r="8124" spans="1:2">
      <c r="A8124" s="53"/>
      <c r="B8124" s="53"/>
    </row>
    <row r="8125" spans="1:2">
      <c r="A8125" s="53"/>
      <c r="B8125" s="53"/>
    </row>
    <row r="8126" spans="1:2">
      <c r="A8126" s="53"/>
      <c r="B8126" s="53"/>
    </row>
    <row r="8127" spans="1:2">
      <c r="A8127" s="53"/>
      <c r="B8127" s="53"/>
    </row>
    <row r="8128" spans="1:2">
      <c r="A8128" s="53"/>
      <c r="B8128" s="53"/>
    </row>
    <row r="8129" spans="1:2">
      <c r="A8129" s="53"/>
      <c r="B8129" s="53"/>
    </row>
    <row r="8130" spans="1:2">
      <c r="A8130" s="53"/>
      <c r="B8130" s="53"/>
    </row>
    <row r="8131" spans="1:2">
      <c r="A8131" s="53"/>
      <c r="B8131" s="53"/>
    </row>
    <row r="8132" spans="1:2">
      <c r="A8132" s="53"/>
      <c r="B8132" s="53"/>
    </row>
    <row r="8133" spans="1:2">
      <c r="A8133" s="53"/>
      <c r="B8133" s="53"/>
    </row>
    <row r="8134" spans="1:2">
      <c r="A8134" s="53"/>
      <c r="B8134" s="53"/>
    </row>
    <row r="8135" spans="1:2">
      <c r="A8135" s="53"/>
      <c r="B8135" s="53"/>
    </row>
    <row r="8136" spans="1:2">
      <c r="A8136" s="53"/>
      <c r="B8136" s="53"/>
    </row>
    <row r="8137" spans="1:2">
      <c r="A8137" s="53"/>
      <c r="B8137" s="53"/>
    </row>
    <row r="8138" spans="1:2">
      <c r="A8138" s="53"/>
      <c r="B8138" s="53"/>
    </row>
    <row r="8139" spans="1:2">
      <c r="A8139" s="53"/>
      <c r="B8139" s="53"/>
    </row>
    <row r="8140" spans="1:2">
      <c r="A8140" s="53"/>
      <c r="B8140" s="53"/>
    </row>
    <row r="8141" spans="1:2">
      <c r="A8141" s="53"/>
      <c r="B8141" s="53"/>
    </row>
    <row r="8142" spans="1:2">
      <c r="A8142" s="53"/>
      <c r="B8142" s="53"/>
    </row>
    <row r="8143" spans="1:2">
      <c r="A8143" s="53"/>
      <c r="B8143" s="53"/>
    </row>
    <row r="8144" spans="1:2">
      <c r="A8144" s="53"/>
      <c r="B8144" s="53"/>
    </row>
    <row r="8145" spans="1:2">
      <c r="A8145" s="53"/>
      <c r="B8145" s="53"/>
    </row>
    <row r="8146" spans="1:2">
      <c r="A8146" s="53"/>
      <c r="B8146" s="53"/>
    </row>
    <row r="8147" spans="1:2">
      <c r="A8147" s="53"/>
      <c r="B8147" s="53"/>
    </row>
    <row r="8148" spans="1:2">
      <c r="A8148" s="53"/>
      <c r="B8148" s="53"/>
    </row>
    <row r="8149" spans="1:2">
      <c r="A8149" s="53"/>
      <c r="B8149" s="53"/>
    </row>
    <row r="8150" spans="1:2">
      <c r="A8150" s="53"/>
      <c r="B8150" s="53"/>
    </row>
    <row r="8151" spans="1:2">
      <c r="A8151" s="53"/>
      <c r="B8151" s="53"/>
    </row>
    <row r="8152" spans="1:2">
      <c r="A8152" s="53"/>
      <c r="B8152" s="53"/>
    </row>
    <row r="8153" spans="1:2">
      <c r="A8153" s="53"/>
      <c r="B8153" s="53"/>
    </row>
    <row r="8154" spans="1:2">
      <c r="A8154" s="53"/>
      <c r="B8154" s="53"/>
    </row>
    <row r="8155" spans="1:2">
      <c r="A8155" s="53"/>
      <c r="B8155" s="53"/>
    </row>
    <row r="8156" spans="1:2">
      <c r="A8156" s="53"/>
      <c r="B8156" s="53"/>
    </row>
    <row r="8157" spans="1:2">
      <c r="A8157" s="53"/>
      <c r="B8157" s="53"/>
    </row>
    <row r="8158" spans="1:2">
      <c r="A8158" s="53"/>
      <c r="B8158" s="53"/>
    </row>
    <row r="8159" spans="1:2">
      <c r="A8159" s="53"/>
      <c r="B8159" s="53"/>
    </row>
    <row r="8160" spans="1:2">
      <c r="A8160" s="53"/>
      <c r="B8160" s="53"/>
    </row>
    <row r="8161" spans="1:2">
      <c r="A8161" s="53"/>
      <c r="B8161" s="53"/>
    </row>
    <row r="8162" spans="1:2">
      <c r="A8162" s="53"/>
      <c r="B8162" s="53"/>
    </row>
    <row r="8163" spans="1:2">
      <c r="A8163" s="53"/>
      <c r="B8163" s="53"/>
    </row>
    <row r="8164" spans="1:2">
      <c r="A8164" s="53"/>
      <c r="B8164" s="53"/>
    </row>
    <row r="8165" spans="1:2">
      <c r="A8165" s="53"/>
      <c r="B8165" s="53"/>
    </row>
    <row r="8166" spans="1:2">
      <c r="A8166" s="53"/>
      <c r="B8166" s="53"/>
    </row>
    <row r="8167" spans="1:2">
      <c r="A8167" s="53"/>
      <c r="B8167" s="53"/>
    </row>
    <row r="8168" spans="1:2">
      <c r="A8168" s="53"/>
      <c r="B8168" s="53"/>
    </row>
    <row r="8169" spans="1:2">
      <c r="A8169" s="53"/>
      <c r="B8169" s="53"/>
    </row>
    <row r="8170" spans="1:2">
      <c r="A8170" s="53"/>
      <c r="B8170" s="53"/>
    </row>
    <row r="8171" spans="1:2">
      <c r="A8171" s="53"/>
      <c r="B8171" s="53"/>
    </row>
    <row r="8172" spans="1:2">
      <c r="A8172" s="53"/>
      <c r="B8172" s="53"/>
    </row>
    <row r="8173" spans="1:2">
      <c r="A8173" s="53"/>
      <c r="B8173" s="53"/>
    </row>
    <row r="8174" spans="1:2">
      <c r="A8174" s="53"/>
      <c r="B8174" s="53"/>
    </row>
    <row r="8175" spans="1:2">
      <c r="A8175" s="53"/>
      <c r="B8175" s="53"/>
    </row>
    <row r="8176" spans="1:2">
      <c r="A8176" s="53"/>
      <c r="B8176" s="53"/>
    </row>
    <row r="8177" spans="1:2">
      <c r="A8177" s="53"/>
      <c r="B8177" s="53"/>
    </row>
    <row r="8178" spans="1:2">
      <c r="A8178" s="53"/>
      <c r="B8178" s="53"/>
    </row>
    <row r="8179" spans="1:2">
      <c r="A8179" s="53"/>
      <c r="B8179" s="53"/>
    </row>
    <row r="8180" spans="1:2">
      <c r="A8180" s="53"/>
      <c r="B8180" s="53"/>
    </row>
    <row r="8181" spans="1:2">
      <c r="A8181" s="53"/>
      <c r="B8181" s="53"/>
    </row>
    <row r="8182" spans="1:2">
      <c r="A8182" s="53"/>
      <c r="B8182" s="53"/>
    </row>
    <row r="8183" spans="1:2">
      <c r="A8183" s="53"/>
      <c r="B8183" s="53"/>
    </row>
    <row r="8184" spans="1:2">
      <c r="A8184" s="53"/>
      <c r="B8184" s="53"/>
    </row>
    <row r="8185" spans="1:2">
      <c r="A8185" s="53"/>
      <c r="B8185" s="53"/>
    </row>
    <row r="8186" spans="1:2">
      <c r="A8186" s="53"/>
      <c r="B8186" s="53"/>
    </row>
    <row r="8187" spans="1:2">
      <c r="A8187" s="53"/>
      <c r="B8187" s="53"/>
    </row>
    <row r="8188" spans="1:2">
      <c r="A8188" s="53"/>
      <c r="B8188" s="53"/>
    </row>
    <row r="8189" spans="1:2">
      <c r="A8189" s="53"/>
      <c r="B8189" s="53"/>
    </row>
    <row r="8190" spans="1:2">
      <c r="A8190" s="53"/>
      <c r="B8190" s="53"/>
    </row>
    <row r="8191" spans="1:2">
      <c r="A8191" s="53"/>
      <c r="B8191" s="53"/>
    </row>
    <row r="8192" spans="1:2">
      <c r="A8192" s="53"/>
      <c r="B8192" s="53"/>
    </row>
    <row r="8193" spans="1:2">
      <c r="A8193" s="53"/>
      <c r="B8193" s="53"/>
    </row>
    <row r="8194" spans="1:2">
      <c r="A8194" s="53"/>
      <c r="B8194" s="53"/>
    </row>
    <row r="8195" spans="1:2">
      <c r="A8195" s="53"/>
      <c r="B8195" s="53"/>
    </row>
    <row r="8196" spans="1:2">
      <c r="A8196" s="53"/>
      <c r="B8196" s="53"/>
    </row>
    <row r="8197" spans="1:2">
      <c r="A8197" s="53"/>
      <c r="B8197" s="53"/>
    </row>
    <row r="8198" spans="1:2">
      <c r="A8198" s="53"/>
      <c r="B8198" s="53"/>
    </row>
    <row r="8199" spans="1:2">
      <c r="A8199" s="53"/>
      <c r="B8199" s="53"/>
    </row>
    <row r="8200" spans="1:2">
      <c r="A8200" s="53"/>
      <c r="B8200" s="53"/>
    </row>
    <row r="8201" spans="1:2">
      <c r="A8201" s="53"/>
      <c r="B8201" s="53"/>
    </row>
    <row r="8202" spans="1:2">
      <c r="A8202" s="53"/>
      <c r="B8202" s="53"/>
    </row>
    <row r="8203" spans="1:2">
      <c r="A8203" s="53"/>
      <c r="B8203" s="53"/>
    </row>
    <row r="8204" spans="1:2">
      <c r="A8204" s="53"/>
      <c r="B8204" s="53"/>
    </row>
    <row r="8205" spans="1:2">
      <c r="A8205" s="53"/>
      <c r="B8205" s="53"/>
    </row>
    <row r="8206" spans="1:2">
      <c r="A8206" s="53"/>
      <c r="B8206" s="53"/>
    </row>
    <row r="8207" spans="1:2">
      <c r="A8207" s="53"/>
      <c r="B8207" s="53"/>
    </row>
    <row r="8208" spans="1:2">
      <c r="A8208" s="53"/>
      <c r="B8208" s="53"/>
    </row>
    <row r="8209" spans="1:2">
      <c r="A8209" s="53"/>
      <c r="B8209" s="53"/>
    </row>
    <row r="8210" spans="1:2">
      <c r="A8210" s="53"/>
      <c r="B8210" s="53"/>
    </row>
    <row r="8211" spans="1:2">
      <c r="A8211" s="53"/>
      <c r="B8211" s="53"/>
    </row>
    <row r="8212" spans="1:2">
      <c r="A8212" s="53"/>
      <c r="B8212" s="53"/>
    </row>
    <row r="8213" spans="1:2">
      <c r="A8213" s="53"/>
      <c r="B8213" s="53"/>
    </row>
    <row r="8214" spans="1:2">
      <c r="A8214" s="53"/>
      <c r="B8214" s="53"/>
    </row>
    <row r="8215" spans="1:2">
      <c r="A8215" s="53"/>
      <c r="B8215" s="53"/>
    </row>
    <row r="8216" spans="1:2">
      <c r="A8216" s="53"/>
      <c r="B8216" s="53"/>
    </row>
    <row r="8217" spans="1:2">
      <c r="A8217" s="53"/>
      <c r="B8217" s="53"/>
    </row>
    <row r="8218" spans="1:2">
      <c r="A8218" s="53"/>
      <c r="B8218" s="53"/>
    </row>
    <row r="8219" spans="1:2">
      <c r="A8219" s="53"/>
      <c r="B8219" s="53"/>
    </row>
    <row r="8220" spans="1:2">
      <c r="A8220" s="53"/>
      <c r="B8220" s="53"/>
    </row>
    <row r="8221" spans="1:2">
      <c r="A8221" s="53"/>
      <c r="B8221" s="53"/>
    </row>
    <row r="8222" spans="1:2">
      <c r="A8222" s="53"/>
      <c r="B8222" s="53"/>
    </row>
    <row r="8223" spans="1:2">
      <c r="A8223" s="53"/>
      <c r="B8223" s="53"/>
    </row>
    <row r="8224" spans="1:2">
      <c r="A8224" s="53"/>
      <c r="B8224" s="53"/>
    </row>
    <row r="8225" spans="1:2">
      <c r="A8225" s="53"/>
      <c r="B8225" s="53"/>
    </row>
    <row r="8226" spans="1:2">
      <c r="A8226" s="53"/>
      <c r="B8226" s="53"/>
    </row>
    <row r="8227" spans="1:2">
      <c r="A8227" s="53"/>
      <c r="B8227" s="53"/>
    </row>
    <row r="8228" spans="1:2">
      <c r="A8228" s="53"/>
      <c r="B8228" s="53"/>
    </row>
    <row r="8229" spans="1:2">
      <c r="A8229" s="53"/>
      <c r="B8229" s="53"/>
    </row>
    <row r="8230" spans="1:2">
      <c r="A8230" s="53"/>
      <c r="B8230" s="53"/>
    </row>
    <row r="8231" spans="1:2">
      <c r="A8231" s="53"/>
      <c r="B8231" s="53"/>
    </row>
    <row r="8232" spans="1:2">
      <c r="A8232" s="53"/>
      <c r="B8232" s="53"/>
    </row>
    <row r="8233" spans="1:2">
      <c r="A8233" s="53"/>
      <c r="B8233" s="53"/>
    </row>
    <row r="8234" spans="1:2">
      <c r="A8234" s="53"/>
      <c r="B8234" s="53"/>
    </row>
    <row r="8235" spans="1:2">
      <c r="A8235" s="53"/>
      <c r="B8235" s="53"/>
    </row>
    <row r="8236" spans="1:2">
      <c r="A8236" s="53"/>
      <c r="B8236" s="53"/>
    </row>
    <row r="8237" spans="1:2">
      <c r="A8237" s="53"/>
      <c r="B8237" s="53"/>
    </row>
    <row r="8238" spans="1:2">
      <c r="A8238" s="53"/>
      <c r="B8238" s="53"/>
    </row>
    <row r="8239" spans="1:2">
      <c r="A8239" s="53"/>
      <c r="B8239" s="53"/>
    </row>
    <row r="8240" spans="1:2">
      <c r="A8240" s="53"/>
      <c r="B8240" s="53"/>
    </row>
    <row r="8241" spans="1:2">
      <c r="A8241" s="53"/>
      <c r="B8241" s="53"/>
    </row>
    <row r="8242" spans="1:2">
      <c r="A8242" s="53"/>
      <c r="B8242" s="53"/>
    </row>
    <row r="8243" spans="1:2">
      <c r="A8243" s="53"/>
      <c r="B8243" s="53"/>
    </row>
    <row r="8244" spans="1:2">
      <c r="A8244" s="53"/>
      <c r="B8244" s="53"/>
    </row>
    <row r="8245" spans="1:2">
      <c r="A8245" s="53"/>
      <c r="B8245" s="53"/>
    </row>
    <row r="8246" spans="1:2">
      <c r="A8246" s="53"/>
      <c r="B8246" s="53"/>
    </row>
    <row r="8247" spans="1:2">
      <c r="A8247" s="53"/>
      <c r="B8247" s="53"/>
    </row>
    <row r="8248" spans="1:2">
      <c r="A8248" s="53"/>
      <c r="B8248" s="53"/>
    </row>
    <row r="8249" spans="1:2">
      <c r="A8249" s="53"/>
      <c r="B8249" s="53"/>
    </row>
    <row r="8250" spans="1:2">
      <c r="A8250" s="53"/>
      <c r="B8250" s="53"/>
    </row>
    <row r="8251" spans="1:2">
      <c r="A8251" s="53"/>
      <c r="B8251" s="53"/>
    </row>
    <row r="8252" spans="1:2">
      <c r="A8252" s="53"/>
      <c r="B8252" s="53"/>
    </row>
    <row r="8253" spans="1:2">
      <c r="A8253" s="53"/>
      <c r="B8253" s="53"/>
    </row>
    <row r="8254" spans="1:2">
      <c r="A8254" s="53"/>
      <c r="B8254" s="53"/>
    </row>
    <row r="8255" spans="1:2">
      <c r="A8255" s="53"/>
      <c r="B8255" s="53"/>
    </row>
    <row r="8256" spans="1:2">
      <c r="A8256" s="53"/>
      <c r="B8256" s="53"/>
    </row>
    <row r="8257" spans="1:2">
      <c r="A8257" s="53"/>
      <c r="B8257" s="53"/>
    </row>
    <row r="8258" spans="1:2">
      <c r="A8258" s="53"/>
      <c r="B8258" s="53"/>
    </row>
    <row r="8259" spans="1:2">
      <c r="A8259" s="53"/>
      <c r="B8259" s="53"/>
    </row>
    <row r="8260" spans="1:2">
      <c r="A8260" s="53"/>
      <c r="B8260" s="53"/>
    </row>
    <row r="8261" spans="1:2">
      <c r="A8261" s="53"/>
      <c r="B8261" s="53"/>
    </row>
    <row r="8262" spans="1:2">
      <c r="A8262" s="53"/>
      <c r="B8262" s="53"/>
    </row>
    <row r="8263" spans="1:2">
      <c r="A8263" s="53"/>
      <c r="B8263" s="53"/>
    </row>
    <row r="8264" spans="1:2">
      <c r="A8264" s="53"/>
      <c r="B8264" s="53"/>
    </row>
    <row r="8265" spans="1:2">
      <c r="A8265" s="53"/>
      <c r="B8265" s="53"/>
    </row>
    <row r="8266" spans="1:2">
      <c r="A8266" s="53"/>
      <c r="B8266" s="53"/>
    </row>
    <row r="8267" spans="1:2">
      <c r="A8267" s="53"/>
      <c r="B8267" s="53"/>
    </row>
    <row r="8268" spans="1:2">
      <c r="A8268" s="53"/>
      <c r="B8268" s="53"/>
    </row>
    <row r="8269" spans="1:2">
      <c r="A8269" s="53"/>
      <c r="B8269" s="53"/>
    </row>
    <row r="8270" spans="1:2">
      <c r="A8270" s="53"/>
      <c r="B8270" s="53"/>
    </row>
    <row r="8271" spans="1:2">
      <c r="A8271" s="53"/>
      <c r="B8271" s="53"/>
    </row>
    <row r="8272" spans="1:2">
      <c r="A8272" s="53"/>
      <c r="B8272" s="53"/>
    </row>
    <row r="8273" spans="1:2">
      <c r="A8273" s="53"/>
      <c r="B8273" s="53"/>
    </row>
    <row r="8274" spans="1:2">
      <c r="A8274" s="53"/>
      <c r="B8274" s="53"/>
    </row>
    <row r="8275" spans="1:2">
      <c r="A8275" s="53"/>
      <c r="B8275" s="53"/>
    </row>
    <row r="8276" spans="1:2">
      <c r="A8276" s="53"/>
      <c r="B8276" s="53"/>
    </row>
    <row r="8277" spans="1:2">
      <c r="A8277" s="53"/>
      <c r="B8277" s="53"/>
    </row>
    <row r="8278" spans="1:2">
      <c r="A8278" s="53"/>
      <c r="B8278" s="53"/>
    </row>
    <row r="8279" spans="1:2">
      <c r="A8279" s="53"/>
      <c r="B8279" s="53"/>
    </row>
    <row r="8280" spans="1:2">
      <c r="A8280" s="53"/>
      <c r="B8280" s="53"/>
    </row>
    <row r="8281" spans="1:2">
      <c r="A8281" s="53"/>
      <c r="B8281" s="53"/>
    </row>
    <row r="8282" spans="1:2">
      <c r="A8282" s="53"/>
      <c r="B8282" s="53"/>
    </row>
    <row r="8283" spans="1:2">
      <c r="A8283" s="53"/>
      <c r="B8283" s="53"/>
    </row>
    <row r="8284" spans="1:2">
      <c r="A8284" s="53"/>
      <c r="B8284" s="53"/>
    </row>
    <row r="8285" spans="1:2">
      <c r="A8285" s="53"/>
      <c r="B8285" s="53"/>
    </row>
    <row r="8286" spans="1:2">
      <c r="A8286" s="53"/>
      <c r="B8286" s="53"/>
    </row>
    <row r="8287" spans="1:2">
      <c r="A8287" s="53"/>
      <c r="B8287" s="53"/>
    </row>
    <row r="8288" spans="1:2">
      <c r="A8288" s="53"/>
      <c r="B8288" s="53"/>
    </row>
    <row r="8289" spans="1:2">
      <c r="A8289" s="53"/>
      <c r="B8289" s="53"/>
    </row>
    <row r="8290" spans="1:2">
      <c r="A8290" s="53"/>
      <c r="B8290" s="53"/>
    </row>
    <row r="8291" spans="1:2">
      <c r="A8291" s="53"/>
      <c r="B8291" s="53"/>
    </row>
    <row r="8292" spans="1:2">
      <c r="A8292" s="53"/>
      <c r="B8292" s="53"/>
    </row>
    <row r="8293" spans="1:2">
      <c r="A8293" s="53"/>
      <c r="B8293" s="53"/>
    </row>
    <row r="8294" spans="1:2">
      <c r="A8294" s="53"/>
      <c r="B8294" s="53"/>
    </row>
    <row r="8295" spans="1:2">
      <c r="A8295" s="53"/>
      <c r="B8295" s="53"/>
    </row>
    <row r="8296" spans="1:2">
      <c r="A8296" s="53"/>
      <c r="B8296" s="53"/>
    </row>
    <row r="8297" spans="1:2">
      <c r="A8297" s="53"/>
      <c r="B8297" s="53"/>
    </row>
    <row r="8298" spans="1:2">
      <c r="A8298" s="53"/>
      <c r="B8298" s="53"/>
    </row>
    <row r="8299" spans="1:2">
      <c r="A8299" s="53"/>
      <c r="B8299" s="53"/>
    </row>
    <row r="8300" spans="1:2">
      <c r="A8300" s="53"/>
      <c r="B8300" s="53"/>
    </row>
    <row r="8301" spans="1:2">
      <c r="A8301" s="53"/>
      <c r="B8301" s="53"/>
    </row>
    <row r="8302" spans="1:2">
      <c r="A8302" s="53"/>
      <c r="B8302" s="53"/>
    </row>
    <row r="8303" spans="1:2">
      <c r="A8303" s="53"/>
      <c r="B8303" s="53"/>
    </row>
    <row r="8304" spans="1:2">
      <c r="A8304" s="53"/>
      <c r="B8304" s="53"/>
    </row>
    <row r="8305" spans="1:2">
      <c r="A8305" s="53"/>
      <c r="B8305" s="53"/>
    </row>
    <row r="8306" spans="1:2">
      <c r="A8306" s="53"/>
      <c r="B8306" s="53"/>
    </row>
    <row r="8307" spans="1:2">
      <c r="A8307" s="53"/>
      <c r="B8307" s="53"/>
    </row>
    <row r="8308" spans="1:2">
      <c r="A8308" s="53"/>
      <c r="B8308" s="53"/>
    </row>
    <row r="8309" spans="1:2">
      <c r="A8309" s="53"/>
      <c r="B8309" s="53"/>
    </row>
    <row r="8310" spans="1:2">
      <c r="A8310" s="53"/>
      <c r="B8310" s="53"/>
    </row>
    <row r="8311" spans="1:2">
      <c r="A8311" s="53"/>
      <c r="B8311" s="53"/>
    </row>
    <row r="8312" spans="1:2">
      <c r="A8312" s="53"/>
      <c r="B8312" s="53"/>
    </row>
    <row r="8313" spans="1:2">
      <c r="A8313" s="53"/>
      <c r="B8313" s="53"/>
    </row>
    <row r="8314" spans="1:2">
      <c r="A8314" s="53"/>
      <c r="B8314" s="53"/>
    </row>
    <row r="8315" spans="1:2">
      <c r="A8315" s="53"/>
      <c r="B8315" s="53"/>
    </row>
    <row r="8316" spans="1:2">
      <c r="A8316" s="53"/>
      <c r="B8316" s="53"/>
    </row>
    <row r="8317" spans="1:2">
      <c r="A8317" s="53"/>
      <c r="B8317" s="53"/>
    </row>
    <row r="8318" spans="1:2">
      <c r="A8318" s="53"/>
      <c r="B8318" s="53"/>
    </row>
    <row r="8319" spans="1:2">
      <c r="A8319" s="53"/>
      <c r="B8319" s="53"/>
    </row>
    <row r="8320" spans="1:2">
      <c r="A8320" s="53"/>
      <c r="B8320" s="53"/>
    </row>
    <row r="8321" spans="1:2">
      <c r="A8321" s="53"/>
      <c r="B8321" s="53"/>
    </row>
    <row r="8322" spans="1:2">
      <c r="A8322" s="53"/>
      <c r="B8322" s="53"/>
    </row>
    <row r="8323" spans="1:2">
      <c r="A8323" s="53"/>
      <c r="B8323" s="53"/>
    </row>
    <row r="8324" spans="1:2">
      <c r="A8324" s="53"/>
      <c r="B8324" s="53"/>
    </row>
    <row r="8325" spans="1:2">
      <c r="A8325" s="53"/>
      <c r="B8325" s="53"/>
    </row>
    <row r="8326" spans="1:2">
      <c r="A8326" s="53"/>
      <c r="B8326" s="53"/>
    </row>
    <row r="8327" spans="1:2">
      <c r="A8327" s="53"/>
      <c r="B8327" s="53"/>
    </row>
    <row r="8328" spans="1:2">
      <c r="A8328" s="53"/>
      <c r="B8328" s="53"/>
    </row>
    <row r="8329" spans="1:2">
      <c r="A8329" s="53"/>
      <c r="B8329" s="53"/>
    </row>
    <row r="8330" spans="1:2">
      <c r="A8330" s="53"/>
      <c r="B8330" s="53"/>
    </row>
    <row r="8331" spans="1:2">
      <c r="A8331" s="53"/>
      <c r="B8331" s="53"/>
    </row>
    <row r="8332" spans="1:2">
      <c r="A8332" s="53"/>
      <c r="B8332" s="53"/>
    </row>
    <row r="8333" spans="1:2">
      <c r="A8333" s="53"/>
      <c r="B8333" s="53"/>
    </row>
    <row r="8334" spans="1:2">
      <c r="A8334" s="53"/>
      <c r="B8334" s="53"/>
    </row>
    <row r="8335" spans="1:2">
      <c r="A8335" s="53"/>
      <c r="B8335" s="53"/>
    </row>
    <row r="8336" spans="1:2">
      <c r="A8336" s="53"/>
      <c r="B8336" s="53"/>
    </row>
    <row r="8337" spans="1:2">
      <c r="A8337" s="53"/>
      <c r="B8337" s="53"/>
    </row>
    <row r="8338" spans="1:2">
      <c r="A8338" s="53"/>
      <c r="B8338" s="53"/>
    </row>
    <row r="8339" spans="1:2">
      <c r="A8339" s="53"/>
      <c r="B8339" s="53"/>
    </row>
    <row r="8340" spans="1:2">
      <c r="A8340" s="53"/>
      <c r="B8340" s="53"/>
    </row>
    <row r="8341" spans="1:2">
      <c r="A8341" s="53"/>
      <c r="B8341" s="53"/>
    </row>
    <row r="8342" spans="1:2">
      <c r="A8342" s="53"/>
      <c r="B8342" s="53"/>
    </row>
    <row r="8343" spans="1:2">
      <c r="A8343" s="53"/>
      <c r="B8343" s="53"/>
    </row>
    <row r="8344" spans="1:2">
      <c r="A8344" s="53"/>
      <c r="B8344" s="53"/>
    </row>
    <row r="8345" spans="1:2">
      <c r="A8345" s="53"/>
      <c r="B8345" s="53"/>
    </row>
    <row r="8346" spans="1:2">
      <c r="A8346" s="53"/>
      <c r="B8346" s="53"/>
    </row>
    <row r="8347" spans="1:2">
      <c r="A8347" s="53"/>
      <c r="B8347" s="53"/>
    </row>
    <row r="8348" spans="1:2">
      <c r="A8348" s="53"/>
      <c r="B8348" s="53"/>
    </row>
    <row r="8349" spans="1:2">
      <c r="A8349" s="53"/>
      <c r="B8349" s="53"/>
    </row>
    <row r="8350" spans="1:2">
      <c r="A8350" s="53"/>
      <c r="B8350" s="53"/>
    </row>
    <row r="8351" spans="1:2">
      <c r="A8351" s="53"/>
      <c r="B8351" s="53"/>
    </row>
    <row r="8352" spans="1:2">
      <c r="A8352" s="53"/>
      <c r="B8352" s="53"/>
    </row>
    <row r="8353" spans="1:2">
      <c r="A8353" s="53"/>
      <c r="B8353" s="53"/>
    </row>
    <row r="8354" spans="1:2">
      <c r="A8354" s="53"/>
      <c r="B8354" s="53"/>
    </row>
    <row r="8355" spans="1:2">
      <c r="A8355" s="53"/>
      <c r="B8355" s="53"/>
    </row>
    <row r="8356" spans="1:2">
      <c r="A8356" s="53"/>
      <c r="B8356" s="53"/>
    </row>
    <row r="8357" spans="1:2">
      <c r="A8357" s="53"/>
      <c r="B8357" s="53"/>
    </row>
    <row r="8358" spans="1:2">
      <c r="A8358" s="53"/>
      <c r="B8358" s="53"/>
    </row>
    <row r="8359" spans="1:2">
      <c r="A8359" s="53"/>
      <c r="B8359" s="53"/>
    </row>
    <row r="8360" spans="1:2">
      <c r="A8360" s="53"/>
      <c r="B8360" s="53"/>
    </row>
    <row r="8361" spans="1:2">
      <c r="A8361" s="53"/>
      <c r="B8361" s="53"/>
    </row>
    <row r="8362" spans="1:2">
      <c r="A8362" s="53"/>
      <c r="B8362" s="53"/>
    </row>
    <row r="8363" spans="1:2">
      <c r="A8363" s="53"/>
      <c r="B8363" s="53"/>
    </row>
    <row r="8364" spans="1:2">
      <c r="A8364" s="53"/>
      <c r="B8364" s="53"/>
    </row>
    <row r="8365" spans="1:2">
      <c r="A8365" s="53"/>
      <c r="B8365" s="53"/>
    </row>
    <row r="8366" spans="1:2">
      <c r="A8366" s="53"/>
      <c r="B8366" s="53"/>
    </row>
    <row r="8367" spans="1:2">
      <c r="A8367" s="53"/>
      <c r="B8367" s="53"/>
    </row>
    <row r="8368" spans="1:2">
      <c r="A8368" s="53"/>
      <c r="B8368" s="53"/>
    </row>
    <row r="8369" spans="1:2">
      <c r="A8369" s="53"/>
      <c r="B8369" s="53"/>
    </row>
    <row r="8370" spans="1:2">
      <c r="A8370" s="53"/>
      <c r="B8370" s="53"/>
    </row>
    <row r="8371" spans="1:2">
      <c r="A8371" s="53"/>
      <c r="B8371" s="53"/>
    </row>
    <row r="8372" spans="1:2">
      <c r="A8372" s="53"/>
      <c r="B8372" s="53"/>
    </row>
    <row r="8373" spans="1:2">
      <c r="A8373" s="53"/>
      <c r="B8373" s="53"/>
    </row>
    <row r="8374" spans="1:2">
      <c r="A8374" s="53"/>
      <c r="B8374" s="53"/>
    </row>
    <row r="8375" spans="1:2">
      <c r="A8375" s="53"/>
      <c r="B8375" s="53"/>
    </row>
    <row r="8376" spans="1:2">
      <c r="A8376" s="53"/>
      <c r="B8376" s="53"/>
    </row>
    <row r="8377" spans="1:2">
      <c r="A8377" s="53"/>
      <c r="B8377" s="53"/>
    </row>
    <row r="8378" spans="1:2">
      <c r="A8378" s="53"/>
      <c r="B8378" s="53"/>
    </row>
    <row r="8379" spans="1:2">
      <c r="A8379" s="53"/>
      <c r="B8379" s="53"/>
    </row>
    <row r="8380" spans="1:2">
      <c r="A8380" s="53"/>
      <c r="B8380" s="53"/>
    </row>
    <row r="8381" spans="1:2">
      <c r="A8381" s="53"/>
      <c r="B8381" s="53"/>
    </row>
    <row r="8382" spans="1:2">
      <c r="A8382" s="53"/>
      <c r="B8382" s="53"/>
    </row>
    <row r="8383" spans="1:2">
      <c r="A8383" s="53"/>
      <c r="B8383" s="53"/>
    </row>
    <row r="8384" spans="1:2">
      <c r="A8384" s="53"/>
      <c r="B8384" s="53"/>
    </row>
    <row r="8385" spans="1:2">
      <c r="A8385" s="53"/>
      <c r="B8385" s="53"/>
    </row>
    <row r="8386" spans="1:2">
      <c r="A8386" s="53"/>
      <c r="B8386" s="53"/>
    </row>
    <row r="8387" spans="1:2">
      <c r="A8387" s="53"/>
      <c r="B8387" s="53"/>
    </row>
    <row r="8388" spans="1:2">
      <c r="A8388" s="53"/>
      <c r="B8388" s="53"/>
    </row>
    <row r="8389" spans="1:2">
      <c r="A8389" s="53"/>
      <c r="B8389" s="53"/>
    </row>
    <row r="8390" spans="1:2">
      <c r="A8390" s="53"/>
      <c r="B8390" s="53"/>
    </row>
    <row r="8391" spans="1:2">
      <c r="A8391" s="53"/>
      <c r="B8391" s="53"/>
    </row>
    <row r="8392" spans="1:2">
      <c r="A8392" s="53"/>
      <c r="B8392" s="53"/>
    </row>
    <row r="8393" spans="1:2">
      <c r="A8393" s="53"/>
      <c r="B8393" s="53"/>
    </row>
    <row r="8394" spans="1:2">
      <c r="A8394" s="53"/>
      <c r="B8394" s="53"/>
    </row>
    <row r="8395" spans="1:2">
      <c r="A8395" s="53"/>
      <c r="B8395" s="53"/>
    </row>
    <row r="8396" spans="1:2">
      <c r="A8396" s="53"/>
      <c r="B8396" s="53"/>
    </row>
    <row r="8397" spans="1:2">
      <c r="A8397" s="53"/>
      <c r="B8397" s="53"/>
    </row>
    <row r="8398" spans="1:2">
      <c r="A8398" s="53"/>
      <c r="B8398" s="53"/>
    </row>
    <row r="8399" spans="1:2">
      <c r="A8399" s="53"/>
      <c r="B8399" s="53"/>
    </row>
    <row r="8400" spans="1:2">
      <c r="A8400" s="53"/>
      <c r="B8400" s="53"/>
    </row>
    <row r="8401" spans="1:2">
      <c r="A8401" s="53"/>
      <c r="B8401" s="53"/>
    </row>
    <row r="8402" spans="1:2">
      <c r="A8402" s="53"/>
      <c r="B8402" s="53"/>
    </row>
    <row r="8403" spans="1:2">
      <c r="A8403" s="53"/>
      <c r="B8403" s="53"/>
    </row>
    <row r="8404" spans="1:2">
      <c r="A8404" s="53"/>
      <c r="B8404" s="53"/>
    </row>
    <row r="8405" spans="1:2">
      <c r="A8405" s="53"/>
      <c r="B8405" s="53"/>
    </row>
    <row r="8406" spans="1:2">
      <c r="A8406" s="53"/>
      <c r="B8406" s="53"/>
    </row>
    <row r="8407" spans="1:2">
      <c r="A8407" s="53"/>
      <c r="B8407" s="53"/>
    </row>
    <row r="8408" spans="1:2">
      <c r="A8408" s="53"/>
      <c r="B8408" s="53"/>
    </row>
    <row r="8409" spans="1:2">
      <c r="A8409" s="53"/>
      <c r="B8409" s="53"/>
    </row>
    <row r="8410" spans="1:2">
      <c r="A8410" s="53"/>
      <c r="B8410" s="53"/>
    </row>
    <row r="8411" spans="1:2">
      <c r="A8411" s="53"/>
      <c r="B8411" s="53"/>
    </row>
    <row r="8412" spans="1:2">
      <c r="A8412" s="53"/>
      <c r="B8412" s="53"/>
    </row>
    <row r="8413" spans="1:2">
      <c r="A8413" s="53"/>
      <c r="B8413" s="53"/>
    </row>
    <row r="8414" spans="1:2">
      <c r="A8414" s="53"/>
      <c r="B8414" s="53"/>
    </row>
    <row r="8415" spans="1:2">
      <c r="A8415" s="53"/>
      <c r="B8415" s="53"/>
    </row>
    <row r="8416" spans="1:2">
      <c r="A8416" s="53"/>
      <c r="B8416" s="53"/>
    </row>
    <row r="8417" spans="1:2">
      <c r="A8417" s="53"/>
      <c r="B8417" s="53"/>
    </row>
    <row r="8418" spans="1:2">
      <c r="A8418" s="53"/>
      <c r="B8418" s="53"/>
    </row>
    <row r="8419" spans="1:2">
      <c r="A8419" s="53"/>
      <c r="B8419" s="53"/>
    </row>
    <row r="8420" spans="1:2">
      <c r="A8420" s="53"/>
      <c r="B8420" s="53"/>
    </row>
    <row r="8421" spans="1:2">
      <c r="A8421" s="53"/>
      <c r="B8421" s="53"/>
    </row>
    <row r="8422" spans="1:2">
      <c r="A8422" s="53"/>
      <c r="B8422" s="53"/>
    </row>
    <row r="8423" spans="1:2">
      <c r="A8423" s="53"/>
      <c r="B8423" s="53"/>
    </row>
    <row r="8424" spans="1:2">
      <c r="A8424" s="53"/>
      <c r="B8424" s="53"/>
    </row>
    <row r="8425" spans="1:2">
      <c r="A8425" s="53"/>
      <c r="B8425" s="53"/>
    </row>
    <row r="8426" spans="1:2">
      <c r="A8426" s="53"/>
      <c r="B8426" s="53"/>
    </row>
    <row r="8427" spans="1:2">
      <c r="A8427" s="53"/>
      <c r="B8427" s="53"/>
    </row>
    <row r="8428" spans="1:2">
      <c r="A8428" s="53"/>
      <c r="B8428" s="53"/>
    </row>
    <row r="8429" spans="1:2">
      <c r="A8429" s="53"/>
      <c r="B8429" s="53"/>
    </row>
    <row r="8430" spans="1:2">
      <c r="A8430" s="53"/>
      <c r="B8430" s="53"/>
    </row>
    <row r="8431" spans="1:2">
      <c r="A8431" s="53"/>
      <c r="B8431" s="53"/>
    </row>
    <row r="8432" spans="1:2">
      <c r="A8432" s="53"/>
      <c r="B8432" s="53"/>
    </row>
    <row r="8433" spans="1:2">
      <c r="A8433" s="53"/>
      <c r="B8433" s="53"/>
    </row>
    <row r="8434" spans="1:2">
      <c r="A8434" s="53"/>
      <c r="B8434" s="53"/>
    </row>
    <row r="8435" spans="1:2">
      <c r="A8435" s="53"/>
      <c r="B8435" s="53"/>
    </row>
    <row r="8436" spans="1:2">
      <c r="A8436" s="53"/>
      <c r="B8436" s="53"/>
    </row>
    <row r="8437" spans="1:2">
      <c r="A8437" s="53"/>
      <c r="B8437" s="53"/>
    </row>
    <row r="8438" spans="1:2">
      <c r="A8438" s="53"/>
      <c r="B8438" s="53"/>
    </row>
    <row r="8439" spans="1:2">
      <c r="A8439" s="53"/>
      <c r="B8439" s="53"/>
    </row>
    <row r="8440" spans="1:2">
      <c r="A8440" s="53"/>
      <c r="B8440" s="53"/>
    </row>
    <row r="8441" spans="1:2">
      <c r="A8441" s="53"/>
      <c r="B8441" s="53"/>
    </row>
    <row r="8442" spans="1:2">
      <c r="A8442" s="53"/>
      <c r="B8442" s="53"/>
    </row>
    <row r="8443" spans="1:2">
      <c r="A8443" s="53"/>
      <c r="B8443" s="53"/>
    </row>
    <row r="8444" spans="1:2">
      <c r="A8444" s="53"/>
      <c r="B8444" s="53"/>
    </row>
    <row r="8445" spans="1:2">
      <c r="A8445" s="53"/>
      <c r="B8445" s="53"/>
    </row>
    <row r="8446" spans="1:2">
      <c r="A8446" s="53"/>
      <c r="B8446" s="53"/>
    </row>
    <row r="8447" spans="1:2">
      <c r="A8447" s="53"/>
      <c r="B8447" s="53"/>
    </row>
    <row r="8448" spans="1:2">
      <c r="A8448" s="53"/>
      <c r="B8448" s="53"/>
    </row>
    <row r="8449" spans="1:2">
      <c r="A8449" s="53"/>
      <c r="B8449" s="53"/>
    </row>
    <row r="8450" spans="1:2">
      <c r="A8450" s="53"/>
      <c r="B8450" s="53"/>
    </row>
    <row r="8451" spans="1:2">
      <c r="A8451" s="53"/>
      <c r="B8451" s="53"/>
    </row>
    <row r="8452" spans="1:2">
      <c r="A8452" s="53"/>
      <c r="B8452" s="53"/>
    </row>
    <row r="8453" spans="1:2">
      <c r="A8453" s="53"/>
      <c r="B8453" s="53"/>
    </row>
    <row r="8454" spans="1:2">
      <c r="A8454" s="53"/>
      <c r="B8454" s="53"/>
    </row>
    <row r="8455" spans="1:2">
      <c r="A8455" s="53"/>
      <c r="B8455" s="53"/>
    </row>
    <row r="8456" spans="1:2">
      <c r="A8456" s="53"/>
      <c r="B8456" s="53"/>
    </row>
    <row r="8457" spans="1:2">
      <c r="A8457" s="53"/>
      <c r="B8457" s="53"/>
    </row>
    <row r="8458" spans="1:2">
      <c r="A8458" s="53"/>
      <c r="B8458" s="53"/>
    </row>
    <row r="8459" spans="1:2">
      <c r="A8459" s="53"/>
      <c r="B8459" s="53"/>
    </row>
    <row r="8460" spans="1:2">
      <c r="A8460" s="53"/>
      <c r="B8460" s="53"/>
    </row>
    <row r="8461" spans="1:2">
      <c r="A8461" s="53"/>
      <c r="B8461" s="53"/>
    </row>
    <row r="8462" spans="1:2">
      <c r="A8462" s="53"/>
      <c r="B8462" s="53"/>
    </row>
    <row r="8463" spans="1:2">
      <c r="A8463" s="53"/>
      <c r="B8463" s="53"/>
    </row>
    <row r="8464" spans="1:2">
      <c r="A8464" s="53"/>
      <c r="B8464" s="53"/>
    </row>
    <row r="8465" spans="1:2">
      <c r="A8465" s="53"/>
      <c r="B8465" s="53"/>
    </row>
    <row r="8466" spans="1:2">
      <c r="A8466" s="53"/>
      <c r="B8466" s="53"/>
    </row>
    <row r="8467" spans="1:2">
      <c r="A8467" s="53"/>
      <c r="B8467" s="53"/>
    </row>
    <row r="8468" spans="1:2">
      <c r="A8468" s="53"/>
      <c r="B8468" s="53"/>
    </row>
    <row r="8469" spans="1:2">
      <c r="A8469" s="53"/>
      <c r="B8469" s="53"/>
    </row>
    <row r="8470" spans="1:2">
      <c r="A8470" s="53"/>
      <c r="B8470" s="53"/>
    </row>
    <row r="8471" spans="1:2">
      <c r="A8471" s="53"/>
      <c r="B8471" s="53"/>
    </row>
    <row r="8472" spans="1:2">
      <c r="A8472" s="53"/>
      <c r="B8472" s="53"/>
    </row>
    <row r="8473" spans="1:2">
      <c r="A8473" s="53"/>
      <c r="B8473" s="53"/>
    </row>
    <row r="8474" spans="1:2">
      <c r="A8474" s="53"/>
      <c r="B8474" s="53"/>
    </row>
    <row r="8475" spans="1:2">
      <c r="A8475" s="53"/>
      <c r="B8475" s="53"/>
    </row>
    <row r="8476" spans="1:2">
      <c r="A8476" s="53"/>
      <c r="B8476" s="53"/>
    </row>
    <row r="8477" spans="1:2">
      <c r="A8477" s="53"/>
      <c r="B8477" s="53"/>
    </row>
    <row r="8478" spans="1:2">
      <c r="A8478" s="53"/>
      <c r="B8478" s="53"/>
    </row>
    <row r="8479" spans="1:2">
      <c r="A8479" s="53"/>
      <c r="B8479" s="53"/>
    </row>
    <row r="8480" spans="1:2">
      <c r="A8480" s="53"/>
      <c r="B8480" s="53"/>
    </row>
    <row r="8481" spans="1:2">
      <c r="A8481" s="53"/>
      <c r="B8481" s="53"/>
    </row>
    <row r="8482" spans="1:2">
      <c r="A8482" s="53"/>
      <c r="B8482" s="53"/>
    </row>
    <row r="8483" spans="1:2">
      <c r="A8483" s="53"/>
      <c r="B8483" s="53"/>
    </row>
    <row r="8484" spans="1:2">
      <c r="A8484" s="53"/>
      <c r="B8484" s="53"/>
    </row>
    <row r="8485" spans="1:2">
      <c r="A8485" s="53"/>
      <c r="B8485" s="53"/>
    </row>
    <row r="8486" spans="1:2">
      <c r="A8486" s="53"/>
      <c r="B8486" s="53"/>
    </row>
    <row r="8487" spans="1:2">
      <c r="A8487" s="53"/>
      <c r="B8487" s="53"/>
    </row>
    <row r="8488" spans="1:2">
      <c r="A8488" s="53"/>
      <c r="B8488" s="53"/>
    </row>
    <row r="8489" spans="1:2">
      <c r="A8489" s="53"/>
      <c r="B8489" s="53"/>
    </row>
    <row r="8490" spans="1:2">
      <c r="A8490" s="53"/>
      <c r="B8490" s="53"/>
    </row>
    <row r="8491" spans="1:2">
      <c r="A8491" s="53"/>
      <c r="B8491" s="53"/>
    </row>
    <row r="8492" spans="1:2">
      <c r="A8492" s="53"/>
      <c r="B8492" s="53"/>
    </row>
    <row r="8493" spans="1:2">
      <c r="A8493" s="53"/>
      <c r="B8493" s="53"/>
    </row>
    <row r="8494" spans="1:2">
      <c r="A8494" s="53"/>
      <c r="B8494" s="53"/>
    </row>
    <row r="8495" spans="1:2">
      <c r="A8495" s="53"/>
      <c r="B8495" s="53"/>
    </row>
    <row r="8496" spans="1:2">
      <c r="A8496" s="53"/>
      <c r="B8496" s="53"/>
    </row>
    <row r="8497" spans="1:2">
      <c r="A8497" s="53"/>
      <c r="B8497" s="53"/>
    </row>
    <row r="8498" spans="1:2">
      <c r="A8498" s="53"/>
      <c r="B8498" s="53"/>
    </row>
    <row r="8499" spans="1:2">
      <c r="A8499" s="53"/>
      <c r="B8499" s="53"/>
    </row>
    <row r="8500" spans="1:2">
      <c r="A8500" s="53"/>
      <c r="B8500" s="53"/>
    </row>
    <row r="8501" spans="1:2">
      <c r="A8501" s="53"/>
      <c r="B8501" s="53"/>
    </row>
    <row r="8502" spans="1:2">
      <c r="A8502" s="53"/>
      <c r="B8502" s="53"/>
    </row>
    <row r="8503" spans="1:2">
      <c r="A8503" s="53"/>
      <c r="B8503" s="53"/>
    </row>
    <row r="8504" spans="1:2">
      <c r="A8504" s="53"/>
      <c r="B8504" s="53"/>
    </row>
    <row r="8505" spans="1:2">
      <c r="A8505" s="53"/>
      <c r="B8505" s="53"/>
    </row>
    <row r="8506" spans="1:2">
      <c r="A8506" s="53"/>
      <c r="B8506" s="53"/>
    </row>
    <row r="8507" spans="1:2">
      <c r="A8507" s="53"/>
      <c r="B8507" s="53"/>
    </row>
    <row r="8508" spans="1:2">
      <c r="A8508" s="53"/>
      <c r="B8508" s="53"/>
    </row>
    <row r="8509" spans="1:2">
      <c r="A8509" s="53"/>
      <c r="B8509" s="53"/>
    </row>
    <row r="8510" spans="1:2">
      <c r="A8510" s="53"/>
      <c r="B8510" s="53"/>
    </row>
    <row r="8511" spans="1:2">
      <c r="A8511" s="53"/>
      <c r="B8511" s="53"/>
    </row>
    <row r="8512" spans="1:2">
      <c r="A8512" s="53"/>
      <c r="B8512" s="53"/>
    </row>
    <row r="8513" spans="1:2">
      <c r="A8513" s="53"/>
      <c r="B8513" s="53"/>
    </row>
    <row r="8514" spans="1:2">
      <c r="A8514" s="53"/>
      <c r="B8514" s="53"/>
    </row>
    <row r="8515" spans="1:2">
      <c r="A8515" s="53"/>
      <c r="B8515" s="53"/>
    </row>
    <row r="8516" spans="1:2">
      <c r="A8516" s="53"/>
      <c r="B8516" s="53"/>
    </row>
    <row r="8517" spans="1:2">
      <c r="A8517" s="53"/>
      <c r="B8517" s="53"/>
    </row>
    <row r="8518" spans="1:2">
      <c r="A8518" s="53"/>
      <c r="B8518" s="53"/>
    </row>
    <row r="8519" spans="1:2">
      <c r="A8519" s="53"/>
      <c r="B8519" s="53"/>
    </row>
    <row r="8520" spans="1:2">
      <c r="A8520" s="53"/>
      <c r="B8520" s="53"/>
    </row>
    <row r="8521" spans="1:2">
      <c r="A8521" s="53"/>
      <c r="B8521" s="53"/>
    </row>
    <row r="8522" spans="1:2">
      <c r="A8522" s="53"/>
      <c r="B8522" s="53"/>
    </row>
    <row r="8523" spans="1:2">
      <c r="A8523" s="53"/>
      <c r="B8523" s="53"/>
    </row>
    <row r="8524" spans="1:2">
      <c r="A8524" s="53"/>
      <c r="B8524" s="53"/>
    </row>
    <row r="8525" spans="1:2">
      <c r="A8525" s="53"/>
      <c r="B8525" s="53"/>
    </row>
    <row r="8526" spans="1:2">
      <c r="A8526" s="53"/>
      <c r="B8526" s="53"/>
    </row>
    <row r="8527" spans="1:2">
      <c r="A8527" s="53"/>
      <c r="B8527" s="53"/>
    </row>
    <row r="8528" spans="1:2">
      <c r="A8528" s="53"/>
      <c r="B8528" s="53"/>
    </row>
    <row r="8529" spans="1:2">
      <c r="A8529" s="53"/>
      <c r="B8529" s="53"/>
    </row>
    <row r="8530" spans="1:2">
      <c r="A8530" s="53"/>
      <c r="B8530" s="53"/>
    </row>
    <row r="8531" spans="1:2">
      <c r="A8531" s="53"/>
      <c r="B8531" s="53"/>
    </row>
    <row r="8532" spans="1:2">
      <c r="A8532" s="53"/>
      <c r="B8532" s="53"/>
    </row>
    <row r="8533" spans="1:2">
      <c r="A8533" s="53"/>
      <c r="B8533" s="53"/>
    </row>
    <row r="8534" spans="1:2">
      <c r="A8534" s="53"/>
      <c r="B8534" s="53"/>
    </row>
    <row r="8535" spans="1:2">
      <c r="A8535" s="53"/>
      <c r="B8535" s="53"/>
    </row>
    <row r="8536" spans="1:2">
      <c r="A8536" s="53"/>
      <c r="B8536" s="53"/>
    </row>
    <row r="8537" spans="1:2">
      <c r="A8537" s="53"/>
      <c r="B8537" s="53"/>
    </row>
    <row r="8538" spans="1:2">
      <c r="A8538" s="53"/>
      <c r="B8538" s="53"/>
    </row>
    <row r="8539" spans="1:2">
      <c r="A8539" s="53"/>
      <c r="B8539" s="53"/>
    </row>
    <row r="8540" spans="1:2">
      <c r="A8540" s="53"/>
      <c r="B8540" s="53"/>
    </row>
    <row r="8541" spans="1:2">
      <c r="A8541" s="53"/>
      <c r="B8541" s="53"/>
    </row>
    <row r="8542" spans="1:2">
      <c r="A8542" s="53"/>
      <c r="B8542" s="53"/>
    </row>
    <row r="8543" spans="1:2">
      <c r="A8543" s="53"/>
      <c r="B8543" s="53"/>
    </row>
    <row r="8544" spans="1:2">
      <c r="A8544" s="53"/>
      <c r="B8544" s="53"/>
    </row>
    <row r="8545" spans="1:2">
      <c r="A8545" s="53"/>
      <c r="B8545" s="53"/>
    </row>
    <row r="8546" spans="1:2">
      <c r="A8546" s="53"/>
      <c r="B8546" s="53"/>
    </row>
    <row r="8547" spans="1:2">
      <c r="A8547" s="53"/>
      <c r="B8547" s="53"/>
    </row>
    <row r="8548" spans="1:2">
      <c r="A8548" s="53"/>
      <c r="B8548" s="53"/>
    </row>
    <row r="8549" spans="1:2">
      <c r="A8549" s="53"/>
      <c r="B8549" s="53"/>
    </row>
    <row r="8550" spans="1:2">
      <c r="A8550" s="53"/>
      <c r="B8550" s="53"/>
    </row>
    <row r="8551" spans="1:2">
      <c r="A8551" s="53"/>
      <c r="B8551" s="53"/>
    </row>
    <row r="8552" spans="1:2">
      <c r="A8552" s="53"/>
      <c r="B8552" s="53"/>
    </row>
    <row r="8553" spans="1:2">
      <c r="A8553" s="53"/>
      <c r="B8553" s="53"/>
    </row>
    <row r="8554" spans="1:2">
      <c r="A8554" s="53"/>
      <c r="B8554" s="53"/>
    </row>
    <row r="8555" spans="1:2">
      <c r="A8555" s="53"/>
      <c r="B8555" s="53"/>
    </row>
    <row r="8556" spans="1:2">
      <c r="A8556" s="53"/>
      <c r="B8556" s="53"/>
    </row>
    <row r="8557" spans="1:2">
      <c r="A8557" s="53"/>
      <c r="B8557" s="53"/>
    </row>
    <row r="8558" spans="1:2">
      <c r="A8558" s="53"/>
      <c r="B8558" s="53"/>
    </row>
    <row r="8559" spans="1:2">
      <c r="A8559" s="53"/>
      <c r="B8559" s="53"/>
    </row>
    <row r="8560" spans="1:2">
      <c r="A8560" s="53"/>
      <c r="B8560" s="53"/>
    </row>
    <row r="8561" spans="1:2">
      <c r="A8561" s="53"/>
      <c r="B8561" s="53"/>
    </row>
    <row r="8562" spans="1:2">
      <c r="A8562" s="53"/>
      <c r="B8562" s="53"/>
    </row>
    <row r="8563" spans="1:2">
      <c r="A8563" s="53"/>
      <c r="B8563" s="53"/>
    </row>
    <row r="8564" spans="1:2">
      <c r="A8564" s="53"/>
      <c r="B8564" s="53"/>
    </row>
    <row r="8565" spans="1:2">
      <c r="A8565" s="53"/>
      <c r="B8565" s="53"/>
    </row>
    <row r="8566" spans="1:2">
      <c r="A8566" s="53"/>
      <c r="B8566" s="53"/>
    </row>
    <row r="8567" spans="1:2">
      <c r="A8567" s="53"/>
      <c r="B8567" s="53"/>
    </row>
    <row r="8568" spans="1:2">
      <c r="A8568" s="53"/>
      <c r="B8568" s="53"/>
    </row>
    <row r="8569" spans="1:2">
      <c r="A8569" s="53"/>
      <c r="B8569" s="53"/>
    </row>
    <row r="8570" spans="1:2">
      <c r="A8570" s="53"/>
      <c r="B8570" s="53"/>
    </row>
    <row r="8571" spans="1:2">
      <c r="A8571" s="53"/>
      <c r="B8571" s="53"/>
    </row>
    <row r="8572" spans="1:2">
      <c r="A8572" s="53"/>
      <c r="B8572" s="53"/>
    </row>
    <row r="8573" spans="1:2">
      <c r="A8573" s="53"/>
      <c r="B8573" s="53"/>
    </row>
    <row r="8574" spans="1:2">
      <c r="A8574" s="53"/>
      <c r="B8574" s="53"/>
    </row>
    <row r="8575" spans="1:2">
      <c r="A8575" s="53"/>
      <c r="B8575" s="53"/>
    </row>
    <row r="8576" spans="1:2">
      <c r="A8576" s="53"/>
      <c r="B8576" s="53"/>
    </row>
    <row r="8577" spans="1:2">
      <c r="A8577" s="53"/>
      <c r="B8577" s="53"/>
    </row>
    <row r="8578" spans="1:2">
      <c r="A8578" s="53"/>
      <c r="B8578" s="53"/>
    </row>
    <row r="8579" spans="1:2">
      <c r="A8579" s="53"/>
      <c r="B8579" s="53"/>
    </row>
    <row r="8580" spans="1:2">
      <c r="A8580" s="53"/>
      <c r="B8580" s="53"/>
    </row>
    <row r="8581" spans="1:2">
      <c r="A8581" s="53"/>
      <c r="B8581" s="53"/>
    </row>
    <row r="8582" spans="1:2">
      <c r="A8582" s="53"/>
      <c r="B8582" s="53"/>
    </row>
    <row r="8583" spans="1:2">
      <c r="A8583" s="53"/>
      <c r="B8583" s="53"/>
    </row>
    <row r="8584" spans="1:2">
      <c r="A8584" s="53"/>
      <c r="B8584" s="53"/>
    </row>
    <row r="8585" spans="1:2">
      <c r="A8585" s="53"/>
      <c r="B8585" s="53"/>
    </row>
    <row r="8586" spans="1:2">
      <c r="A8586" s="53"/>
      <c r="B8586" s="53"/>
    </row>
    <row r="8587" spans="1:2">
      <c r="A8587" s="53"/>
      <c r="B8587" s="53"/>
    </row>
    <row r="8588" spans="1:2">
      <c r="A8588" s="53"/>
      <c r="B8588" s="53"/>
    </row>
    <row r="8589" spans="1:2">
      <c r="A8589" s="53"/>
      <c r="B8589" s="53"/>
    </row>
    <row r="8590" spans="1:2">
      <c r="A8590" s="53"/>
      <c r="B8590" s="53"/>
    </row>
    <row r="8591" spans="1:2">
      <c r="A8591" s="53"/>
      <c r="B8591" s="53"/>
    </row>
    <row r="8592" spans="1:2">
      <c r="A8592" s="53"/>
      <c r="B8592" s="53"/>
    </row>
    <row r="8593" spans="1:2">
      <c r="A8593" s="53"/>
      <c r="B8593" s="53"/>
    </row>
    <row r="8594" spans="1:2">
      <c r="A8594" s="53"/>
      <c r="B8594" s="53"/>
    </row>
    <row r="8595" spans="1:2">
      <c r="A8595" s="53"/>
      <c r="B8595" s="53"/>
    </row>
    <row r="8596" spans="1:2">
      <c r="A8596" s="53"/>
      <c r="B8596" s="53"/>
    </row>
    <row r="8597" spans="1:2">
      <c r="A8597" s="53"/>
      <c r="B8597" s="53"/>
    </row>
    <row r="8598" spans="1:2">
      <c r="A8598" s="53"/>
      <c r="B8598" s="53"/>
    </row>
    <row r="8599" spans="1:2">
      <c r="A8599" s="53"/>
      <c r="B8599" s="53"/>
    </row>
    <row r="8600" spans="1:2">
      <c r="A8600" s="53"/>
      <c r="B8600" s="53"/>
    </row>
    <row r="8601" spans="1:2">
      <c r="A8601" s="53"/>
      <c r="B8601" s="53"/>
    </row>
    <row r="8602" spans="1:2">
      <c r="A8602" s="53"/>
      <c r="B8602" s="53"/>
    </row>
    <row r="8603" spans="1:2">
      <c r="A8603" s="53"/>
      <c r="B8603" s="53"/>
    </row>
    <row r="8604" spans="1:2">
      <c r="A8604" s="53"/>
      <c r="B8604" s="53"/>
    </row>
    <row r="8605" spans="1:2">
      <c r="A8605" s="53"/>
      <c r="B8605" s="53"/>
    </row>
    <row r="8606" spans="1:2">
      <c r="A8606" s="53"/>
      <c r="B8606" s="53"/>
    </row>
    <row r="8607" spans="1:2">
      <c r="A8607" s="53"/>
      <c r="B8607" s="53"/>
    </row>
    <row r="8608" spans="1:2">
      <c r="A8608" s="53"/>
      <c r="B8608" s="53"/>
    </row>
    <row r="8609" spans="1:2">
      <c r="A8609" s="53"/>
      <c r="B8609" s="53"/>
    </row>
    <row r="8610" spans="1:2">
      <c r="A8610" s="53"/>
      <c r="B8610" s="53"/>
    </row>
    <row r="8611" spans="1:2">
      <c r="A8611" s="53"/>
      <c r="B8611" s="53"/>
    </row>
    <row r="8612" spans="1:2">
      <c r="A8612" s="53"/>
      <c r="B8612" s="53"/>
    </row>
    <row r="8613" spans="1:2">
      <c r="A8613" s="53"/>
      <c r="B8613" s="53"/>
    </row>
    <row r="8614" spans="1:2">
      <c r="A8614" s="53"/>
      <c r="B8614" s="53"/>
    </row>
    <row r="8615" spans="1:2">
      <c r="A8615" s="53"/>
      <c r="B8615" s="53"/>
    </row>
    <row r="8616" spans="1:2">
      <c r="A8616" s="53"/>
      <c r="B8616" s="53"/>
    </row>
    <row r="8617" spans="1:2">
      <c r="A8617" s="53"/>
      <c r="B8617" s="53"/>
    </row>
    <row r="8618" spans="1:2">
      <c r="A8618" s="53"/>
      <c r="B8618" s="53"/>
    </row>
    <row r="8619" spans="1:2">
      <c r="A8619" s="53"/>
      <c r="B8619" s="53"/>
    </row>
    <row r="8620" spans="1:2">
      <c r="A8620" s="53"/>
      <c r="B8620" s="53"/>
    </row>
    <row r="8621" spans="1:2">
      <c r="A8621" s="53"/>
      <c r="B8621" s="53"/>
    </row>
    <row r="8622" spans="1:2">
      <c r="A8622" s="53"/>
      <c r="B8622" s="53"/>
    </row>
    <row r="8623" spans="1:2">
      <c r="A8623" s="53"/>
      <c r="B8623" s="53"/>
    </row>
    <row r="8624" spans="1:2">
      <c r="A8624" s="53"/>
      <c r="B8624" s="53"/>
    </row>
    <row r="8625" spans="1:2">
      <c r="A8625" s="53"/>
      <c r="B8625" s="53"/>
    </row>
    <row r="8626" spans="1:2">
      <c r="A8626" s="53"/>
      <c r="B8626" s="53"/>
    </row>
    <row r="8627" spans="1:2">
      <c r="A8627" s="53"/>
      <c r="B8627" s="53"/>
    </row>
    <row r="8628" spans="1:2">
      <c r="A8628" s="53"/>
      <c r="B8628" s="53"/>
    </row>
    <row r="8629" spans="1:2">
      <c r="A8629" s="53"/>
      <c r="B8629" s="53"/>
    </row>
    <row r="8630" spans="1:2">
      <c r="A8630" s="53"/>
      <c r="B8630" s="53"/>
    </row>
    <row r="8631" spans="1:2">
      <c r="A8631" s="53"/>
      <c r="B8631" s="53"/>
    </row>
    <row r="8632" spans="1:2">
      <c r="A8632" s="53"/>
      <c r="B8632" s="53"/>
    </row>
    <row r="8633" spans="1:2">
      <c r="A8633" s="53"/>
      <c r="B8633" s="53"/>
    </row>
    <row r="8634" spans="1:2">
      <c r="A8634" s="53"/>
      <c r="B8634" s="53"/>
    </row>
    <row r="8635" spans="1:2">
      <c r="A8635" s="53"/>
      <c r="B8635" s="53"/>
    </row>
    <row r="8636" spans="1:2">
      <c r="A8636" s="53"/>
      <c r="B8636" s="53"/>
    </row>
    <row r="8637" spans="1:2">
      <c r="A8637" s="53"/>
      <c r="B8637" s="53"/>
    </row>
    <row r="8638" spans="1:2">
      <c r="A8638" s="53"/>
      <c r="B8638" s="53"/>
    </row>
    <row r="8639" spans="1:2">
      <c r="A8639" s="53"/>
      <c r="B8639" s="53"/>
    </row>
    <row r="8640" spans="1:2">
      <c r="A8640" s="53"/>
      <c r="B8640" s="53"/>
    </row>
    <row r="8641" spans="1:2">
      <c r="A8641" s="53"/>
      <c r="B8641" s="53"/>
    </row>
    <row r="8642" spans="1:2">
      <c r="A8642" s="53"/>
      <c r="B8642" s="53"/>
    </row>
    <row r="8643" spans="1:2">
      <c r="A8643" s="53"/>
      <c r="B8643" s="53"/>
    </row>
    <row r="8644" spans="1:2">
      <c r="A8644" s="53"/>
      <c r="B8644" s="53"/>
    </row>
    <row r="8645" spans="1:2">
      <c r="A8645" s="53"/>
      <c r="B8645" s="53"/>
    </row>
    <row r="8646" spans="1:2">
      <c r="A8646" s="53"/>
      <c r="B8646" s="53"/>
    </row>
    <row r="8647" spans="1:2">
      <c r="A8647" s="53"/>
      <c r="B8647" s="53"/>
    </row>
    <row r="8648" spans="1:2">
      <c r="A8648" s="53"/>
      <c r="B8648" s="53"/>
    </row>
    <row r="8649" spans="1:2">
      <c r="A8649" s="53"/>
      <c r="B8649" s="53"/>
    </row>
    <row r="8650" spans="1:2">
      <c r="A8650" s="53"/>
      <c r="B8650" s="53"/>
    </row>
    <row r="8651" spans="1:2">
      <c r="A8651" s="53"/>
      <c r="B8651" s="53"/>
    </row>
    <row r="8652" spans="1:2">
      <c r="A8652" s="53"/>
      <c r="B8652" s="53"/>
    </row>
    <row r="8653" spans="1:2">
      <c r="A8653" s="53"/>
      <c r="B8653" s="53"/>
    </row>
    <row r="8654" spans="1:2">
      <c r="A8654" s="53"/>
      <c r="B8654" s="53"/>
    </row>
    <row r="8655" spans="1:2">
      <c r="A8655" s="53"/>
      <c r="B8655" s="53"/>
    </row>
    <row r="8656" spans="1:2">
      <c r="A8656" s="53"/>
      <c r="B8656" s="53"/>
    </row>
    <row r="8657" spans="1:2">
      <c r="A8657" s="53"/>
      <c r="B8657" s="53"/>
    </row>
    <row r="8658" spans="1:2">
      <c r="A8658" s="53"/>
      <c r="B8658" s="53"/>
    </row>
    <row r="8659" spans="1:2">
      <c r="A8659" s="53"/>
      <c r="B8659" s="53"/>
    </row>
    <row r="8660" spans="1:2">
      <c r="A8660" s="53"/>
      <c r="B8660" s="53"/>
    </row>
    <row r="8661" spans="1:2">
      <c r="A8661" s="53"/>
      <c r="B8661" s="53"/>
    </row>
    <row r="8662" spans="1:2">
      <c r="A8662" s="53"/>
      <c r="B8662" s="53"/>
    </row>
    <row r="8663" spans="1:2">
      <c r="A8663" s="53"/>
      <c r="B8663" s="53"/>
    </row>
    <row r="8664" spans="1:2">
      <c r="A8664" s="53"/>
      <c r="B8664" s="53"/>
    </row>
    <row r="8665" spans="1:2">
      <c r="A8665" s="53"/>
      <c r="B8665" s="53"/>
    </row>
    <row r="8666" spans="1:2">
      <c r="A8666" s="53"/>
      <c r="B8666" s="53"/>
    </row>
    <row r="8667" spans="1:2">
      <c r="A8667" s="53"/>
      <c r="B8667" s="53"/>
    </row>
    <row r="8668" spans="1:2">
      <c r="A8668" s="53"/>
      <c r="B8668" s="53"/>
    </row>
    <row r="8669" spans="1:2">
      <c r="A8669" s="53"/>
      <c r="B8669" s="53"/>
    </row>
    <row r="8670" spans="1:2">
      <c r="A8670" s="53"/>
      <c r="B8670" s="53"/>
    </row>
    <row r="8671" spans="1:2">
      <c r="A8671" s="53"/>
      <c r="B8671" s="53"/>
    </row>
    <row r="8672" spans="1:2">
      <c r="A8672" s="53"/>
      <c r="B8672" s="53"/>
    </row>
    <row r="8673" spans="1:2">
      <c r="A8673" s="53"/>
      <c r="B8673" s="53"/>
    </row>
    <row r="8674" spans="1:2">
      <c r="A8674" s="53"/>
      <c r="B8674" s="53"/>
    </row>
    <row r="8675" spans="1:2">
      <c r="A8675" s="53"/>
      <c r="B8675" s="53"/>
    </row>
    <row r="8676" spans="1:2">
      <c r="A8676" s="53"/>
      <c r="B8676" s="53"/>
    </row>
    <row r="8677" spans="1:2">
      <c r="A8677" s="53"/>
      <c r="B8677" s="53"/>
    </row>
    <row r="8678" spans="1:2">
      <c r="A8678" s="53"/>
      <c r="B8678" s="53"/>
    </row>
    <row r="8679" spans="1:2">
      <c r="A8679" s="53"/>
      <c r="B8679" s="53"/>
    </row>
    <row r="8680" spans="1:2">
      <c r="A8680" s="53"/>
      <c r="B8680" s="53"/>
    </row>
    <row r="8681" spans="1:2">
      <c r="A8681" s="53"/>
      <c r="B8681" s="53"/>
    </row>
    <row r="8682" spans="1:2">
      <c r="A8682" s="53"/>
      <c r="B8682" s="53"/>
    </row>
    <row r="8683" spans="1:2">
      <c r="A8683" s="53"/>
      <c r="B8683" s="53"/>
    </row>
    <row r="8684" spans="1:2">
      <c r="A8684" s="53"/>
      <c r="B8684" s="53"/>
    </row>
    <row r="8685" spans="1:2">
      <c r="A8685" s="53"/>
      <c r="B8685" s="53"/>
    </row>
    <row r="8686" spans="1:2">
      <c r="A8686" s="53"/>
      <c r="B8686" s="53"/>
    </row>
    <row r="8687" spans="1:2">
      <c r="A8687" s="53"/>
      <c r="B8687" s="53"/>
    </row>
    <row r="8688" spans="1:2">
      <c r="A8688" s="53"/>
      <c r="B8688" s="53"/>
    </row>
    <row r="8689" spans="1:2">
      <c r="A8689" s="53"/>
      <c r="B8689" s="53"/>
    </row>
    <row r="8690" spans="1:2">
      <c r="A8690" s="53"/>
      <c r="B8690" s="53"/>
    </row>
    <row r="8691" spans="1:2">
      <c r="A8691" s="53"/>
      <c r="B8691" s="53"/>
    </row>
    <row r="8692" spans="1:2">
      <c r="A8692" s="53"/>
      <c r="B8692" s="53"/>
    </row>
    <row r="8693" spans="1:2">
      <c r="A8693" s="53"/>
      <c r="B8693" s="53"/>
    </row>
    <row r="8694" spans="1:2">
      <c r="A8694" s="53"/>
      <c r="B8694" s="53"/>
    </row>
    <row r="8695" spans="1:2">
      <c r="A8695" s="53"/>
      <c r="B8695" s="53"/>
    </row>
    <row r="8696" spans="1:2">
      <c r="A8696" s="53"/>
      <c r="B8696" s="53"/>
    </row>
    <row r="8697" spans="1:2">
      <c r="A8697" s="53"/>
      <c r="B8697" s="53"/>
    </row>
    <row r="8698" spans="1:2">
      <c r="A8698" s="53"/>
      <c r="B8698" s="53"/>
    </row>
    <row r="8699" spans="1:2">
      <c r="A8699" s="53"/>
      <c r="B8699" s="53"/>
    </row>
    <row r="8700" spans="1:2">
      <c r="A8700" s="53"/>
      <c r="B8700" s="53"/>
    </row>
    <row r="8701" spans="1:2">
      <c r="A8701" s="53"/>
      <c r="B8701" s="53"/>
    </row>
    <row r="8702" spans="1:2">
      <c r="A8702" s="53"/>
      <c r="B8702" s="53"/>
    </row>
    <row r="8703" spans="1:2">
      <c r="A8703" s="53"/>
      <c r="B8703" s="53"/>
    </row>
    <row r="8704" spans="1:2">
      <c r="A8704" s="53"/>
      <c r="B8704" s="53"/>
    </row>
    <row r="8705" spans="1:2">
      <c r="A8705" s="53"/>
      <c r="B8705" s="53"/>
    </row>
    <row r="8706" spans="1:2">
      <c r="A8706" s="53"/>
      <c r="B8706" s="53"/>
    </row>
    <row r="8707" spans="1:2">
      <c r="A8707" s="53"/>
      <c r="B8707" s="53"/>
    </row>
    <row r="8708" spans="1:2">
      <c r="A8708" s="53"/>
      <c r="B8708" s="53"/>
    </row>
    <row r="8709" spans="1:2">
      <c r="A8709" s="53"/>
      <c r="B8709" s="53"/>
    </row>
    <row r="8710" spans="1:2">
      <c r="A8710" s="53"/>
      <c r="B8710" s="53"/>
    </row>
    <row r="8711" spans="1:2">
      <c r="A8711" s="53"/>
      <c r="B8711" s="53"/>
    </row>
    <row r="8712" spans="1:2">
      <c r="A8712" s="53"/>
      <c r="B8712" s="53"/>
    </row>
    <row r="8713" spans="1:2">
      <c r="A8713" s="53"/>
      <c r="B8713" s="53"/>
    </row>
    <row r="8714" spans="1:2">
      <c r="A8714" s="53"/>
      <c r="B8714" s="53"/>
    </row>
    <row r="8715" spans="1:2">
      <c r="A8715" s="53"/>
      <c r="B8715" s="53"/>
    </row>
    <row r="8716" spans="1:2">
      <c r="A8716" s="53"/>
      <c r="B8716" s="53"/>
    </row>
    <row r="8717" spans="1:2">
      <c r="A8717" s="53"/>
      <c r="B8717" s="53"/>
    </row>
    <row r="8718" spans="1:2">
      <c r="A8718" s="53"/>
      <c r="B8718" s="53"/>
    </row>
    <row r="8719" spans="1:2">
      <c r="A8719" s="53"/>
      <c r="B8719" s="53"/>
    </row>
    <row r="8720" spans="1:2">
      <c r="A8720" s="53"/>
      <c r="B8720" s="53"/>
    </row>
    <row r="8721" spans="1:2">
      <c r="A8721" s="53"/>
      <c r="B8721" s="53"/>
    </row>
    <row r="8722" spans="1:2">
      <c r="A8722" s="53"/>
      <c r="B8722" s="53"/>
    </row>
    <row r="8723" spans="1:2">
      <c r="A8723" s="53"/>
      <c r="B8723" s="53"/>
    </row>
    <row r="8724" spans="1:2">
      <c r="A8724" s="53"/>
      <c r="B8724" s="53"/>
    </row>
    <row r="8725" spans="1:2">
      <c r="A8725" s="53"/>
      <c r="B8725" s="53"/>
    </row>
    <row r="8726" spans="1:2">
      <c r="A8726" s="53"/>
      <c r="B8726" s="53"/>
    </row>
    <row r="8727" spans="1:2">
      <c r="A8727" s="53"/>
      <c r="B8727" s="53"/>
    </row>
    <row r="8728" spans="1:2">
      <c r="A8728" s="53"/>
      <c r="B8728" s="53"/>
    </row>
    <row r="8729" spans="1:2">
      <c r="A8729" s="53"/>
      <c r="B8729" s="53"/>
    </row>
    <row r="8730" spans="1:2">
      <c r="A8730" s="53"/>
      <c r="B8730" s="53"/>
    </row>
    <row r="8731" spans="1:2">
      <c r="A8731" s="53"/>
      <c r="B8731" s="53"/>
    </row>
    <row r="8732" spans="1:2">
      <c r="A8732" s="53"/>
      <c r="B8732" s="53"/>
    </row>
    <row r="8733" spans="1:2">
      <c r="A8733" s="53"/>
      <c r="B8733" s="53"/>
    </row>
    <row r="8734" spans="1:2">
      <c r="A8734" s="53"/>
      <c r="B8734" s="53"/>
    </row>
    <row r="8735" spans="1:2">
      <c r="A8735" s="53"/>
      <c r="B8735" s="53"/>
    </row>
    <row r="8736" spans="1:2">
      <c r="A8736" s="53"/>
      <c r="B8736" s="53"/>
    </row>
    <row r="8737" spans="1:2">
      <c r="A8737" s="53"/>
      <c r="B8737" s="53"/>
    </row>
    <row r="8738" spans="1:2">
      <c r="A8738" s="53"/>
      <c r="B8738" s="53"/>
    </row>
    <row r="8739" spans="1:2">
      <c r="A8739" s="53"/>
      <c r="B8739" s="53"/>
    </row>
    <row r="8740" spans="1:2">
      <c r="A8740" s="53"/>
      <c r="B8740" s="53"/>
    </row>
    <row r="8741" spans="1:2">
      <c r="A8741" s="53"/>
      <c r="B8741" s="53"/>
    </row>
    <row r="8742" spans="1:2">
      <c r="A8742" s="53"/>
      <c r="B8742" s="53"/>
    </row>
    <row r="8743" spans="1:2">
      <c r="A8743" s="53"/>
      <c r="B8743" s="53"/>
    </row>
    <row r="8744" spans="1:2">
      <c r="A8744" s="53"/>
      <c r="B8744" s="53"/>
    </row>
    <row r="8745" spans="1:2">
      <c r="A8745" s="53"/>
      <c r="B8745" s="53"/>
    </row>
    <row r="8746" spans="1:2">
      <c r="A8746" s="53"/>
      <c r="B8746" s="53"/>
    </row>
    <row r="8747" spans="1:2">
      <c r="A8747" s="53"/>
      <c r="B8747" s="53"/>
    </row>
    <row r="8748" spans="1:2">
      <c r="A8748" s="53"/>
      <c r="B8748" s="53"/>
    </row>
    <row r="8749" spans="1:2">
      <c r="A8749" s="53"/>
      <c r="B8749" s="53"/>
    </row>
    <row r="8750" spans="1:2">
      <c r="A8750" s="53"/>
      <c r="B8750" s="53"/>
    </row>
    <row r="8751" spans="1:2">
      <c r="A8751" s="53"/>
      <c r="B8751" s="53"/>
    </row>
    <row r="8752" spans="1:2">
      <c r="A8752" s="53"/>
      <c r="B8752" s="53"/>
    </row>
    <row r="8753" spans="1:2">
      <c r="A8753" s="53"/>
      <c r="B8753" s="53"/>
    </row>
    <row r="8754" spans="1:2">
      <c r="A8754" s="53"/>
      <c r="B8754" s="53"/>
    </row>
    <row r="8755" spans="1:2">
      <c r="A8755" s="53"/>
      <c r="B8755" s="53"/>
    </row>
    <row r="8756" spans="1:2">
      <c r="A8756" s="53"/>
      <c r="B8756" s="53"/>
    </row>
    <row r="8757" spans="1:2">
      <c r="A8757" s="53"/>
      <c r="B8757" s="53"/>
    </row>
    <row r="8758" spans="1:2">
      <c r="A8758" s="53"/>
      <c r="B8758" s="53"/>
    </row>
    <row r="8759" spans="1:2">
      <c r="A8759" s="53"/>
      <c r="B8759" s="53"/>
    </row>
    <row r="8760" spans="1:2">
      <c r="A8760" s="53"/>
      <c r="B8760" s="53"/>
    </row>
    <row r="8761" spans="1:2">
      <c r="A8761" s="53"/>
      <c r="B8761" s="53"/>
    </row>
    <row r="8762" spans="1:2">
      <c r="A8762" s="53"/>
      <c r="B8762" s="53"/>
    </row>
    <row r="8763" spans="1:2">
      <c r="A8763" s="53"/>
      <c r="B8763" s="53"/>
    </row>
    <row r="8764" spans="1:2">
      <c r="A8764" s="53"/>
      <c r="B8764" s="53"/>
    </row>
    <row r="8765" spans="1:2">
      <c r="A8765" s="53"/>
      <c r="B8765" s="53"/>
    </row>
    <row r="8766" spans="1:2">
      <c r="A8766" s="53"/>
      <c r="B8766" s="53"/>
    </row>
    <row r="8767" spans="1:2">
      <c r="A8767" s="53"/>
      <c r="B8767" s="53"/>
    </row>
    <row r="8768" spans="1:2">
      <c r="A8768" s="53"/>
      <c r="B8768" s="53"/>
    </row>
    <row r="8769" spans="1:2">
      <c r="A8769" s="53"/>
      <c r="B8769" s="53"/>
    </row>
    <row r="8770" spans="1:2">
      <c r="A8770" s="53"/>
      <c r="B8770" s="53"/>
    </row>
    <row r="8771" spans="1:2">
      <c r="A8771" s="53"/>
      <c r="B8771" s="53"/>
    </row>
    <row r="8772" spans="1:2">
      <c r="A8772" s="53"/>
      <c r="B8772" s="53"/>
    </row>
    <row r="8773" spans="1:2">
      <c r="A8773" s="53"/>
      <c r="B8773" s="53"/>
    </row>
    <row r="8774" spans="1:2">
      <c r="A8774" s="53"/>
      <c r="B8774" s="53"/>
    </row>
    <row r="8775" spans="1:2">
      <c r="A8775" s="53"/>
      <c r="B8775" s="53"/>
    </row>
    <row r="8776" spans="1:2">
      <c r="A8776" s="53"/>
      <c r="B8776" s="53"/>
    </row>
    <row r="8777" spans="1:2">
      <c r="A8777" s="53"/>
      <c r="B8777" s="53"/>
    </row>
    <row r="8778" spans="1:2">
      <c r="A8778" s="53"/>
      <c r="B8778" s="53"/>
    </row>
    <row r="8779" spans="1:2">
      <c r="A8779" s="53"/>
      <c r="B8779" s="53"/>
    </row>
    <row r="8780" spans="1:2">
      <c r="A8780" s="53"/>
      <c r="B8780" s="53"/>
    </row>
    <row r="8781" spans="1:2">
      <c r="A8781" s="53"/>
      <c r="B8781" s="53"/>
    </row>
    <row r="8782" spans="1:2">
      <c r="A8782" s="53"/>
      <c r="B8782" s="53"/>
    </row>
    <row r="8783" spans="1:2">
      <c r="A8783" s="53"/>
      <c r="B8783" s="53"/>
    </row>
    <row r="8784" spans="1:2">
      <c r="A8784" s="53"/>
      <c r="B8784" s="53"/>
    </row>
    <row r="8785" spans="1:2">
      <c r="A8785" s="53"/>
      <c r="B8785" s="53"/>
    </row>
    <row r="8786" spans="1:2">
      <c r="A8786" s="53"/>
      <c r="B8786" s="53"/>
    </row>
    <row r="8787" spans="1:2">
      <c r="A8787" s="53"/>
      <c r="B8787" s="53"/>
    </row>
    <row r="8788" spans="1:2">
      <c r="A8788" s="53"/>
      <c r="B8788" s="53"/>
    </row>
    <row r="8789" spans="1:2">
      <c r="A8789" s="53"/>
      <c r="B8789" s="53"/>
    </row>
    <row r="8790" spans="1:2">
      <c r="A8790" s="53"/>
      <c r="B8790" s="53"/>
    </row>
    <row r="8791" spans="1:2">
      <c r="A8791" s="53"/>
      <c r="B8791" s="53"/>
    </row>
    <row r="8792" spans="1:2">
      <c r="A8792" s="53"/>
      <c r="B8792" s="53"/>
    </row>
    <row r="8793" spans="1:2">
      <c r="A8793" s="53"/>
      <c r="B8793" s="53"/>
    </row>
    <row r="8794" spans="1:2">
      <c r="A8794" s="53"/>
      <c r="B8794" s="53"/>
    </row>
    <row r="8795" spans="1:2">
      <c r="A8795" s="53"/>
      <c r="B8795" s="53"/>
    </row>
    <row r="8796" spans="1:2">
      <c r="A8796" s="53"/>
      <c r="B8796" s="53"/>
    </row>
    <row r="8797" spans="1:2">
      <c r="A8797" s="53"/>
      <c r="B8797" s="53"/>
    </row>
    <row r="8798" spans="1:2">
      <c r="A8798" s="53"/>
      <c r="B8798" s="53"/>
    </row>
    <row r="8799" spans="1:2">
      <c r="A8799" s="53"/>
      <c r="B8799" s="53"/>
    </row>
    <row r="8800" spans="1:2">
      <c r="A8800" s="53"/>
      <c r="B8800" s="53"/>
    </row>
    <row r="8801" spans="1:2">
      <c r="A8801" s="53"/>
      <c r="B8801" s="53"/>
    </row>
    <row r="8802" spans="1:2">
      <c r="A8802" s="53"/>
      <c r="B8802" s="53"/>
    </row>
    <row r="8803" spans="1:2">
      <c r="A8803" s="53"/>
      <c r="B8803" s="53"/>
    </row>
    <row r="8804" spans="1:2">
      <c r="A8804" s="53"/>
      <c r="B8804" s="53"/>
    </row>
    <row r="8805" spans="1:2">
      <c r="A8805" s="53"/>
      <c r="B8805" s="53"/>
    </row>
    <row r="8806" spans="1:2">
      <c r="A8806" s="53"/>
      <c r="B8806" s="53"/>
    </row>
    <row r="8807" spans="1:2">
      <c r="A8807" s="53"/>
      <c r="B8807" s="53"/>
    </row>
    <row r="8808" spans="1:2">
      <c r="A8808" s="53"/>
      <c r="B8808" s="53"/>
    </row>
    <row r="8809" spans="1:2">
      <c r="A8809" s="53"/>
      <c r="B8809" s="53"/>
    </row>
    <row r="8810" spans="1:2">
      <c r="A8810" s="53"/>
      <c r="B8810" s="53"/>
    </row>
    <row r="8811" spans="1:2">
      <c r="A8811" s="53"/>
      <c r="B8811" s="53"/>
    </row>
    <row r="8812" spans="1:2">
      <c r="A8812" s="53"/>
      <c r="B8812" s="53"/>
    </row>
    <row r="8813" spans="1:2">
      <c r="A8813" s="53"/>
      <c r="B8813" s="53"/>
    </row>
    <row r="8814" spans="1:2">
      <c r="A8814" s="53"/>
      <c r="B8814" s="53"/>
    </row>
    <row r="8815" spans="1:2">
      <c r="A8815" s="53"/>
      <c r="B8815" s="53"/>
    </row>
    <row r="8816" spans="1:2">
      <c r="A8816" s="53"/>
      <c r="B8816" s="53"/>
    </row>
    <row r="8817" spans="1:2">
      <c r="A8817" s="53"/>
      <c r="B8817" s="53"/>
    </row>
    <row r="8818" spans="1:2">
      <c r="A8818" s="53"/>
      <c r="B8818" s="53"/>
    </row>
    <row r="8819" spans="1:2">
      <c r="A8819" s="53"/>
      <c r="B8819" s="53"/>
    </row>
    <row r="8820" spans="1:2">
      <c r="A8820" s="53"/>
      <c r="B8820" s="53"/>
    </row>
    <row r="8821" spans="1:2">
      <c r="A8821" s="53"/>
      <c r="B8821" s="53"/>
    </row>
    <row r="8822" spans="1:2">
      <c r="A8822" s="53"/>
      <c r="B8822" s="53"/>
    </row>
    <row r="8823" spans="1:2">
      <c r="A8823" s="53"/>
      <c r="B8823" s="53"/>
    </row>
    <row r="8824" spans="1:2">
      <c r="A8824" s="53"/>
      <c r="B8824" s="53"/>
    </row>
    <row r="8825" spans="1:2">
      <c r="A8825" s="53"/>
      <c r="B8825" s="53"/>
    </row>
    <row r="8826" spans="1:2">
      <c r="A8826" s="53"/>
      <c r="B8826" s="53"/>
    </row>
    <row r="8827" spans="1:2">
      <c r="A8827" s="53"/>
      <c r="B8827" s="53"/>
    </row>
    <row r="8828" spans="1:2">
      <c r="A8828" s="53"/>
      <c r="B8828" s="53"/>
    </row>
    <row r="8829" spans="1:2">
      <c r="A8829" s="53"/>
      <c r="B8829" s="53"/>
    </row>
    <row r="8830" spans="1:2">
      <c r="A8830" s="53"/>
      <c r="B8830" s="53"/>
    </row>
    <row r="8831" spans="1:2">
      <c r="A8831" s="53"/>
      <c r="B8831" s="53"/>
    </row>
    <row r="8832" spans="1:2">
      <c r="A8832" s="53"/>
      <c r="B8832" s="53"/>
    </row>
    <row r="8833" spans="1:2">
      <c r="A8833" s="53"/>
      <c r="B8833" s="53"/>
    </row>
    <row r="8834" spans="1:2">
      <c r="A8834" s="53"/>
      <c r="B8834" s="53"/>
    </row>
    <row r="8835" spans="1:2">
      <c r="A8835" s="53"/>
      <c r="B8835" s="53"/>
    </row>
    <row r="8836" spans="1:2">
      <c r="A8836" s="53"/>
      <c r="B8836" s="53"/>
    </row>
    <row r="8837" spans="1:2">
      <c r="A8837" s="53"/>
      <c r="B8837" s="53"/>
    </row>
    <row r="8838" spans="1:2">
      <c r="A8838" s="53"/>
      <c r="B8838" s="53"/>
    </row>
    <row r="8839" spans="1:2">
      <c r="A8839" s="53"/>
      <c r="B8839" s="53"/>
    </row>
    <row r="8840" spans="1:2">
      <c r="A8840" s="53"/>
      <c r="B8840" s="53"/>
    </row>
    <row r="8841" spans="1:2">
      <c r="A8841" s="53"/>
      <c r="B8841" s="53"/>
    </row>
    <row r="8842" spans="1:2">
      <c r="A8842" s="53"/>
      <c r="B8842" s="53"/>
    </row>
    <row r="8843" spans="1:2">
      <c r="A8843" s="53"/>
      <c r="B8843" s="53"/>
    </row>
    <row r="8844" spans="1:2">
      <c r="A8844" s="53"/>
      <c r="B8844" s="53"/>
    </row>
    <row r="8845" spans="1:2">
      <c r="A8845" s="53"/>
      <c r="B8845" s="53"/>
    </row>
    <row r="8846" spans="1:2">
      <c r="A8846" s="53"/>
      <c r="B8846" s="53"/>
    </row>
    <row r="8847" spans="1:2">
      <c r="A8847" s="53"/>
      <c r="B8847" s="53"/>
    </row>
    <row r="8848" spans="1:2">
      <c r="A8848" s="53"/>
      <c r="B8848" s="53"/>
    </row>
    <row r="8849" spans="1:2">
      <c r="A8849" s="53"/>
      <c r="B8849" s="53"/>
    </row>
    <row r="8850" spans="1:2">
      <c r="A8850" s="53"/>
      <c r="B8850" s="53"/>
    </row>
    <row r="8851" spans="1:2">
      <c r="A8851" s="53"/>
      <c r="B8851" s="53"/>
    </row>
    <row r="8852" spans="1:2">
      <c r="A8852" s="53"/>
      <c r="B8852" s="53"/>
    </row>
    <row r="8853" spans="1:2">
      <c r="A8853" s="53"/>
      <c r="B8853" s="53"/>
    </row>
    <row r="8854" spans="1:2">
      <c r="A8854" s="53"/>
      <c r="B8854" s="53"/>
    </row>
    <row r="8855" spans="1:2">
      <c r="A8855" s="53"/>
      <c r="B8855" s="53"/>
    </row>
    <row r="8856" spans="1:2">
      <c r="A8856" s="53"/>
      <c r="B8856" s="53"/>
    </row>
    <row r="8857" spans="1:2">
      <c r="A8857" s="53"/>
      <c r="B8857" s="53"/>
    </row>
    <row r="8858" spans="1:2">
      <c r="A8858" s="53"/>
      <c r="B8858" s="53"/>
    </row>
    <row r="8859" spans="1:2">
      <c r="A8859" s="53"/>
      <c r="B8859" s="53"/>
    </row>
    <row r="8860" spans="1:2">
      <c r="A8860" s="53"/>
      <c r="B8860" s="53"/>
    </row>
    <row r="8861" spans="1:2">
      <c r="A8861" s="53"/>
      <c r="B8861" s="53"/>
    </row>
    <row r="8862" spans="1:2">
      <c r="A8862" s="53"/>
      <c r="B8862" s="53"/>
    </row>
    <row r="8863" spans="1:2">
      <c r="A8863" s="53"/>
      <c r="B8863" s="53"/>
    </row>
    <row r="8864" spans="1:2">
      <c r="A8864" s="53"/>
      <c r="B8864" s="53"/>
    </row>
    <row r="8865" spans="1:2">
      <c r="A8865" s="53"/>
      <c r="B8865" s="53"/>
    </row>
    <row r="8866" spans="1:2">
      <c r="A8866" s="53"/>
      <c r="B8866" s="53"/>
    </row>
    <row r="8867" spans="1:2">
      <c r="A8867" s="53"/>
      <c r="B8867" s="53"/>
    </row>
    <row r="8868" spans="1:2">
      <c r="A8868" s="53"/>
      <c r="B8868" s="53"/>
    </row>
    <row r="8869" spans="1:2">
      <c r="A8869" s="53"/>
      <c r="B8869" s="53"/>
    </row>
    <row r="8870" spans="1:2">
      <c r="A8870" s="53"/>
      <c r="B8870" s="53"/>
    </row>
    <row r="8871" spans="1:2">
      <c r="A8871" s="53"/>
      <c r="B8871" s="53"/>
    </row>
    <row r="8872" spans="1:2">
      <c r="A8872" s="53"/>
      <c r="B8872" s="53"/>
    </row>
    <row r="8873" spans="1:2">
      <c r="A8873" s="53"/>
      <c r="B8873" s="53"/>
    </row>
    <row r="8874" spans="1:2">
      <c r="A8874" s="53"/>
      <c r="B8874" s="53"/>
    </row>
    <row r="8875" spans="1:2">
      <c r="A8875" s="53"/>
      <c r="B8875" s="53"/>
    </row>
    <row r="8876" spans="1:2">
      <c r="A8876" s="53"/>
      <c r="B8876" s="53"/>
    </row>
    <row r="8877" spans="1:2">
      <c r="A8877" s="53"/>
      <c r="B8877" s="53"/>
    </row>
    <row r="8878" spans="1:2">
      <c r="A8878" s="53"/>
      <c r="B8878" s="53"/>
    </row>
    <row r="8879" spans="1:2">
      <c r="A8879" s="53"/>
      <c r="B8879" s="53"/>
    </row>
    <row r="8880" spans="1:2">
      <c r="A8880" s="53"/>
      <c r="B8880" s="53"/>
    </row>
    <row r="8881" spans="1:2">
      <c r="A8881" s="53"/>
      <c r="B8881" s="53"/>
    </row>
    <row r="8882" spans="1:2">
      <c r="A8882" s="53"/>
      <c r="B8882" s="53"/>
    </row>
    <row r="8883" spans="1:2">
      <c r="A8883" s="53"/>
      <c r="B8883" s="53"/>
    </row>
    <row r="8884" spans="1:2">
      <c r="A8884" s="53"/>
      <c r="B8884" s="53"/>
    </row>
    <row r="8885" spans="1:2">
      <c r="A8885" s="53"/>
      <c r="B8885" s="53"/>
    </row>
    <row r="8886" spans="1:2">
      <c r="A8886" s="53"/>
      <c r="B8886" s="53"/>
    </row>
    <row r="8887" spans="1:2">
      <c r="A8887" s="53"/>
      <c r="B8887" s="53"/>
    </row>
    <row r="8888" spans="1:2">
      <c r="A8888" s="53"/>
      <c r="B8888" s="53"/>
    </row>
    <row r="8889" spans="1:2">
      <c r="A8889" s="53"/>
      <c r="B8889" s="53"/>
    </row>
    <row r="8890" spans="1:2">
      <c r="A8890" s="53"/>
      <c r="B8890" s="53"/>
    </row>
    <row r="8891" spans="1:2">
      <c r="A8891" s="53"/>
      <c r="B8891" s="53"/>
    </row>
    <row r="8892" spans="1:2">
      <c r="A8892" s="53"/>
      <c r="B8892" s="53"/>
    </row>
    <row r="8893" spans="1:2">
      <c r="A8893" s="53"/>
      <c r="B8893" s="53"/>
    </row>
    <row r="8894" spans="1:2">
      <c r="A8894" s="53"/>
      <c r="B8894" s="53"/>
    </row>
    <row r="8895" spans="1:2">
      <c r="A8895" s="53"/>
      <c r="B8895" s="53"/>
    </row>
    <row r="8896" spans="1:2">
      <c r="A8896" s="53"/>
      <c r="B8896" s="53"/>
    </row>
    <row r="8897" spans="1:2">
      <c r="A8897" s="53"/>
      <c r="B8897" s="53"/>
    </row>
    <row r="8898" spans="1:2">
      <c r="A8898" s="53"/>
      <c r="B8898" s="53"/>
    </row>
    <row r="8899" spans="1:2">
      <c r="A8899" s="53"/>
      <c r="B8899" s="53"/>
    </row>
    <row r="8900" spans="1:2">
      <c r="A8900" s="53"/>
      <c r="B8900" s="53"/>
    </row>
    <row r="8901" spans="1:2">
      <c r="A8901" s="53"/>
      <c r="B8901" s="53"/>
    </row>
    <row r="8902" spans="1:2">
      <c r="A8902" s="53"/>
      <c r="B8902" s="53"/>
    </row>
    <row r="8903" spans="1:2">
      <c r="A8903" s="53"/>
      <c r="B8903" s="53"/>
    </row>
    <row r="8904" spans="1:2">
      <c r="A8904" s="53"/>
      <c r="B8904" s="53"/>
    </row>
    <row r="8905" spans="1:2">
      <c r="A8905" s="53"/>
      <c r="B8905" s="53"/>
    </row>
    <row r="8906" spans="1:2">
      <c r="A8906" s="53"/>
      <c r="B8906" s="53"/>
    </row>
    <row r="8907" spans="1:2">
      <c r="A8907" s="53"/>
      <c r="B8907" s="53"/>
    </row>
    <row r="8908" spans="1:2">
      <c r="A8908" s="53"/>
      <c r="B8908" s="53"/>
    </row>
    <row r="8909" spans="1:2">
      <c r="A8909" s="53"/>
      <c r="B8909" s="53"/>
    </row>
    <row r="8910" spans="1:2">
      <c r="A8910" s="53"/>
      <c r="B8910" s="53"/>
    </row>
    <row r="8911" spans="1:2">
      <c r="A8911" s="53"/>
      <c r="B8911" s="53"/>
    </row>
    <row r="8912" spans="1:2">
      <c r="A8912" s="53"/>
      <c r="B8912" s="53"/>
    </row>
    <row r="8913" spans="1:2">
      <c r="A8913" s="53"/>
      <c r="B8913" s="53"/>
    </row>
    <row r="8914" spans="1:2">
      <c r="A8914" s="53"/>
      <c r="B8914" s="53"/>
    </row>
    <row r="8915" spans="1:2">
      <c r="A8915" s="53"/>
      <c r="B8915" s="53"/>
    </row>
    <row r="8916" spans="1:2">
      <c r="A8916" s="53"/>
      <c r="B8916" s="53"/>
    </row>
    <row r="8917" spans="1:2">
      <c r="A8917" s="53"/>
      <c r="B8917" s="53"/>
    </row>
    <row r="8918" spans="1:2">
      <c r="A8918" s="53"/>
      <c r="B8918" s="53"/>
    </row>
    <row r="8919" spans="1:2">
      <c r="A8919" s="53"/>
      <c r="B8919" s="53"/>
    </row>
    <row r="8920" spans="1:2">
      <c r="A8920" s="53"/>
      <c r="B8920" s="53"/>
    </row>
    <row r="8921" spans="1:2">
      <c r="A8921" s="53"/>
      <c r="B8921" s="53"/>
    </row>
    <row r="8922" spans="1:2">
      <c r="A8922" s="53"/>
      <c r="B8922" s="53"/>
    </row>
    <row r="8923" spans="1:2">
      <c r="A8923" s="53"/>
      <c r="B8923" s="53"/>
    </row>
    <row r="8924" spans="1:2">
      <c r="A8924" s="53"/>
      <c r="B8924" s="53"/>
    </row>
    <row r="8925" spans="1:2">
      <c r="A8925" s="53"/>
      <c r="B8925" s="53"/>
    </row>
    <row r="8926" spans="1:2">
      <c r="A8926" s="53"/>
      <c r="B8926" s="53"/>
    </row>
    <row r="8927" spans="1:2">
      <c r="A8927" s="53"/>
      <c r="B8927" s="53"/>
    </row>
    <row r="8928" spans="1:2">
      <c r="A8928" s="53"/>
      <c r="B8928" s="53"/>
    </row>
    <row r="8929" spans="1:2">
      <c r="A8929" s="53"/>
      <c r="B8929" s="53"/>
    </row>
    <row r="8930" spans="1:2">
      <c r="A8930" s="53"/>
      <c r="B8930" s="53"/>
    </row>
    <row r="8931" spans="1:2">
      <c r="A8931" s="53"/>
      <c r="B8931" s="53"/>
    </row>
    <row r="8932" spans="1:2">
      <c r="A8932" s="53"/>
      <c r="B8932" s="53"/>
    </row>
    <row r="8933" spans="1:2">
      <c r="A8933" s="53"/>
      <c r="B8933" s="53"/>
    </row>
    <row r="8934" spans="1:2">
      <c r="A8934" s="53"/>
      <c r="B8934" s="53"/>
    </row>
    <row r="8935" spans="1:2">
      <c r="A8935" s="53"/>
      <c r="B8935" s="53"/>
    </row>
    <row r="8936" spans="1:2">
      <c r="A8936" s="53"/>
      <c r="B8936" s="53"/>
    </row>
    <row r="8937" spans="1:2">
      <c r="A8937" s="53"/>
      <c r="B8937" s="53"/>
    </row>
    <row r="8938" spans="1:2">
      <c r="A8938" s="53"/>
      <c r="B8938" s="53"/>
    </row>
    <row r="8939" spans="1:2">
      <c r="A8939" s="53"/>
      <c r="B8939" s="53"/>
    </row>
    <row r="8940" spans="1:2">
      <c r="A8940" s="53"/>
      <c r="B8940" s="53"/>
    </row>
    <row r="8941" spans="1:2">
      <c r="A8941" s="53"/>
      <c r="B8941" s="53"/>
    </row>
    <row r="8942" spans="1:2">
      <c r="A8942" s="53"/>
      <c r="B8942" s="53"/>
    </row>
    <row r="8943" spans="1:2">
      <c r="A8943" s="53"/>
      <c r="B8943" s="53"/>
    </row>
    <row r="8944" spans="1:2">
      <c r="A8944" s="53"/>
      <c r="B8944" s="53"/>
    </row>
    <row r="8945" spans="1:2">
      <c r="A8945" s="53"/>
      <c r="B8945" s="53"/>
    </row>
    <row r="8946" spans="1:2">
      <c r="A8946" s="53"/>
      <c r="B8946" s="53"/>
    </row>
    <row r="8947" spans="1:2">
      <c r="A8947" s="53"/>
      <c r="B8947" s="53"/>
    </row>
    <row r="8948" spans="1:2">
      <c r="A8948" s="53"/>
      <c r="B8948" s="53"/>
    </row>
    <row r="8949" spans="1:2">
      <c r="A8949" s="53"/>
      <c r="B8949" s="53"/>
    </row>
    <row r="8950" spans="1:2">
      <c r="A8950" s="53"/>
      <c r="B8950" s="53"/>
    </row>
    <row r="8951" spans="1:2">
      <c r="A8951" s="53"/>
      <c r="B8951" s="53"/>
    </row>
    <row r="8952" spans="1:2">
      <c r="A8952" s="53"/>
      <c r="B8952" s="53"/>
    </row>
    <row r="8953" spans="1:2">
      <c r="A8953" s="53"/>
      <c r="B8953" s="53"/>
    </row>
    <row r="8954" spans="1:2">
      <c r="A8954" s="53"/>
      <c r="B8954" s="53"/>
    </row>
    <row r="8955" spans="1:2">
      <c r="A8955" s="53"/>
      <c r="B8955" s="53"/>
    </row>
    <row r="8956" spans="1:2">
      <c r="A8956" s="53"/>
      <c r="B8956" s="53"/>
    </row>
    <row r="8957" spans="1:2">
      <c r="A8957" s="53"/>
      <c r="B8957" s="53"/>
    </row>
    <row r="8958" spans="1:2">
      <c r="A8958" s="53"/>
      <c r="B8958" s="53"/>
    </row>
    <row r="8959" spans="1:2">
      <c r="A8959" s="53"/>
      <c r="B8959" s="53"/>
    </row>
    <row r="8960" spans="1:2">
      <c r="A8960" s="53"/>
      <c r="B8960" s="53"/>
    </row>
    <row r="8961" spans="1:2">
      <c r="A8961" s="53"/>
      <c r="B8961" s="53"/>
    </row>
    <row r="8962" spans="1:2">
      <c r="A8962" s="53"/>
      <c r="B8962" s="53"/>
    </row>
    <row r="8963" spans="1:2">
      <c r="A8963" s="53"/>
      <c r="B8963" s="53"/>
    </row>
    <row r="8964" spans="1:2">
      <c r="A8964" s="53"/>
      <c r="B8964" s="53"/>
    </row>
    <row r="8965" spans="1:2">
      <c r="A8965" s="53"/>
      <c r="B8965" s="53"/>
    </row>
    <row r="8966" spans="1:2">
      <c r="A8966" s="53"/>
      <c r="B8966" s="53"/>
    </row>
    <row r="8967" spans="1:2">
      <c r="A8967" s="53"/>
      <c r="B8967" s="53"/>
    </row>
    <row r="8968" spans="1:2">
      <c r="A8968" s="53"/>
      <c r="B8968" s="53"/>
    </row>
    <row r="8969" spans="1:2">
      <c r="A8969" s="53"/>
      <c r="B8969" s="53"/>
    </row>
    <row r="8970" spans="1:2">
      <c r="A8970" s="53"/>
      <c r="B8970" s="53"/>
    </row>
    <row r="8971" spans="1:2">
      <c r="A8971" s="53"/>
      <c r="B8971" s="53"/>
    </row>
    <row r="8972" spans="1:2">
      <c r="A8972" s="53"/>
      <c r="B8972" s="53"/>
    </row>
    <row r="8973" spans="1:2">
      <c r="A8973" s="53"/>
      <c r="B8973" s="53"/>
    </row>
    <row r="8974" spans="1:2">
      <c r="A8974" s="53"/>
      <c r="B8974" s="53"/>
    </row>
    <row r="8975" spans="1:2">
      <c r="A8975" s="53"/>
      <c r="B8975" s="53"/>
    </row>
    <row r="8976" spans="1:2">
      <c r="A8976" s="53"/>
      <c r="B8976" s="53"/>
    </row>
    <row r="8977" spans="1:2">
      <c r="A8977" s="53"/>
      <c r="B8977" s="53"/>
    </row>
    <row r="8978" spans="1:2">
      <c r="A8978" s="53"/>
      <c r="B8978" s="53"/>
    </row>
    <row r="8979" spans="1:2">
      <c r="A8979" s="53"/>
      <c r="B8979" s="53"/>
    </row>
    <row r="8980" spans="1:2">
      <c r="A8980" s="53"/>
      <c r="B8980" s="53"/>
    </row>
    <row r="8981" spans="1:2">
      <c r="A8981" s="53"/>
      <c r="B8981" s="53"/>
    </row>
    <row r="8982" spans="1:2">
      <c r="A8982" s="53"/>
      <c r="B8982" s="53"/>
    </row>
    <row r="8983" spans="1:2">
      <c r="A8983" s="53"/>
      <c r="B8983" s="53"/>
    </row>
    <row r="8984" spans="1:2">
      <c r="A8984" s="53"/>
      <c r="B8984" s="53"/>
    </row>
    <row r="8985" spans="1:2">
      <c r="A8985" s="53"/>
      <c r="B8985" s="53"/>
    </row>
    <row r="8986" spans="1:2">
      <c r="A8986" s="53"/>
      <c r="B8986" s="53"/>
    </row>
    <row r="8987" spans="1:2">
      <c r="A8987" s="53"/>
      <c r="B8987" s="53"/>
    </row>
    <row r="8988" spans="1:2">
      <c r="A8988" s="53"/>
      <c r="B8988" s="53"/>
    </row>
    <row r="8989" spans="1:2">
      <c r="A8989" s="53"/>
      <c r="B8989" s="53"/>
    </row>
    <row r="8990" spans="1:2">
      <c r="A8990" s="53"/>
      <c r="B8990" s="53"/>
    </row>
    <row r="8991" spans="1:2">
      <c r="A8991" s="53"/>
      <c r="B8991" s="53"/>
    </row>
    <row r="8992" spans="1:2">
      <c r="A8992" s="53"/>
      <c r="B8992" s="53"/>
    </row>
    <row r="8993" spans="1:2">
      <c r="A8993" s="53"/>
      <c r="B8993" s="53"/>
    </row>
    <row r="8994" spans="1:2">
      <c r="A8994" s="53"/>
      <c r="B8994" s="53"/>
    </row>
    <row r="8995" spans="1:2">
      <c r="A8995" s="53"/>
      <c r="B8995" s="53"/>
    </row>
    <row r="8996" spans="1:2">
      <c r="A8996" s="53"/>
      <c r="B8996" s="53"/>
    </row>
    <row r="8997" spans="1:2">
      <c r="A8997" s="53"/>
      <c r="B8997" s="53"/>
    </row>
    <row r="8998" spans="1:2">
      <c r="A8998" s="53"/>
      <c r="B8998" s="53"/>
    </row>
    <row r="8999" spans="1:2">
      <c r="A8999" s="53"/>
      <c r="B8999" s="53"/>
    </row>
    <row r="9000" spans="1:2">
      <c r="A9000" s="53"/>
      <c r="B9000" s="53"/>
    </row>
    <row r="9001" spans="1:2">
      <c r="A9001" s="53"/>
      <c r="B9001" s="53"/>
    </row>
    <row r="9002" spans="1:2">
      <c r="A9002" s="53"/>
      <c r="B9002" s="53"/>
    </row>
    <row r="9003" spans="1:2">
      <c r="A9003" s="53"/>
      <c r="B9003" s="53"/>
    </row>
    <row r="9004" spans="1:2">
      <c r="A9004" s="53"/>
      <c r="B9004" s="53"/>
    </row>
    <row r="9005" spans="1:2">
      <c r="A9005" s="53"/>
      <c r="B9005" s="53"/>
    </row>
    <row r="9006" spans="1:2">
      <c r="A9006" s="53"/>
      <c r="B9006" s="53"/>
    </row>
    <row r="9007" spans="1:2">
      <c r="A9007" s="53"/>
      <c r="B9007" s="53"/>
    </row>
    <row r="9008" spans="1:2">
      <c r="A9008" s="53"/>
      <c r="B9008" s="53"/>
    </row>
    <row r="9009" spans="1:2">
      <c r="A9009" s="53"/>
      <c r="B9009" s="53"/>
    </row>
    <row r="9010" spans="1:2">
      <c r="A9010" s="53"/>
      <c r="B9010" s="53"/>
    </row>
    <row r="9011" spans="1:2">
      <c r="A9011" s="53"/>
      <c r="B9011" s="53"/>
    </row>
    <row r="9012" spans="1:2">
      <c r="A9012" s="53"/>
      <c r="B9012" s="53"/>
    </row>
    <row r="9013" spans="1:2">
      <c r="A9013" s="53"/>
      <c r="B9013" s="53"/>
    </row>
    <row r="9014" spans="1:2">
      <c r="A9014" s="53"/>
      <c r="B9014" s="53"/>
    </row>
    <row r="9015" spans="1:2">
      <c r="A9015" s="53"/>
      <c r="B9015" s="53"/>
    </row>
    <row r="9016" spans="1:2">
      <c r="A9016" s="53"/>
      <c r="B9016" s="53"/>
    </row>
    <row r="9017" spans="1:2">
      <c r="A9017" s="53"/>
      <c r="B9017" s="53"/>
    </row>
    <row r="9018" spans="1:2">
      <c r="A9018" s="53"/>
      <c r="B9018" s="53"/>
    </row>
    <row r="9019" spans="1:2">
      <c r="A9019" s="53"/>
      <c r="B9019" s="53"/>
    </row>
    <row r="9020" spans="1:2">
      <c r="A9020" s="53"/>
      <c r="B9020" s="53"/>
    </row>
    <row r="9021" spans="1:2">
      <c r="A9021" s="53"/>
      <c r="B9021" s="53"/>
    </row>
    <row r="9022" spans="1:2">
      <c r="A9022" s="53"/>
      <c r="B9022" s="53"/>
    </row>
    <row r="9023" spans="1:2">
      <c r="A9023" s="53"/>
      <c r="B9023" s="53"/>
    </row>
    <row r="9024" spans="1:2">
      <c r="A9024" s="53"/>
      <c r="B9024" s="53"/>
    </row>
    <row r="9025" spans="1:2">
      <c r="A9025" s="53"/>
      <c r="B9025" s="53"/>
    </row>
    <row r="9026" spans="1:2">
      <c r="A9026" s="53"/>
      <c r="B9026" s="53"/>
    </row>
    <row r="9027" spans="1:2">
      <c r="A9027" s="53"/>
      <c r="B9027" s="53"/>
    </row>
    <row r="9028" spans="1:2">
      <c r="A9028" s="53"/>
      <c r="B9028" s="53"/>
    </row>
    <row r="9029" spans="1:2">
      <c r="A9029" s="53"/>
      <c r="B9029" s="53"/>
    </row>
    <row r="9030" spans="1:2">
      <c r="A9030" s="53"/>
      <c r="B9030" s="53"/>
    </row>
    <row r="9031" spans="1:2">
      <c r="A9031" s="53"/>
      <c r="B9031" s="53"/>
    </row>
    <row r="9032" spans="1:2">
      <c r="A9032" s="53"/>
      <c r="B9032" s="53"/>
    </row>
    <row r="9033" spans="1:2">
      <c r="A9033" s="53"/>
      <c r="B9033" s="53"/>
    </row>
    <row r="9034" spans="1:2">
      <c r="A9034" s="53"/>
      <c r="B9034" s="53"/>
    </row>
    <row r="9035" spans="1:2">
      <c r="A9035" s="53"/>
      <c r="B9035" s="53"/>
    </row>
    <row r="9036" spans="1:2">
      <c r="A9036" s="53"/>
      <c r="B9036" s="53"/>
    </row>
    <row r="9037" spans="1:2">
      <c r="A9037" s="53"/>
      <c r="B9037" s="53"/>
    </row>
    <row r="9038" spans="1:2">
      <c r="A9038" s="53"/>
      <c r="B9038" s="53"/>
    </row>
    <row r="9039" spans="1:2">
      <c r="A9039" s="53"/>
      <c r="B9039" s="53"/>
    </row>
    <row r="9040" spans="1:2">
      <c r="A9040" s="53"/>
      <c r="B9040" s="53"/>
    </row>
    <row r="9041" spans="1:2">
      <c r="A9041" s="53"/>
      <c r="B9041" s="53"/>
    </row>
    <row r="9042" spans="1:2">
      <c r="A9042" s="53"/>
      <c r="B9042" s="53"/>
    </row>
    <row r="9043" spans="1:2">
      <c r="A9043" s="53"/>
      <c r="B9043" s="53"/>
    </row>
    <row r="9044" spans="1:2">
      <c r="A9044" s="53"/>
      <c r="B9044" s="53"/>
    </row>
    <row r="9045" spans="1:2">
      <c r="A9045" s="53"/>
      <c r="B9045" s="53"/>
    </row>
    <row r="9046" spans="1:2">
      <c r="A9046" s="53"/>
      <c r="B9046" s="53"/>
    </row>
    <row r="9047" spans="1:2">
      <c r="A9047" s="53"/>
      <c r="B9047" s="53"/>
    </row>
    <row r="9048" spans="1:2">
      <c r="A9048" s="53"/>
      <c r="B9048" s="53"/>
    </row>
    <row r="9049" spans="1:2">
      <c r="A9049" s="53"/>
      <c r="B9049" s="53"/>
    </row>
    <row r="9050" spans="1:2">
      <c r="A9050" s="53"/>
      <c r="B9050" s="53"/>
    </row>
    <row r="9051" spans="1:2">
      <c r="A9051" s="53"/>
      <c r="B9051" s="53"/>
    </row>
    <row r="9052" spans="1:2">
      <c r="A9052" s="53"/>
      <c r="B9052" s="53"/>
    </row>
    <row r="9053" spans="1:2">
      <c r="A9053" s="53"/>
      <c r="B9053" s="53"/>
    </row>
    <row r="9054" spans="1:2">
      <c r="A9054" s="53"/>
      <c r="B9054" s="53"/>
    </row>
    <row r="9055" spans="1:2">
      <c r="A9055" s="53"/>
      <c r="B9055" s="53"/>
    </row>
    <row r="9056" spans="1:2">
      <c r="A9056" s="53"/>
      <c r="B9056" s="53"/>
    </row>
    <row r="9057" spans="1:2">
      <c r="A9057" s="53"/>
      <c r="B9057" s="53"/>
    </row>
    <row r="9058" spans="1:2">
      <c r="A9058" s="53"/>
      <c r="B9058" s="53"/>
    </row>
    <row r="9059" spans="1:2">
      <c r="A9059" s="53"/>
      <c r="B9059" s="53"/>
    </row>
    <row r="9060" spans="1:2">
      <c r="A9060" s="53"/>
      <c r="B9060" s="53"/>
    </row>
    <row r="9061" spans="1:2">
      <c r="A9061" s="53"/>
      <c r="B9061" s="53"/>
    </row>
    <row r="9062" spans="1:2">
      <c r="A9062" s="53"/>
      <c r="B9062" s="53"/>
    </row>
    <row r="9063" spans="1:2">
      <c r="A9063" s="53"/>
      <c r="B9063" s="53"/>
    </row>
    <row r="9064" spans="1:2">
      <c r="A9064" s="53"/>
      <c r="B9064" s="53"/>
    </row>
    <row r="9065" spans="1:2">
      <c r="A9065" s="53"/>
      <c r="B9065" s="53"/>
    </row>
    <row r="9066" spans="1:2">
      <c r="A9066" s="53"/>
      <c r="B9066" s="53"/>
    </row>
    <row r="9067" spans="1:2">
      <c r="A9067" s="53"/>
      <c r="B9067" s="53"/>
    </row>
    <row r="9068" spans="1:2">
      <c r="A9068" s="53"/>
      <c r="B9068" s="53"/>
    </row>
    <row r="9069" spans="1:2">
      <c r="A9069" s="53"/>
      <c r="B9069" s="53"/>
    </row>
    <row r="9070" spans="1:2">
      <c r="A9070" s="53"/>
      <c r="B9070" s="53"/>
    </row>
    <row r="9071" spans="1:2">
      <c r="A9071" s="53"/>
      <c r="B9071" s="53"/>
    </row>
    <row r="9072" spans="1:2">
      <c r="A9072" s="53"/>
      <c r="B9072" s="53"/>
    </row>
    <row r="9073" spans="1:2">
      <c r="A9073" s="53"/>
      <c r="B9073" s="53"/>
    </row>
    <row r="9074" spans="1:2">
      <c r="A9074" s="53"/>
      <c r="B9074" s="53"/>
    </row>
    <row r="9075" spans="1:2">
      <c r="A9075" s="53"/>
      <c r="B9075" s="53"/>
    </row>
    <row r="9076" spans="1:2">
      <c r="A9076" s="53"/>
      <c r="B9076" s="53"/>
    </row>
    <row r="9077" spans="1:2">
      <c r="A9077" s="53"/>
      <c r="B9077" s="53"/>
    </row>
    <row r="9078" spans="1:2">
      <c r="A9078" s="53"/>
      <c r="B9078" s="53"/>
    </row>
    <row r="9079" spans="1:2">
      <c r="A9079" s="53"/>
      <c r="B9079" s="53"/>
    </row>
    <row r="9080" spans="1:2">
      <c r="A9080" s="53"/>
      <c r="B9080" s="53"/>
    </row>
    <row r="9081" spans="1:2">
      <c r="A9081" s="53"/>
      <c r="B9081" s="53"/>
    </row>
    <row r="9082" spans="1:2">
      <c r="A9082" s="53"/>
      <c r="B9082" s="53"/>
    </row>
    <row r="9083" spans="1:2">
      <c r="A9083" s="53"/>
      <c r="B9083" s="53"/>
    </row>
    <row r="9084" spans="1:2">
      <c r="A9084" s="53"/>
      <c r="B9084" s="53"/>
    </row>
    <row r="9085" spans="1:2">
      <c r="A9085" s="53"/>
      <c r="B9085" s="53"/>
    </row>
    <row r="9086" spans="1:2">
      <c r="A9086" s="53"/>
      <c r="B9086" s="53"/>
    </row>
    <row r="9087" spans="1:2">
      <c r="A9087" s="53"/>
      <c r="B9087" s="53"/>
    </row>
    <row r="9088" spans="1:2">
      <c r="A9088" s="53"/>
      <c r="B9088" s="53"/>
    </row>
    <row r="9089" spans="1:2">
      <c r="A9089" s="53"/>
      <c r="B9089" s="53"/>
    </row>
    <row r="9090" spans="1:2">
      <c r="A9090" s="53"/>
      <c r="B9090" s="53"/>
    </row>
    <row r="9091" spans="1:2">
      <c r="A9091" s="53"/>
      <c r="B9091" s="53"/>
    </row>
    <row r="9092" spans="1:2">
      <c r="A9092" s="53"/>
      <c r="B9092" s="53"/>
    </row>
    <row r="9093" spans="1:2">
      <c r="A9093" s="53"/>
      <c r="B9093" s="53"/>
    </row>
    <row r="9094" spans="1:2">
      <c r="A9094" s="53"/>
      <c r="B9094" s="53"/>
    </row>
    <row r="9095" spans="1:2">
      <c r="A9095" s="53"/>
      <c r="B9095" s="53"/>
    </row>
    <row r="9096" spans="1:2">
      <c r="A9096" s="53"/>
      <c r="B9096" s="53"/>
    </row>
    <row r="9097" spans="1:2">
      <c r="A9097" s="53"/>
      <c r="B9097" s="53"/>
    </row>
    <row r="9098" spans="1:2">
      <c r="A9098" s="53"/>
      <c r="B9098" s="53"/>
    </row>
    <row r="9099" spans="1:2">
      <c r="A9099" s="53"/>
      <c r="B9099" s="53"/>
    </row>
    <row r="9100" spans="1:2">
      <c r="A9100" s="53"/>
      <c r="B9100" s="53"/>
    </row>
    <row r="9101" spans="1:2">
      <c r="A9101" s="53"/>
      <c r="B9101" s="53"/>
    </row>
    <row r="9102" spans="1:2">
      <c r="A9102" s="53"/>
      <c r="B9102" s="53"/>
    </row>
    <row r="9103" spans="1:2">
      <c r="A9103" s="53"/>
      <c r="B9103" s="53"/>
    </row>
    <row r="9104" spans="1:2">
      <c r="A9104" s="53"/>
      <c r="B9104" s="53"/>
    </row>
    <row r="9105" spans="1:2">
      <c r="A9105" s="53"/>
      <c r="B9105" s="53"/>
    </row>
    <row r="9106" spans="1:2">
      <c r="A9106" s="53"/>
      <c r="B9106" s="53"/>
    </row>
    <row r="9107" spans="1:2">
      <c r="A9107" s="53"/>
      <c r="B9107" s="53"/>
    </row>
    <row r="9108" spans="1:2">
      <c r="A9108" s="53"/>
      <c r="B9108" s="53"/>
    </row>
    <row r="9109" spans="1:2">
      <c r="A9109" s="53"/>
      <c r="B9109" s="53"/>
    </row>
    <row r="9110" spans="1:2">
      <c r="A9110" s="53"/>
      <c r="B9110" s="53"/>
    </row>
    <row r="9111" spans="1:2">
      <c r="A9111" s="53"/>
      <c r="B9111" s="53"/>
    </row>
    <row r="9112" spans="1:2">
      <c r="A9112" s="53"/>
      <c r="B9112" s="53"/>
    </row>
    <row r="9113" spans="1:2">
      <c r="A9113" s="53"/>
      <c r="B9113" s="53"/>
    </row>
    <row r="9114" spans="1:2">
      <c r="A9114" s="53"/>
      <c r="B9114" s="53"/>
    </row>
    <row r="9115" spans="1:2">
      <c r="A9115" s="53"/>
      <c r="B9115" s="53"/>
    </row>
    <row r="9116" spans="1:2">
      <c r="A9116" s="53"/>
      <c r="B9116" s="53"/>
    </row>
    <row r="9117" spans="1:2">
      <c r="A9117" s="53"/>
      <c r="B9117" s="53"/>
    </row>
    <row r="9118" spans="1:2">
      <c r="A9118" s="53"/>
      <c r="B9118" s="53"/>
    </row>
    <row r="9119" spans="1:2">
      <c r="A9119" s="53"/>
      <c r="B9119" s="53"/>
    </row>
    <row r="9120" spans="1:2">
      <c r="A9120" s="53"/>
      <c r="B9120" s="53"/>
    </row>
    <row r="9121" spans="1:2">
      <c r="A9121" s="53"/>
      <c r="B9121" s="53"/>
    </row>
    <row r="9122" spans="1:2">
      <c r="A9122" s="53"/>
      <c r="B9122" s="53"/>
    </row>
    <row r="9123" spans="1:2">
      <c r="A9123" s="53"/>
      <c r="B9123" s="53"/>
    </row>
    <row r="9124" spans="1:2">
      <c r="A9124" s="53"/>
      <c r="B9124" s="53"/>
    </row>
    <row r="9125" spans="1:2">
      <c r="A9125" s="53"/>
      <c r="B9125" s="53"/>
    </row>
    <row r="9126" spans="1:2">
      <c r="A9126" s="53"/>
      <c r="B9126" s="53"/>
    </row>
    <row r="9127" spans="1:2">
      <c r="A9127" s="53"/>
      <c r="B9127" s="53"/>
    </row>
    <row r="9128" spans="1:2">
      <c r="A9128" s="53"/>
      <c r="B9128" s="53"/>
    </row>
    <row r="9129" spans="1:2">
      <c r="A9129" s="53"/>
      <c r="B9129" s="53"/>
    </row>
    <row r="9130" spans="1:2">
      <c r="A9130" s="53"/>
      <c r="B9130" s="53"/>
    </row>
    <row r="9131" spans="1:2">
      <c r="A9131" s="53"/>
      <c r="B9131" s="53"/>
    </row>
    <row r="9132" spans="1:2">
      <c r="A9132" s="53"/>
      <c r="B9132" s="53"/>
    </row>
    <row r="9133" spans="1:2">
      <c r="A9133" s="53"/>
      <c r="B9133" s="53"/>
    </row>
    <row r="9134" spans="1:2">
      <c r="A9134" s="53"/>
      <c r="B9134" s="53"/>
    </row>
    <row r="9135" spans="1:2">
      <c r="A9135" s="53"/>
      <c r="B9135" s="53"/>
    </row>
    <row r="9136" spans="1:2">
      <c r="A9136" s="53"/>
      <c r="B9136" s="53"/>
    </row>
    <row r="9137" spans="1:2">
      <c r="A9137" s="53"/>
      <c r="B9137" s="53"/>
    </row>
    <row r="9138" spans="1:2">
      <c r="A9138" s="53"/>
      <c r="B9138" s="53"/>
    </row>
    <row r="9139" spans="1:2">
      <c r="A9139" s="53"/>
      <c r="B9139" s="53"/>
    </row>
    <row r="9140" spans="1:2">
      <c r="A9140" s="53"/>
      <c r="B9140" s="53"/>
    </row>
    <row r="9141" spans="1:2">
      <c r="A9141" s="53"/>
      <c r="B9141" s="53"/>
    </row>
    <row r="9142" spans="1:2">
      <c r="A9142" s="53"/>
      <c r="B9142" s="53"/>
    </row>
    <row r="9143" spans="1:2">
      <c r="A9143" s="53"/>
      <c r="B9143" s="53"/>
    </row>
    <row r="9144" spans="1:2">
      <c r="A9144" s="53"/>
      <c r="B9144" s="53"/>
    </row>
    <row r="9145" spans="1:2">
      <c r="A9145" s="53"/>
      <c r="B9145" s="53"/>
    </row>
    <row r="9146" spans="1:2">
      <c r="A9146" s="53"/>
      <c r="B9146" s="53"/>
    </row>
    <row r="9147" spans="1:2">
      <c r="A9147" s="53"/>
      <c r="B9147" s="53"/>
    </row>
    <row r="9148" spans="1:2">
      <c r="A9148" s="53"/>
      <c r="B9148" s="53"/>
    </row>
    <row r="9149" spans="1:2">
      <c r="A9149" s="53"/>
      <c r="B9149" s="53"/>
    </row>
    <row r="9150" spans="1:2">
      <c r="A9150" s="53"/>
      <c r="B9150" s="53"/>
    </row>
    <row r="9151" spans="1:2">
      <c r="A9151" s="53"/>
      <c r="B9151" s="53"/>
    </row>
    <row r="9152" spans="1:2">
      <c r="A9152" s="53"/>
      <c r="B9152" s="53"/>
    </row>
    <row r="9153" spans="1:2">
      <c r="A9153" s="53"/>
      <c r="B9153" s="53"/>
    </row>
    <row r="9154" spans="1:2">
      <c r="A9154" s="53"/>
      <c r="B9154" s="53"/>
    </row>
    <row r="9155" spans="1:2">
      <c r="A9155" s="53"/>
      <c r="B9155" s="53"/>
    </row>
    <row r="9156" spans="1:2">
      <c r="A9156" s="53"/>
      <c r="B9156" s="53"/>
    </row>
    <row r="9157" spans="1:2">
      <c r="A9157" s="53"/>
      <c r="B9157" s="53"/>
    </row>
    <row r="9158" spans="1:2">
      <c r="A9158" s="53"/>
      <c r="B9158" s="53"/>
    </row>
    <row r="9159" spans="1:2">
      <c r="A9159" s="53"/>
      <c r="B9159" s="53"/>
    </row>
    <row r="9160" spans="1:2">
      <c r="A9160" s="53"/>
      <c r="B9160" s="53"/>
    </row>
    <row r="9161" spans="1:2">
      <c r="A9161" s="53"/>
      <c r="B9161" s="53"/>
    </row>
    <row r="9162" spans="1:2">
      <c r="A9162" s="53"/>
      <c r="B9162" s="53"/>
    </row>
    <row r="9163" spans="1:2">
      <c r="A9163" s="53"/>
      <c r="B9163" s="53"/>
    </row>
    <row r="9164" spans="1:2">
      <c r="A9164" s="53"/>
      <c r="B9164" s="53"/>
    </row>
    <row r="9165" spans="1:2">
      <c r="A9165" s="53"/>
      <c r="B9165" s="53"/>
    </row>
    <row r="9166" spans="1:2">
      <c r="A9166" s="53"/>
      <c r="B9166" s="53"/>
    </row>
    <row r="9167" spans="1:2">
      <c r="A9167" s="53"/>
      <c r="B9167" s="53"/>
    </row>
    <row r="9168" spans="1:2">
      <c r="A9168" s="53"/>
      <c r="B9168" s="53"/>
    </row>
    <row r="9169" spans="1:2">
      <c r="A9169" s="53"/>
      <c r="B9169" s="53"/>
    </row>
    <row r="9170" spans="1:2">
      <c r="A9170" s="53"/>
      <c r="B9170" s="53"/>
    </row>
    <row r="9171" spans="1:2">
      <c r="A9171" s="53"/>
      <c r="B9171" s="53"/>
    </row>
    <row r="9172" spans="1:2">
      <c r="A9172" s="53"/>
      <c r="B9172" s="53"/>
    </row>
    <row r="9173" spans="1:2">
      <c r="A9173" s="53"/>
      <c r="B9173" s="53"/>
    </row>
    <row r="9174" spans="1:2">
      <c r="A9174" s="53"/>
      <c r="B9174" s="53"/>
    </row>
    <row r="9175" spans="1:2">
      <c r="A9175" s="53"/>
      <c r="B9175" s="53"/>
    </row>
    <row r="9176" spans="1:2">
      <c r="A9176" s="53"/>
      <c r="B9176" s="53"/>
    </row>
    <row r="9177" spans="1:2">
      <c r="A9177" s="53"/>
      <c r="B9177" s="53"/>
    </row>
    <row r="9178" spans="1:2">
      <c r="A9178" s="53"/>
      <c r="B9178" s="53"/>
    </row>
    <row r="9179" spans="1:2">
      <c r="A9179" s="53"/>
      <c r="B9179" s="53"/>
    </row>
    <row r="9180" spans="1:2">
      <c r="A9180" s="53"/>
      <c r="B9180" s="53"/>
    </row>
    <row r="9181" spans="1:2">
      <c r="A9181" s="53"/>
      <c r="B9181" s="53"/>
    </row>
    <row r="9182" spans="1:2">
      <c r="A9182" s="53"/>
      <c r="B9182" s="53"/>
    </row>
    <row r="9183" spans="1:2">
      <c r="A9183" s="53"/>
      <c r="B9183" s="53"/>
    </row>
    <row r="9184" spans="1:2">
      <c r="A9184" s="53"/>
      <c r="B9184" s="53"/>
    </row>
    <row r="9185" spans="1:2">
      <c r="A9185" s="53"/>
      <c r="B9185" s="53"/>
    </row>
    <row r="9186" spans="1:2">
      <c r="A9186" s="53"/>
      <c r="B9186" s="53"/>
    </row>
    <row r="9187" spans="1:2">
      <c r="A9187" s="53"/>
      <c r="B9187" s="53"/>
    </row>
    <row r="9188" spans="1:2">
      <c r="A9188" s="53"/>
      <c r="B9188" s="53"/>
    </row>
    <row r="9189" spans="1:2">
      <c r="A9189" s="53"/>
      <c r="B9189" s="53"/>
    </row>
    <row r="9190" spans="1:2">
      <c r="A9190" s="53"/>
      <c r="B9190" s="53"/>
    </row>
    <row r="9191" spans="1:2">
      <c r="A9191" s="53"/>
      <c r="B9191" s="53"/>
    </row>
    <row r="9192" spans="1:2">
      <c r="A9192" s="53"/>
      <c r="B9192" s="53"/>
    </row>
    <row r="9193" spans="1:2">
      <c r="A9193" s="53"/>
      <c r="B9193" s="53"/>
    </row>
    <row r="9194" spans="1:2">
      <c r="A9194" s="53"/>
      <c r="B9194" s="53"/>
    </row>
    <row r="9195" spans="1:2">
      <c r="A9195" s="53"/>
      <c r="B9195" s="53"/>
    </row>
    <row r="9196" spans="1:2">
      <c r="A9196" s="53"/>
      <c r="B9196" s="53"/>
    </row>
    <row r="9197" spans="1:2">
      <c r="A9197" s="53"/>
      <c r="B9197" s="53"/>
    </row>
    <row r="9198" spans="1:2">
      <c r="A9198" s="53"/>
      <c r="B9198" s="53"/>
    </row>
    <row r="9199" spans="1:2">
      <c r="A9199" s="53"/>
      <c r="B9199" s="53"/>
    </row>
    <row r="9200" spans="1:2">
      <c r="A9200" s="53"/>
      <c r="B9200" s="53"/>
    </row>
    <row r="9201" spans="1:2">
      <c r="A9201" s="53"/>
      <c r="B9201" s="53"/>
    </row>
    <row r="9202" spans="1:2">
      <c r="A9202" s="53"/>
      <c r="B9202" s="53"/>
    </row>
    <row r="9203" spans="1:2">
      <c r="A9203" s="53"/>
      <c r="B9203" s="53"/>
    </row>
    <row r="9204" spans="1:2">
      <c r="A9204" s="53"/>
      <c r="B9204" s="53"/>
    </row>
    <row r="9205" spans="1:2">
      <c r="A9205" s="53"/>
      <c r="B9205" s="53"/>
    </row>
    <row r="9206" spans="1:2">
      <c r="A9206" s="53"/>
      <c r="B9206" s="53"/>
    </row>
    <row r="9207" spans="1:2">
      <c r="A9207" s="53"/>
      <c r="B9207" s="53"/>
    </row>
    <row r="9208" spans="1:2">
      <c r="A9208" s="53"/>
      <c r="B9208" s="53"/>
    </row>
    <row r="9209" spans="1:2">
      <c r="A9209" s="53"/>
      <c r="B9209" s="53"/>
    </row>
    <row r="9210" spans="1:2">
      <c r="A9210" s="53"/>
      <c r="B9210" s="53"/>
    </row>
    <row r="9211" spans="1:2">
      <c r="A9211" s="53"/>
      <c r="B9211" s="53"/>
    </row>
    <row r="9212" spans="1:2">
      <c r="A9212" s="53"/>
      <c r="B9212" s="53"/>
    </row>
    <row r="9213" spans="1:2">
      <c r="A9213" s="53"/>
      <c r="B9213" s="53"/>
    </row>
    <row r="9214" spans="1:2">
      <c r="A9214" s="53"/>
      <c r="B9214" s="53"/>
    </row>
    <row r="9215" spans="1:2">
      <c r="A9215" s="53"/>
      <c r="B9215" s="53"/>
    </row>
    <row r="9216" spans="1:2">
      <c r="A9216" s="53"/>
      <c r="B9216" s="53"/>
    </row>
    <row r="9217" spans="1:2">
      <c r="A9217" s="53"/>
      <c r="B9217" s="53"/>
    </row>
    <row r="9218" spans="1:2">
      <c r="A9218" s="53"/>
      <c r="B9218" s="53"/>
    </row>
    <row r="9219" spans="1:2">
      <c r="A9219" s="53"/>
      <c r="B9219" s="53"/>
    </row>
    <row r="9220" spans="1:2">
      <c r="A9220" s="53"/>
      <c r="B9220" s="53"/>
    </row>
    <row r="9221" spans="1:2">
      <c r="A9221" s="53"/>
      <c r="B9221" s="53"/>
    </row>
    <row r="9222" spans="1:2">
      <c r="A9222" s="53"/>
      <c r="B9222" s="53"/>
    </row>
    <row r="9223" spans="1:2">
      <c r="A9223" s="53"/>
      <c r="B9223" s="53"/>
    </row>
    <row r="9224" spans="1:2">
      <c r="A9224" s="53"/>
      <c r="B9224" s="53"/>
    </row>
    <row r="9225" spans="1:2">
      <c r="A9225" s="53"/>
      <c r="B9225" s="53"/>
    </row>
    <row r="9226" spans="1:2">
      <c r="A9226" s="53"/>
      <c r="B9226" s="53"/>
    </row>
    <row r="9227" spans="1:2">
      <c r="A9227" s="53"/>
      <c r="B9227" s="53"/>
    </row>
    <row r="9228" spans="1:2">
      <c r="A9228" s="53"/>
      <c r="B9228" s="53"/>
    </row>
    <row r="9229" spans="1:2">
      <c r="A9229" s="53"/>
      <c r="B9229" s="53"/>
    </row>
    <row r="9230" spans="1:2">
      <c r="A9230" s="53"/>
      <c r="B9230" s="53"/>
    </row>
    <row r="9231" spans="1:2">
      <c r="A9231" s="53"/>
      <c r="B9231" s="53"/>
    </row>
    <row r="9232" spans="1:2">
      <c r="A9232" s="53"/>
      <c r="B9232" s="53"/>
    </row>
    <row r="9233" spans="1:2">
      <c r="A9233" s="53"/>
      <c r="B9233" s="53"/>
    </row>
    <row r="9234" spans="1:2">
      <c r="A9234" s="53"/>
      <c r="B9234" s="53"/>
    </row>
    <row r="9235" spans="1:2">
      <c r="A9235" s="53"/>
      <c r="B9235" s="53"/>
    </row>
    <row r="9236" spans="1:2">
      <c r="A9236" s="53"/>
      <c r="B9236" s="53"/>
    </row>
    <row r="9237" spans="1:2">
      <c r="A9237" s="53"/>
      <c r="B9237" s="53"/>
    </row>
    <row r="9238" spans="1:2">
      <c r="A9238" s="53"/>
      <c r="B9238" s="53"/>
    </row>
    <row r="9239" spans="1:2">
      <c r="A9239" s="53"/>
      <c r="B9239" s="53"/>
    </row>
    <row r="9240" spans="1:2">
      <c r="A9240" s="53"/>
      <c r="B9240" s="53"/>
    </row>
    <row r="9241" spans="1:2">
      <c r="A9241" s="53"/>
      <c r="B9241" s="53"/>
    </row>
    <row r="9242" spans="1:2">
      <c r="A9242" s="53"/>
      <c r="B9242" s="53"/>
    </row>
    <row r="9243" spans="1:2">
      <c r="A9243" s="53"/>
      <c r="B9243" s="53"/>
    </row>
    <row r="9244" spans="1:2">
      <c r="A9244" s="53"/>
      <c r="B9244" s="53"/>
    </row>
    <row r="9245" spans="1:2">
      <c r="A9245" s="53"/>
      <c r="B9245" s="53"/>
    </row>
    <row r="9246" spans="1:2">
      <c r="A9246" s="53"/>
      <c r="B9246" s="53"/>
    </row>
    <row r="9247" spans="1:2">
      <c r="A9247" s="53"/>
      <c r="B9247" s="53"/>
    </row>
    <row r="9248" spans="1:2">
      <c r="A9248" s="53"/>
      <c r="B9248" s="53"/>
    </row>
    <row r="9249" spans="1:2">
      <c r="A9249" s="53"/>
      <c r="B9249" s="53"/>
    </row>
    <row r="9250" spans="1:2">
      <c r="A9250" s="53"/>
      <c r="B9250" s="53"/>
    </row>
    <row r="9251" spans="1:2">
      <c r="A9251" s="53"/>
      <c r="B9251" s="53"/>
    </row>
    <row r="9252" spans="1:2">
      <c r="A9252" s="53"/>
      <c r="B9252" s="53"/>
    </row>
    <row r="9253" spans="1:2">
      <c r="A9253" s="53"/>
      <c r="B9253" s="53"/>
    </row>
    <row r="9254" spans="1:2">
      <c r="A9254" s="53"/>
      <c r="B9254" s="53"/>
    </row>
    <row r="9255" spans="1:2">
      <c r="A9255" s="53"/>
      <c r="B9255" s="53"/>
    </row>
    <row r="9256" spans="1:2">
      <c r="A9256" s="53"/>
      <c r="B9256" s="53"/>
    </row>
    <row r="9257" spans="1:2">
      <c r="A9257" s="53"/>
      <c r="B9257" s="53"/>
    </row>
    <row r="9258" spans="1:2">
      <c r="A9258" s="53"/>
      <c r="B9258" s="53"/>
    </row>
    <row r="9259" spans="1:2">
      <c r="A9259" s="53"/>
      <c r="B9259" s="53"/>
    </row>
    <row r="9260" spans="1:2">
      <c r="A9260" s="53"/>
      <c r="B9260" s="53"/>
    </row>
    <row r="9261" spans="1:2">
      <c r="A9261" s="53"/>
      <c r="B9261" s="53"/>
    </row>
    <row r="9262" spans="1:2">
      <c r="A9262" s="53"/>
      <c r="B9262" s="53"/>
    </row>
    <row r="9263" spans="1:2">
      <c r="A9263" s="53"/>
      <c r="B9263" s="53"/>
    </row>
    <row r="9264" spans="1:2">
      <c r="A9264" s="53"/>
      <c r="B9264" s="53"/>
    </row>
    <row r="9265" spans="1:2">
      <c r="A9265" s="53"/>
      <c r="B9265" s="53"/>
    </row>
    <row r="9266" spans="1:2">
      <c r="A9266" s="53"/>
      <c r="B9266" s="53"/>
    </row>
    <row r="9267" spans="1:2">
      <c r="A9267" s="53"/>
      <c r="B9267" s="53"/>
    </row>
    <row r="9268" spans="1:2">
      <c r="A9268" s="53"/>
      <c r="B9268" s="53"/>
    </row>
    <row r="9269" spans="1:2">
      <c r="A9269" s="53"/>
      <c r="B9269" s="53"/>
    </row>
    <row r="9270" spans="1:2">
      <c r="A9270" s="53"/>
      <c r="B9270" s="53"/>
    </row>
    <row r="9271" spans="1:2">
      <c r="A9271" s="53"/>
      <c r="B9271" s="53"/>
    </row>
    <row r="9272" spans="1:2">
      <c r="A9272" s="53"/>
      <c r="B9272" s="53"/>
    </row>
    <row r="9273" spans="1:2">
      <c r="A9273" s="53"/>
      <c r="B9273" s="53"/>
    </row>
    <row r="9274" spans="1:2">
      <c r="A9274" s="53"/>
      <c r="B9274" s="53"/>
    </row>
    <row r="9275" spans="1:2">
      <c r="A9275" s="53"/>
      <c r="B9275" s="53"/>
    </row>
    <row r="9276" spans="1:2">
      <c r="A9276" s="53"/>
      <c r="B9276" s="53"/>
    </row>
    <row r="9277" spans="1:2">
      <c r="A9277" s="53"/>
      <c r="B9277" s="53"/>
    </row>
    <row r="9278" spans="1:2">
      <c r="A9278" s="53"/>
      <c r="B9278" s="53"/>
    </row>
    <row r="9279" spans="1:2">
      <c r="A9279" s="53"/>
      <c r="B9279" s="53"/>
    </row>
    <row r="9280" spans="1:2">
      <c r="A9280" s="53"/>
      <c r="B9280" s="53"/>
    </row>
    <row r="9281" spans="1:2">
      <c r="A9281" s="53"/>
      <c r="B9281" s="53"/>
    </row>
    <row r="9282" spans="1:2">
      <c r="A9282" s="53"/>
      <c r="B9282" s="53"/>
    </row>
    <row r="9283" spans="1:2">
      <c r="A9283" s="53"/>
      <c r="B9283" s="53"/>
    </row>
    <row r="9284" spans="1:2">
      <c r="A9284" s="53"/>
      <c r="B9284" s="53"/>
    </row>
    <row r="9285" spans="1:2">
      <c r="A9285" s="53"/>
      <c r="B9285" s="53"/>
    </row>
    <row r="9286" spans="1:2">
      <c r="A9286" s="53"/>
      <c r="B9286" s="53"/>
    </row>
    <row r="9287" spans="1:2">
      <c r="B9287" s="53"/>
    </row>
    <row r="9288" spans="1:2">
      <c r="B9288" s="53"/>
    </row>
    <row r="9289" spans="1:2">
      <c r="B9289" s="53"/>
    </row>
    <row r="9290" spans="1:2">
      <c r="B9290" s="53"/>
    </row>
    <row r="9291" spans="1:2">
      <c r="B9291" s="53"/>
    </row>
    <row r="9292" spans="1:2">
      <c r="B9292" s="53"/>
    </row>
    <row r="9293" spans="1:2">
      <c r="B9293" s="53"/>
    </row>
    <row r="9294" spans="1:2">
      <c r="B9294" s="53"/>
    </row>
    <row r="9295" spans="1:2">
      <c r="B9295" s="53"/>
    </row>
    <row r="9296" spans="1:2">
      <c r="B9296" s="53"/>
    </row>
    <row r="9297" spans="2:2">
      <c r="B9297" s="53"/>
    </row>
    <row r="9298" spans="2:2">
      <c r="B9298" s="53"/>
    </row>
    <row r="9299" spans="2:2">
      <c r="B9299" s="53"/>
    </row>
    <row r="9300" spans="2:2">
      <c r="B9300" s="53"/>
    </row>
    <row r="9301" spans="2:2">
      <c r="B9301" s="53"/>
    </row>
    <row r="9302" spans="2:2">
      <c r="B9302" s="53"/>
    </row>
    <row r="9303" spans="2:2">
      <c r="B9303" s="53"/>
    </row>
    <row r="9304" spans="2:2">
      <c r="B9304" s="53"/>
    </row>
    <row r="9305" spans="2:2">
      <c r="B9305" s="53"/>
    </row>
    <row r="9306" spans="2:2">
      <c r="B9306" s="53"/>
    </row>
    <row r="9307" spans="2:2">
      <c r="B9307" s="53"/>
    </row>
    <row r="9308" spans="2:2">
      <c r="B9308" s="53"/>
    </row>
    <row r="9309" spans="2:2">
      <c r="B9309" s="53"/>
    </row>
    <row r="9310" spans="2:2">
      <c r="B9310" s="53"/>
    </row>
    <row r="9311" spans="2:2">
      <c r="B9311" s="53"/>
    </row>
    <row r="9312" spans="2:2">
      <c r="B9312" s="53"/>
    </row>
    <row r="9313" spans="2:2">
      <c r="B9313" s="53"/>
    </row>
    <row r="9314" spans="2:2">
      <c r="B9314" s="53"/>
    </row>
    <row r="9315" spans="2:2">
      <c r="B9315" s="53"/>
    </row>
    <row r="9316" spans="2:2">
      <c r="B9316" s="53"/>
    </row>
    <row r="9317" spans="2:2">
      <c r="B9317" s="53"/>
    </row>
    <row r="9318" spans="2:2">
      <c r="B9318" s="53"/>
    </row>
    <row r="9319" spans="2:2">
      <c r="B9319" s="53"/>
    </row>
    <row r="9320" spans="2:2">
      <c r="B9320" s="53"/>
    </row>
    <row r="9321" spans="2:2">
      <c r="B9321" s="53"/>
    </row>
    <row r="9322" spans="2:2">
      <c r="B9322" s="53"/>
    </row>
    <row r="9323" spans="2:2">
      <c r="B9323" s="53"/>
    </row>
    <row r="9324" spans="2:2">
      <c r="B9324" s="53"/>
    </row>
    <row r="9325" spans="2:2">
      <c r="B9325" s="53"/>
    </row>
    <row r="9326" spans="2:2">
      <c r="B9326" s="53"/>
    </row>
    <row r="9327" spans="2:2">
      <c r="B9327" s="53"/>
    </row>
    <row r="9328" spans="2:2">
      <c r="B9328" s="53"/>
    </row>
    <row r="9329" spans="2:2">
      <c r="B9329" s="53"/>
    </row>
    <row r="9330" spans="2:2">
      <c r="B9330" s="53"/>
    </row>
    <row r="9331" spans="2:2">
      <c r="B9331" s="53"/>
    </row>
    <row r="9332" spans="2:2">
      <c r="B9332" s="53"/>
    </row>
    <row r="9333" spans="2:2">
      <c r="B9333" s="53"/>
    </row>
    <row r="9334" spans="2:2">
      <c r="B9334" s="53"/>
    </row>
    <row r="9335" spans="2:2">
      <c r="B9335" s="53"/>
    </row>
    <row r="9336" spans="2:2">
      <c r="B9336" s="53"/>
    </row>
    <row r="9337" spans="2:2">
      <c r="B9337" s="53"/>
    </row>
    <row r="9338" spans="2:2">
      <c r="B9338" s="53"/>
    </row>
    <row r="9339" spans="2:2">
      <c r="B9339" s="53"/>
    </row>
    <row r="9340" spans="2:2">
      <c r="B9340" s="53"/>
    </row>
    <row r="9341" spans="2:2">
      <c r="B9341" s="53"/>
    </row>
    <row r="9342" spans="2:2">
      <c r="B9342" s="53"/>
    </row>
    <row r="9343" spans="2:2">
      <c r="B9343" s="53"/>
    </row>
    <row r="9344" spans="2:2">
      <c r="B9344" s="53"/>
    </row>
    <row r="9345" spans="2:2">
      <c r="B9345" s="53"/>
    </row>
    <row r="9346" spans="2:2">
      <c r="B9346" s="53"/>
    </row>
    <row r="9347" spans="2:2">
      <c r="B9347" s="53"/>
    </row>
    <row r="9348" spans="2:2">
      <c r="B9348" s="53"/>
    </row>
    <row r="9349" spans="2:2">
      <c r="B9349" s="53"/>
    </row>
    <row r="9350" spans="2:2">
      <c r="B9350" s="53"/>
    </row>
    <row r="9351" spans="2:2">
      <c r="B9351" s="53"/>
    </row>
    <row r="9352" spans="2:2">
      <c r="B9352" s="53"/>
    </row>
    <row r="9353" spans="2:2">
      <c r="B9353" s="53"/>
    </row>
    <row r="9354" spans="2:2">
      <c r="B9354" s="53"/>
    </row>
    <row r="9355" spans="2:2">
      <c r="B9355" s="53"/>
    </row>
    <row r="9356" spans="2:2">
      <c r="B9356" s="53"/>
    </row>
    <row r="9357" spans="2:2">
      <c r="B9357" s="53"/>
    </row>
    <row r="9358" spans="2:2">
      <c r="B9358" s="53"/>
    </row>
    <row r="9359" spans="2:2">
      <c r="B9359" s="53"/>
    </row>
    <row r="9360" spans="2:2">
      <c r="B9360" s="53"/>
    </row>
    <row r="9361" spans="2:2">
      <c r="B9361" s="53"/>
    </row>
    <row r="9362" spans="2:2">
      <c r="B9362" s="53"/>
    </row>
    <row r="9363" spans="2:2">
      <c r="B9363" s="53"/>
    </row>
    <row r="9364" spans="2:2">
      <c r="B9364" s="53"/>
    </row>
    <row r="9365" spans="2:2">
      <c r="B9365" s="53"/>
    </row>
    <row r="9366" spans="2:2">
      <c r="B9366" s="53"/>
    </row>
    <row r="9367" spans="2:2">
      <c r="B9367" s="53"/>
    </row>
    <row r="9368" spans="2:2">
      <c r="B9368" s="53"/>
    </row>
    <row r="9369" spans="2:2">
      <c r="B9369" s="53"/>
    </row>
    <row r="9370" spans="2:2">
      <c r="B9370" s="53"/>
    </row>
    <row r="9371" spans="2:2">
      <c r="B9371" s="53"/>
    </row>
    <row r="9372" spans="2:2">
      <c r="B9372" s="53"/>
    </row>
    <row r="9373" spans="2:2">
      <c r="B9373" s="53"/>
    </row>
    <row r="9374" spans="2:2">
      <c r="B9374" s="53"/>
    </row>
    <row r="9375" spans="2:2">
      <c r="B9375" s="53"/>
    </row>
    <row r="9376" spans="2:2">
      <c r="B9376" s="53"/>
    </row>
    <row r="9377" spans="2:2">
      <c r="B9377" s="53"/>
    </row>
    <row r="9378" spans="2:2">
      <c r="B9378" s="53"/>
    </row>
    <row r="9379" spans="2:2">
      <c r="B9379" s="53"/>
    </row>
    <row r="9380" spans="2:2">
      <c r="B9380" s="53"/>
    </row>
    <row r="9381" spans="2:2">
      <c r="B9381" s="53"/>
    </row>
    <row r="9382" spans="2:2">
      <c r="B9382" s="53"/>
    </row>
    <row r="9383" spans="2:2">
      <c r="B9383" s="53"/>
    </row>
    <row r="9384" spans="2:2">
      <c r="B9384" s="53"/>
    </row>
    <row r="9385" spans="2:2">
      <c r="B9385" s="53"/>
    </row>
    <row r="9386" spans="2:2">
      <c r="B9386" s="53"/>
    </row>
    <row r="9387" spans="2:2">
      <c r="B9387" s="53"/>
    </row>
    <row r="9388" spans="2:2">
      <c r="B9388" s="53"/>
    </row>
    <row r="9389" spans="2:2">
      <c r="B9389" s="53"/>
    </row>
    <row r="9390" spans="2:2">
      <c r="B9390" s="53"/>
    </row>
    <row r="9391" spans="2:2">
      <c r="B9391" s="53"/>
    </row>
    <row r="9392" spans="2:2">
      <c r="B9392" s="53"/>
    </row>
    <row r="9393" spans="1:2">
      <c r="B9393" s="53"/>
    </row>
    <row r="9394" spans="1:2">
      <c r="B9394" s="53"/>
    </row>
    <row r="9395" spans="1:2">
      <c r="B9395" s="53"/>
    </row>
    <row r="9396" spans="1:2">
      <c r="B9396" s="53"/>
    </row>
    <row r="9397" spans="1:2">
      <c r="B9397" s="53"/>
    </row>
    <row r="9398" spans="1:2">
      <c r="B9398" s="53"/>
    </row>
    <row r="9399" spans="1:2">
      <c r="B9399" s="53"/>
    </row>
    <row r="9400" spans="1:2">
      <c r="B9400" s="53"/>
    </row>
    <row r="9401" spans="1:2">
      <c r="B9401" s="53"/>
    </row>
    <row r="9402" spans="1:2">
      <c r="B9402" s="53"/>
    </row>
    <row r="9403" spans="1:2">
      <c r="B9403" s="53"/>
    </row>
    <row r="9404" spans="1:2">
      <c r="B9404" s="53"/>
    </row>
    <row r="9405" spans="1:2">
      <c r="B9405" s="53"/>
    </row>
    <row r="9406" spans="1:2">
      <c r="B9406" s="53"/>
    </row>
    <row r="9407" spans="1:2">
      <c r="A9407" s="53"/>
      <c r="B9407" s="53"/>
    </row>
    <row r="9408" spans="1:2">
      <c r="A9408" s="53"/>
      <c r="B9408" s="53"/>
    </row>
    <row r="9409" spans="1:2">
      <c r="A9409" s="53"/>
      <c r="B9409" s="53"/>
    </row>
    <row r="9410" spans="1:2">
      <c r="A9410" s="53"/>
      <c r="B9410" s="53"/>
    </row>
    <row r="9411" spans="1:2">
      <c r="A9411" s="53"/>
      <c r="B9411" s="53"/>
    </row>
    <row r="9412" spans="1:2">
      <c r="A9412" s="53"/>
      <c r="B9412" s="53"/>
    </row>
    <row r="9413" spans="1:2">
      <c r="A9413" s="53"/>
      <c r="B9413" s="53"/>
    </row>
    <row r="9414" spans="1:2">
      <c r="A9414" s="53"/>
      <c r="B9414" s="53"/>
    </row>
    <row r="9415" spans="1:2">
      <c r="A9415" s="53"/>
      <c r="B9415" s="53"/>
    </row>
    <row r="9416" spans="1:2">
      <c r="A9416" s="53"/>
      <c r="B9416" s="53"/>
    </row>
    <row r="9417" spans="1:2">
      <c r="A9417" s="53"/>
      <c r="B9417" s="53"/>
    </row>
    <row r="9418" spans="1:2">
      <c r="A9418" s="53"/>
      <c r="B9418" s="53"/>
    </row>
    <row r="9419" spans="1:2">
      <c r="A9419" s="53"/>
      <c r="B9419" s="53"/>
    </row>
    <row r="9420" spans="1:2">
      <c r="A9420" s="53"/>
      <c r="B9420" s="53"/>
    </row>
    <row r="9421" spans="1:2">
      <c r="A9421" s="53"/>
      <c r="B9421" s="53"/>
    </row>
    <row r="9422" spans="1:2">
      <c r="A9422" s="53"/>
      <c r="B9422" s="53"/>
    </row>
    <row r="9423" spans="1:2">
      <c r="A9423" s="53"/>
      <c r="B9423" s="53"/>
    </row>
    <row r="9424" spans="1:2">
      <c r="A9424" s="53"/>
      <c r="B9424" s="53"/>
    </row>
    <row r="9425" spans="1:2">
      <c r="A9425" s="53"/>
      <c r="B9425" s="53"/>
    </row>
    <row r="9426" spans="1:2">
      <c r="A9426" s="53"/>
      <c r="B9426" s="53"/>
    </row>
    <row r="9427" spans="1:2">
      <c r="A9427" s="53"/>
      <c r="B9427" s="53"/>
    </row>
    <row r="9428" spans="1:2">
      <c r="A9428" s="53"/>
      <c r="B9428" s="53"/>
    </row>
    <row r="9429" spans="1:2">
      <c r="A9429" s="53"/>
      <c r="B9429" s="53"/>
    </row>
    <row r="9430" spans="1:2">
      <c r="A9430" s="53"/>
      <c r="B9430" s="53"/>
    </row>
    <row r="9431" spans="1:2">
      <c r="A9431" s="53"/>
      <c r="B9431" s="53"/>
    </row>
    <row r="9432" spans="1:2">
      <c r="A9432" s="53"/>
      <c r="B9432" s="53"/>
    </row>
    <row r="9433" spans="1:2">
      <c r="A9433" s="53"/>
      <c r="B9433" s="53"/>
    </row>
    <row r="9434" spans="1:2">
      <c r="A9434" s="53"/>
      <c r="B9434" s="53"/>
    </row>
    <row r="9435" spans="1:2">
      <c r="A9435" s="53"/>
      <c r="B9435" s="53"/>
    </row>
    <row r="9436" spans="1:2">
      <c r="A9436" s="53"/>
      <c r="B9436" s="53"/>
    </row>
    <row r="9437" spans="1:2">
      <c r="A9437" s="53"/>
      <c r="B9437" s="53"/>
    </row>
    <row r="9438" spans="1:2">
      <c r="A9438" s="53"/>
      <c r="B9438" s="53"/>
    </row>
    <row r="9439" spans="1:2">
      <c r="A9439" s="53"/>
      <c r="B9439" s="53"/>
    </row>
    <row r="9440" spans="1:2">
      <c r="A9440" s="53"/>
      <c r="B9440" s="53"/>
    </row>
    <row r="9441" spans="1:2">
      <c r="A9441" s="53"/>
      <c r="B9441" s="53"/>
    </row>
    <row r="9442" spans="1:2">
      <c r="A9442" s="53"/>
      <c r="B9442" s="53"/>
    </row>
    <row r="9443" spans="1:2">
      <c r="A9443" s="53"/>
      <c r="B9443" s="53"/>
    </row>
    <row r="9444" spans="1:2">
      <c r="A9444" s="53"/>
      <c r="B9444" s="53"/>
    </row>
    <row r="9445" spans="1:2">
      <c r="A9445" s="53"/>
      <c r="B9445" s="53"/>
    </row>
    <row r="9446" spans="1:2">
      <c r="A9446" s="53"/>
      <c r="B9446" s="53"/>
    </row>
    <row r="9447" spans="1:2">
      <c r="A9447" s="53"/>
      <c r="B9447" s="53"/>
    </row>
    <row r="9448" spans="1:2">
      <c r="A9448" s="53"/>
      <c r="B9448" s="53"/>
    </row>
    <row r="9449" spans="1:2">
      <c r="A9449" s="53"/>
      <c r="B9449" s="53"/>
    </row>
    <row r="9450" spans="1:2">
      <c r="A9450" s="53"/>
      <c r="B9450" s="53"/>
    </row>
    <row r="9451" spans="1:2">
      <c r="A9451" s="53"/>
      <c r="B9451" s="53"/>
    </row>
    <row r="9452" spans="1:2">
      <c r="A9452" s="53"/>
      <c r="B9452" s="53"/>
    </row>
    <row r="9453" spans="1:2">
      <c r="A9453" s="53"/>
      <c r="B9453" s="53"/>
    </row>
    <row r="9454" spans="1:2">
      <c r="A9454" s="53"/>
      <c r="B9454" s="53"/>
    </row>
    <row r="9455" spans="1:2">
      <c r="A9455" s="53"/>
      <c r="B9455" s="53"/>
    </row>
    <row r="9456" spans="1:2">
      <c r="A9456" s="53"/>
      <c r="B9456" s="53"/>
    </row>
    <row r="9457" spans="1:2">
      <c r="A9457" s="53"/>
      <c r="B9457" s="53"/>
    </row>
    <row r="9458" spans="1:2">
      <c r="A9458" s="53"/>
      <c r="B9458" s="53"/>
    </row>
    <row r="9459" spans="1:2">
      <c r="A9459" s="53"/>
      <c r="B9459" s="53"/>
    </row>
    <row r="9460" spans="1:2">
      <c r="A9460" s="53"/>
      <c r="B9460" s="53"/>
    </row>
    <row r="9461" spans="1:2">
      <c r="A9461" s="53"/>
      <c r="B9461" s="53"/>
    </row>
    <row r="9462" spans="1:2">
      <c r="A9462" s="53"/>
      <c r="B9462" s="53"/>
    </row>
    <row r="9463" spans="1:2">
      <c r="A9463" s="53"/>
      <c r="B9463" s="53"/>
    </row>
    <row r="9464" spans="1:2">
      <c r="A9464" s="53"/>
      <c r="B9464" s="53"/>
    </row>
    <row r="9465" spans="1:2">
      <c r="A9465" s="53"/>
      <c r="B9465" s="53"/>
    </row>
    <row r="9466" spans="1:2">
      <c r="A9466" s="53"/>
      <c r="B9466" s="53"/>
    </row>
    <row r="9467" spans="1:2">
      <c r="A9467" s="53"/>
      <c r="B9467" s="53"/>
    </row>
    <row r="9468" spans="1:2">
      <c r="A9468" s="53"/>
      <c r="B9468" s="53"/>
    </row>
    <row r="9469" spans="1:2">
      <c r="A9469" s="53"/>
      <c r="B9469" s="53"/>
    </row>
    <row r="9470" spans="1:2">
      <c r="A9470" s="53"/>
      <c r="B9470" s="53"/>
    </row>
    <row r="9471" spans="1:2">
      <c r="A9471" s="53"/>
      <c r="B9471" s="53"/>
    </row>
    <row r="9472" spans="1:2">
      <c r="A9472" s="53"/>
      <c r="B9472" s="53"/>
    </row>
    <row r="9473" spans="1:2">
      <c r="A9473" s="53"/>
      <c r="B9473" s="53"/>
    </row>
    <row r="9474" spans="1:2">
      <c r="A9474" s="53"/>
      <c r="B9474" s="53"/>
    </row>
    <row r="9475" spans="1:2">
      <c r="A9475" s="53"/>
      <c r="B9475" s="53"/>
    </row>
    <row r="9476" spans="1:2">
      <c r="A9476" s="53"/>
      <c r="B9476" s="53"/>
    </row>
    <row r="9477" spans="1:2">
      <c r="A9477" s="53"/>
      <c r="B9477" s="53"/>
    </row>
    <row r="9478" spans="1:2">
      <c r="A9478" s="53"/>
      <c r="B9478" s="53"/>
    </row>
    <row r="9479" spans="1:2">
      <c r="A9479" s="53"/>
      <c r="B9479" s="54"/>
    </row>
    <row r="9480" spans="1:2">
      <c r="A9480" s="53"/>
      <c r="B9480" s="54"/>
    </row>
    <row r="9481" spans="1:2">
      <c r="A9481" s="53"/>
      <c r="B9481" s="54"/>
    </row>
    <row r="9482" spans="1:2">
      <c r="A9482" s="53"/>
      <c r="B9482" s="54"/>
    </row>
    <row r="9483" spans="1:2">
      <c r="A9483" s="53"/>
      <c r="B9483" s="54"/>
    </row>
    <row r="9484" spans="1:2">
      <c r="A9484" s="53"/>
      <c r="B9484" s="54"/>
    </row>
    <row r="9485" spans="1:2">
      <c r="A9485" s="53"/>
      <c r="B9485" s="54"/>
    </row>
    <row r="9486" spans="1:2">
      <c r="A9486" s="53"/>
      <c r="B9486" s="54"/>
    </row>
    <row r="9487" spans="1:2">
      <c r="A9487" s="53"/>
      <c r="B9487" s="54"/>
    </row>
    <row r="9488" spans="1:2">
      <c r="A9488" s="53"/>
      <c r="B9488" s="54"/>
    </row>
    <row r="9489" spans="1:2">
      <c r="A9489" s="53"/>
      <c r="B9489" s="54"/>
    </row>
    <row r="9490" spans="1:2">
      <c r="A9490" s="53"/>
      <c r="B9490" s="54"/>
    </row>
    <row r="9491" spans="1:2">
      <c r="A9491" s="53"/>
      <c r="B9491" s="54"/>
    </row>
    <row r="9492" spans="1:2">
      <c r="A9492" s="53"/>
      <c r="B9492" s="54"/>
    </row>
    <row r="9493" spans="1:2">
      <c r="A9493" s="53"/>
      <c r="B9493" s="54"/>
    </row>
    <row r="9494" spans="1:2">
      <c r="A9494" s="53"/>
      <c r="B9494" s="54"/>
    </row>
    <row r="9495" spans="1:2">
      <c r="A9495" s="53"/>
      <c r="B9495" s="54"/>
    </row>
    <row r="9496" spans="1:2">
      <c r="A9496" s="53"/>
      <c r="B9496" s="54"/>
    </row>
    <row r="9497" spans="1:2">
      <c r="A9497" s="53"/>
      <c r="B9497" s="54"/>
    </row>
    <row r="9498" spans="1:2">
      <c r="A9498" s="53"/>
      <c r="B9498" s="54"/>
    </row>
    <row r="9499" spans="1:2">
      <c r="A9499" s="53"/>
      <c r="B9499" s="54"/>
    </row>
    <row r="9500" spans="1:2">
      <c r="A9500" s="53"/>
      <c r="B9500" s="54"/>
    </row>
    <row r="9501" spans="1:2">
      <c r="A9501" s="53"/>
      <c r="B9501" s="54"/>
    </row>
    <row r="9502" spans="1:2">
      <c r="A9502" s="53"/>
      <c r="B9502" s="54"/>
    </row>
    <row r="9503" spans="1:2">
      <c r="A9503" s="53"/>
      <c r="B9503" s="54"/>
    </row>
    <row r="9504" spans="1:2">
      <c r="A9504" s="53"/>
      <c r="B9504" s="54"/>
    </row>
    <row r="9505" spans="1:2">
      <c r="A9505" s="53"/>
      <c r="B9505" s="54"/>
    </row>
    <row r="9506" spans="1:2">
      <c r="A9506" s="53"/>
      <c r="B9506" s="54"/>
    </row>
    <row r="9507" spans="1:2">
      <c r="A9507" s="53"/>
      <c r="B9507" s="54"/>
    </row>
    <row r="9508" spans="1:2">
      <c r="A9508" s="53"/>
      <c r="B9508" s="54"/>
    </row>
    <row r="9509" spans="1:2">
      <c r="A9509" s="53"/>
      <c r="B9509" s="54"/>
    </row>
    <row r="9510" spans="1:2">
      <c r="A9510" s="53"/>
      <c r="B9510" s="54"/>
    </row>
    <row r="9511" spans="1:2">
      <c r="A9511" s="53"/>
      <c r="B9511" s="54"/>
    </row>
    <row r="9512" spans="1:2">
      <c r="A9512" s="53"/>
      <c r="B9512" s="54"/>
    </row>
    <row r="9513" spans="1:2">
      <c r="A9513" s="53"/>
      <c r="B9513" s="54"/>
    </row>
    <row r="9514" spans="1:2">
      <c r="A9514" s="53"/>
      <c r="B9514" s="54"/>
    </row>
    <row r="9515" spans="1:2">
      <c r="A9515" s="53"/>
      <c r="B9515" s="54"/>
    </row>
    <row r="9516" spans="1:2">
      <c r="A9516" s="53"/>
      <c r="B9516" s="54"/>
    </row>
    <row r="9517" spans="1:2">
      <c r="A9517" s="53"/>
      <c r="B9517" s="54"/>
    </row>
    <row r="9518" spans="1:2">
      <c r="A9518" s="53"/>
      <c r="B9518" s="54"/>
    </row>
    <row r="9519" spans="1:2">
      <c r="A9519" s="53"/>
      <c r="B9519" s="54"/>
    </row>
    <row r="9520" spans="1:2">
      <c r="A9520" s="53"/>
      <c r="B9520" s="54"/>
    </row>
    <row r="9521" spans="1:2">
      <c r="A9521" s="53"/>
      <c r="B9521" s="54"/>
    </row>
    <row r="9522" spans="1:2">
      <c r="A9522" s="53"/>
      <c r="B9522" s="54"/>
    </row>
    <row r="9523" spans="1:2">
      <c r="A9523" s="53"/>
      <c r="B9523" s="54"/>
    </row>
    <row r="9524" spans="1:2">
      <c r="A9524" s="53"/>
      <c r="B9524" s="54"/>
    </row>
    <row r="9525" spans="1:2">
      <c r="A9525" s="53"/>
      <c r="B9525" s="54"/>
    </row>
    <row r="9526" spans="1:2">
      <c r="A9526" s="53"/>
      <c r="B9526" s="54"/>
    </row>
    <row r="9527" spans="1:2">
      <c r="A9527" s="53"/>
      <c r="B9527" s="54"/>
    </row>
    <row r="9528" spans="1:2">
      <c r="A9528" s="53"/>
      <c r="B9528" s="54"/>
    </row>
    <row r="9529" spans="1:2">
      <c r="A9529" s="53"/>
      <c r="B9529" s="54"/>
    </row>
    <row r="9530" spans="1:2">
      <c r="A9530" s="53"/>
      <c r="B9530" s="54"/>
    </row>
    <row r="9531" spans="1:2">
      <c r="A9531" s="53"/>
      <c r="B9531" s="54"/>
    </row>
    <row r="9532" spans="1:2">
      <c r="A9532" s="53"/>
      <c r="B9532" s="54"/>
    </row>
    <row r="9533" spans="1:2">
      <c r="A9533" s="53"/>
      <c r="B9533" s="54"/>
    </row>
    <row r="9534" spans="1:2">
      <c r="A9534" s="53"/>
      <c r="B9534" s="54"/>
    </row>
    <row r="9535" spans="1:2">
      <c r="A9535" s="53"/>
      <c r="B9535" s="54"/>
    </row>
    <row r="9536" spans="1:2">
      <c r="A9536" s="53"/>
      <c r="B9536" s="54"/>
    </row>
    <row r="9537" spans="1:2">
      <c r="A9537" s="53"/>
      <c r="B9537" s="54"/>
    </row>
    <row r="9538" spans="1:2">
      <c r="A9538" s="53"/>
      <c r="B9538" s="54"/>
    </row>
    <row r="9539" spans="1:2">
      <c r="A9539" s="53"/>
      <c r="B9539" s="54"/>
    </row>
    <row r="9540" spans="1:2">
      <c r="A9540" s="53"/>
      <c r="B9540" s="54"/>
    </row>
    <row r="9541" spans="1:2">
      <c r="A9541" s="53"/>
      <c r="B9541" s="54"/>
    </row>
    <row r="9542" spans="1:2">
      <c r="A9542" s="53"/>
      <c r="B9542" s="54"/>
    </row>
    <row r="9543" spans="1:2">
      <c r="A9543" s="53"/>
      <c r="B9543" s="54"/>
    </row>
    <row r="9544" spans="1:2">
      <c r="A9544" s="53"/>
      <c r="B9544" s="54"/>
    </row>
    <row r="9545" spans="1:2">
      <c r="A9545" s="53"/>
      <c r="B9545" s="54"/>
    </row>
    <row r="9546" spans="1:2">
      <c r="A9546" s="53"/>
      <c r="B9546" s="54"/>
    </row>
    <row r="9547" spans="1:2">
      <c r="A9547" s="53"/>
      <c r="B9547" s="54"/>
    </row>
    <row r="9548" spans="1:2">
      <c r="A9548" s="53"/>
      <c r="B9548" s="54"/>
    </row>
    <row r="9549" spans="1:2">
      <c r="A9549" s="53"/>
      <c r="B9549" s="54"/>
    </row>
    <row r="9550" spans="1:2">
      <c r="A9550" s="53"/>
      <c r="B9550" s="54"/>
    </row>
    <row r="9551" spans="1:2">
      <c r="A9551" s="53"/>
      <c r="B9551" s="54"/>
    </row>
    <row r="9552" spans="1:2">
      <c r="A9552" s="53"/>
      <c r="B9552" s="54"/>
    </row>
    <row r="9553" spans="1:2">
      <c r="A9553" s="53"/>
      <c r="B9553" s="54"/>
    </row>
    <row r="9554" spans="1:2">
      <c r="A9554" s="53"/>
      <c r="B9554" s="54"/>
    </row>
    <row r="9555" spans="1:2">
      <c r="A9555" s="53"/>
      <c r="B9555" s="54"/>
    </row>
    <row r="9556" spans="1:2">
      <c r="A9556" s="53"/>
      <c r="B9556" s="54"/>
    </row>
    <row r="9557" spans="1:2">
      <c r="A9557" s="53"/>
      <c r="B9557" s="54"/>
    </row>
    <row r="9558" spans="1:2">
      <c r="A9558" s="53"/>
      <c r="B9558" s="54"/>
    </row>
    <row r="9559" spans="1:2">
      <c r="A9559" s="53"/>
      <c r="B9559" s="54"/>
    </row>
    <row r="9560" spans="1:2">
      <c r="A9560" s="53"/>
      <c r="B9560" s="54"/>
    </row>
    <row r="9561" spans="1:2">
      <c r="A9561" s="53"/>
      <c r="B9561" s="54"/>
    </row>
    <row r="9562" spans="1:2">
      <c r="A9562" s="53"/>
      <c r="B9562" s="54"/>
    </row>
    <row r="9563" spans="1:2">
      <c r="A9563" s="53"/>
      <c r="B9563" s="54"/>
    </row>
    <row r="9564" spans="1:2">
      <c r="A9564" s="53"/>
      <c r="B9564" s="54"/>
    </row>
    <row r="9565" spans="1:2">
      <c r="A9565" s="53"/>
      <c r="B9565" s="54"/>
    </row>
    <row r="9566" spans="1:2">
      <c r="A9566" s="53"/>
      <c r="B9566" s="54"/>
    </row>
    <row r="9567" spans="1:2">
      <c r="A9567" s="53"/>
      <c r="B9567" s="54"/>
    </row>
    <row r="9568" spans="1:2">
      <c r="A9568" s="53"/>
      <c r="B9568" s="54"/>
    </row>
    <row r="9569" spans="1:2">
      <c r="A9569" s="53"/>
      <c r="B9569" s="54"/>
    </row>
    <row r="9570" spans="1:2">
      <c r="A9570" s="53"/>
      <c r="B9570" s="54"/>
    </row>
    <row r="9571" spans="1:2">
      <c r="A9571" s="53"/>
      <c r="B9571" s="54"/>
    </row>
    <row r="9572" spans="1:2">
      <c r="A9572" s="53"/>
      <c r="B9572" s="54"/>
    </row>
    <row r="9573" spans="1:2">
      <c r="A9573" s="53"/>
      <c r="B9573" s="54"/>
    </row>
    <row r="9574" spans="1:2">
      <c r="A9574" s="53"/>
      <c r="B9574" s="54"/>
    </row>
    <row r="9575" spans="1:2">
      <c r="A9575" s="53"/>
      <c r="B9575" s="54"/>
    </row>
    <row r="9576" spans="1:2">
      <c r="A9576" s="53"/>
      <c r="B9576" s="54"/>
    </row>
    <row r="9577" spans="1:2">
      <c r="A9577" s="53"/>
      <c r="B9577" s="54"/>
    </row>
    <row r="9578" spans="1:2">
      <c r="A9578" s="53"/>
      <c r="B9578" s="54"/>
    </row>
    <row r="9579" spans="1:2">
      <c r="A9579" s="53"/>
      <c r="B9579" s="54"/>
    </row>
    <row r="9580" spans="1:2">
      <c r="A9580" s="53"/>
      <c r="B9580" s="54"/>
    </row>
    <row r="9581" spans="1:2">
      <c r="A9581" s="53"/>
      <c r="B9581" s="54"/>
    </row>
    <row r="9582" spans="1:2">
      <c r="A9582" s="53"/>
      <c r="B9582" s="54"/>
    </row>
    <row r="9583" spans="1:2">
      <c r="A9583" s="53"/>
      <c r="B9583" s="54"/>
    </row>
    <row r="9584" spans="1:2">
      <c r="A9584" s="53"/>
      <c r="B9584" s="54"/>
    </row>
    <row r="9585" spans="1:2">
      <c r="A9585" s="53"/>
      <c r="B9585" s="54"/>
    </row>
    <row r="9586" spans="1:2">
      <c r="A9586" s="53"/>
      <c r="B9586" s="54"/>
    </row>
    <row r="9587" spans="1:2">
      <c r="A9587" s="53"/>
      <c r="B9587" s="54"/>
    </row>
    <row r="9588" spans="1:2">
      <c r="A9588" s="53"/>
      <c r="B9588" s="54"/>
    </row>
    <row r="9589" spans="1:2">
      <c r="A9589" s="53"/>
      <c r="B9589" s="54"/>
    </row>
    <row r="9590" spans="1:2">
      <c r="A9590" s="53"/>
      <c r="B9590" s="54"/>
    </row>
    <row r="9591" spans="1:2">
      <c r="A9591" s="53"/>
      <c r="B9591" s="54"/>
    </row>
    <row r="9592" spans="1:2">
      <c r="A9592" s="53"/>
      <c r="B9592" s="54"/>
    </row>
    <row r="9593" spans="1:2">
      <c r="A9593" s="53"/>
      <c r="B9593" s="54"/>
    </row>
    <row r="9594" spans="1:2">
      <c r="A9594" s="53"/>
      <c r="B9594" s="54"/>
    </row>
    <row r="9595" spans="1:2">
      <c r="A9595" s="53"/>
      <c r="B9595" s="54"/>
    </row>
    <row r="9596" spans="1:2">
      <c r="A9596" s="53"/>
      <c r="B9596" s="54"/>
    </row>
    <row r="9597" spans="1:2">
      <c r="A9597" s="53"/>
      <c r="B9597" s="54"/>
    </row>
    <row r="9598" spans="1:2">
      <c r="A9598" s="53"/>
      <c r="B9598" s="54"/>
    </row>
    <row r="9599" spans="1:2">
      <c r="A9599" s="53"/>
      <c r="B9599" s="53"/>
    </row>
    <row r="9600" spans="1:2">
      <c r="A9600" s="53"/>
      <c r="B9600" s="53"/>
    </row>
    <row r="9601" spans="1:2">
      <c r="A9601" s="53"/>
      <c r="B9601" s="53"/>
    </row>
    <row r="9602" spans="1:2">
      <c r="A9602" s="53"/>
      <c r="B9602" s="53"/>
    </row>
    <row r="9603" spans="1:2">
      <c r="A9603" s="53"/>
      <c r="B9603" s="53"/>
    </row>
    <row r="9604" spans="1:2">
      <c r="A9604" s="53"/>
      <c r="B9604" s="53"/>
    </row>
    <row r="9605" spans="1:2">
      <c r="A9605" s="53"/>
      <c r="B9605" s="53"/>
    </row>
    <row r="9606" spans="1:2">
      <c r="A9606" s="53"/>
      <c r="B9606" s="53"/>
    </row>
    <row r="9607" spans="1:2">
      <c r="A9607" s="53"/>
      <c r="B9607" s="53"/>
    </row>
    <row r="9608" spans="1:2">
      <c r="A9608" s="53"/>
      <c r="B9608" s="53"/>
    </row>
    <row r="9609" spans="1:2">
      <c r="A9609" s="53"/>
      <c r="B9609" s="53"/>
    </row>
    <row r="9610" spans="1:2">
      <c r="A9610" s="53"/>
      <c r="B9610" s="53"/>
    </row>
    <row r="9611" spans="1:2">
      <c r="A9611" s="53"/>
      <c r="B9611" s="53"/>
    </row>
    <row r="9612" spans="1:2">
      <c r="A9612" s="53"/>
      <c r="B9612" s="53"/>
    </row>
    <row r="9613" spans="1:2">
      <c r="A9613" s="53"/>
      <c r="B9613" s="53"/>
    </row>
    <row r="9614" spans="1:2">
      <c r="A9614" s="53"/>
      <c r="B9614" s="53"/>
    </row>
    <row r="9615" spans="1:2">
      <c r="A9615" s="53"/>
      <c r="B9615" s="53"/>
    </row>
    <row r="9616" spans="1:2">
      <c r="A9616" s="53"/>
      <c r="B9616" s="53"/>
    </row>
    <row r="9617" spans="1:2">
      <c r="A9617" s="53"/>
      <c r="B9617" s="53"/>
    </row>
    <row r="9618" spans="1:2">
      <c r="A9618" s="53"/>
      <c r="B9618" s="53"/>
    </row>
    <row r="9619" spans="1:2">
      <c r="A9619" s="53"/>
      <c r="B9619" s="53"/>
    </row>
    <row r="9620" spans="1:2">
      <c r="A9620" s="53"/>
      <c r="B9620" s="53"/>
    </row>
    <row r="9621" spans="1:2">
      <c r="A9621" s="53"/>
      <c r="B9621" s="53"/>
    </row>
    <row r="9622" spans="1:2">
      <c r="A9622" s="53"/>
      <c r="B9622" s="53"/>
    </row>
    <row r="9623" spans="1:2">
      <c r="A9623" s="53"/>
      <c r="B9623" s="53"/>
    </row>
    <row r="9624" spans="1:2">
      <c r="A9624" s="53"/>
      <c r="B9624" s="53"/>
    </row>
    <row r="9625" spans="1:2">
      <c r="A9625" s="53"/>
      <c r="B9625" s="53"/>
    </row>
    <row r="9626" spans="1:2">
      <c r="A9626" s="53"/>
      <c r="B9626" s="53"/>
    </row>
    <row r="9627" spans="1:2">
      <c r="A9627" s="53"/>
      <c r="B9627" s="53"/>
    </row>
    <row r="9628" spans="1:2">
      <c r="A9628" s="53"/>
      <c r="B9628" s="53"/>
    </row>
    <row r="9629" spans="1:2">
      <c r="A9629" s="53"/>
      <c r="B9629" s="53"/>
    </row>
    <row r="9630" spans="1:2">
      <c r="A9630" s="53"/>
      <c r="B9630" s="53"/>
    </row>
    <row r="9631" spans="1:2">
      <c r="A9631" s="53"/>
      <c r="B9631" s="53"/>
    </row>
    <row r="9632" spans="1:2">
      <c r="A9632" s="53"/>
      <c r="B9632" s="53"/>
    </row>
    <row r="9633" spans="1:2">
      <c r="A9633" s="53"/>
      <c r="B9633" s="53"/>
    </row>
    <row r="9634" spans="1:2">
      <c r="A9634" s="53"/>
      <c r="B9634" s="53"/>
    </row>
    <row r="9635" spans="1:2">
      <c r="A9635" s="53"/>
      <c r="B9635" s="53"/>
    </row>
    <row r="9636" spans="1:2">
      <c r="A9636" s="53"/>
      <c r="B9636" s="53"/>
    </row>
    <row r="9637" spans="1:2">
      <c r="A9637" s="53"/>
      <c r="B9637" s="53"/>
    </row>
    <row r="9638" spans="1:2">
      <c r="A9638" s="53"/>
      <c r="B9638" s="53"/>
    </row>
    <row r="9639" spans="1:2">
      <c r="A9639" s="53"/>
      <c r="B9639" s="53"/>
    </row>
    <row r="9640" spans="1:2">
      <c r="A9640" s="53"/>
      <c r="B9640" s="53"/>
    </row>
    <row r="9641" spans="1:2">
      <c r="A9641" s="53"/>
      <c r="B9641" s="53"/>
    </row>
    <row r="9642" spans="1:2">
      <c r="A9642" s="53"/>
      <c r="B9642" s="53"/>
    </row>
    <row r="9643" spans="1:2">
      <c r="A9643" s="53"/>
      <c r="B9643" s="53"/>
    </row>
    <row r="9644" spans="1:2">
      <c r="A9644" s="53"/>
      <c r="B9644" s="53"/>
    </row>
    <row r="9645" spans="1:2">
      <c r="A9645" s="53"/>
      <c r="B9645" s="53"/>
    </row>
    <row r="9646" spans="1:2">
      <c r="A9646" s="53"/>
      <c r="B9646" s="53"/>
    </row>
    <row r="9647" spans="1:2">
      <c r="A9647" s="53"/>
      <c r="B9647" s="53"/>
    </row>
    <row r="9648" spans="1:2">
      <c r="A9648" s="53"/>
      <c r="B9648" s="53"/>
    </row>
    <row r="9649" spans="1:2">
      <c r="A9649" s="53"/>
      <c r="B9649" s="53"/>
    </row>
    <row r="9650" spans="1:2">
      <c r="A9650" s="53"/>
      <c r="B9650" s="53"/>
    </row>
    <row r="9651" spans="1:2">
      <c r="A9651" s="53"/>
      <c r="B9651" s="53"/>
    </row>
    <row r="9652" spans="1:2">
      <c r="A9652" s="53"/>
      <c r="B9652" s="53"/>
    </row>
    <row r="9653" spans="1:2">
      <c r="A9653" s="53"/>
      <c r="B9653" s="53"/>
    </row>
    <row r="9654" spans="1:2">
      <c r="A9654" s="53"/>
      <c r="B9654" s="53"/>
    </row>
    <row r="9655" spans="1:2">
      <c r="A9655" s="53"/>
      <c r="B9655" s="53"/>
    </row>
    <row r="9656" spans="1:2">
      <c r="A9656" s="53"/>
      <c r="B9656" s="53"/>
    </row>
    <row r="9657" spans="1:2">
      <c r="A9657" s="53"/>
      <c r="B9657" s="53"/>
    </row>
    <row r="9658" spans="1:2">
      <c r="A9658" s="53"/>
      <c r="B9658" s="53"/>
    </row>
    <row r="9659" spans="1:2">
      <c r="A9659" s="53"/>
      <c r="B9659" s="53"/>
    </row>
    <row r="9660" spans="1:2">
      <c r="A9660" s="53"/>
      <c r="B9660" s="53"/>
    </row>
    <row r="9661" spans="1:2">
      <c r="A9661" s="53"/>
      <c r="B9661" s="53"/>
    </row>
    <row r="9662" spans="1:2">
      <c r="A9662" s="53"/>
      <c r="B9662" s="53"/>
    </row>
    <row r="9663" spans="1:2">
      <c r="A9663" s="53"/>
      <c r="B9663" s="53"/>
    </row>
    <row r="9664" spans="1:2">
      <c r="A9664" s="53"/>
      <c r="B9664" s="53"/>
    </row>
    <row r="9665" spans="1:2">
      <c r="A9665" s="53"/>
      <c r="B9665" s="53"/>
    </row>
    <row r="9666" spans="1:2">
      <c r="A9666" s="53"/>
      <c r="B9666" s="53"/>
    </row>
    <row r="9667" spans="1:2">
      <c r="A9667" s="53"/>
      <c r="B9667" s="53"/>
    </row>
    <row r="9668" spans="1:2">
      <c r="A9668" s="53"/>
      <c r="B9668" s="53"/>
    </row>
    <row r="9669" spans="1:2">
      <c r="A9669" s="53"/>
      <c r="B9669" s="53"/>
    </row>
    <row r="9670" spans="1:2">
      <c r="A9670" s="53"/>
      <c r="B9670" s="53"/>
    </row>
    <row r="9671" spans="1:2">
      <c r="A9671" s="53"/>
      <c r="B9671" s="53"/>
    </row>
    <row r="9672" spans="1:2">
      <c r="A9672" s="53"/>
      <c r="B9672" s="53"/>
    </row>
    <row r="9673" spans="1:2">
      <c r="A9673" s="53"/>
      <c r="B9673" s="53"/>
    </row>
    <row r="9674" spans="1:2">
      <c r="A9674" s="53"/>
      <c r="B9674" s="53"/>
    </row>
    <row r="9675" spans="1:2">
      <c r="A9675" s="53"/>
      <c r="B9675" s="53"/>
    </row>
    <row r="9676" spans="1:2">
      <c r="A9676" s="53"/>
      <c r="B9676" s="53"/>
    </row>
    <row r="9677" spans="1:2">
      <c r="A9677" s="53"/>
      <c r="B9677" s="53"/>
    </row>
    <row r="9678" spans="1:2">
      <c r="A9678" s="53"/>
      <c r="B9678" s="53"/>
    </row>
    <row r="9679" spans="1:2">
      <c r="A9679" s="53"/>
      <c r="B9679" s="53"/>
    </row>
    <row r="9680" spans="1:2">
      <c r="A9680" s="53"/>
      <c r="B9680" s="53"/>
    </row>
    <row r="9681" spans="1:2">
      <c r="A9681" s="53"/>
      <c r="B9681" s="53"/>
    </row>
    <row r="9682" spans="1:2">
      <c r="A9682" s="53"/>
      <c r="B9682" s="53"/>
    </row>
    <row r="9683" spans="1:2">
      <c r="A9683" s="53"/>
      <c r="B9683" s="53"/>
    </row>
    <row r="9684" spans="1:2">
      <c r="A9684" s="53"/>
      <c r="B9684" s="53"/>
    </row>
    <row r="9685" spans="1:2">
      <c r="A9685" s="53"/>
      <c r="B9685" s="53"/>
    </row>
    <row r="9686" spans="1:2">
      <c r="A9686" s="53"/>
      <c r="B9686" s="53"/>
    </row>
    <row r="9687" spans="1:2">
      <c r="A9687" s="53"/>
      <c r="B9687" s="53"/>
    </row>
    <row r="9688" spans="1:2">
      <c r="A9688" s="53"/>
      <c r="B9688" s="53"/>
    </row>
    <row r="9689" spans="1:2">
      <c r="A9689" s="53"/>
      <c r="B9689" s="53"/>
    </row>
    <row r="9690" spans="1:2">
      <c r="A9690" s="53"/>
      <c r="B9690" s="53"/>
    </row>
    <row r="9691" spans="1:2">
      <c r="A9691" s="53"/>
      <c r="B9691" s="53"/>
    </row>
    <row r="9692" spans="1:2">
      <c r="A9692" s="53"/>
      <c r="B9692" s="53"/>
    </row>
    <row r="9693" spans="1:2">
      <c r="A9693" s="53"/>
      <c r="B9693" s="53"/>
    </row>
    <row r="9694" spans="1:2">
      <c r="A9694" s="53"/>
      <c r="B9694" s="53"/>
    </row>
    <row r="9695" spans="1:2">
      <c r="A9695" s="53"/>
      <c r="B9695" s="53"/>
    </row>
    <row r="9696" spans="1:2">
      <c r="A9696" s="53"/>
      <c r="B9696" s="53"/>
    </row>
    <row r="9697" spans="1:2">
      <c r="A9697" s="53"/>
      <c r="B9697" s="53"/>
    </row>
    <row r="9698" spans="1:2">
      <c r="A9698" s="53"/>
      <c r="B9698" s="53"/>
    </row>
    <row r="9699" spans="1:2">
      <c r="A9699" s="53"/>
      <c r="B9699" s="53"/>
    </row>
    <row r="9700" spans="1:2">
      <c r="A9700" s="53"/>
      <c r="B9700" s="53"/>
    </row>
    <row r="9701" spans="1:2">
      <c r="A9701" s="53"/>
      <c r="B9701" s="53"/>
    </row>
    <row r="9702" spans="1:2">
      <c r="A9702" s="53"/>
      <c r="B9702" s="53"/>
    </row>
    <row r="9703" spans="1:2">
      <c r="A9703" s="53"/>
      <c r="B9703" s="53"/>
    </row>
    <row r="9704" spans="1:2">
      <c r="A9704" s="53"/>
      <c r="B9704" s="53"/>
    </row>
    <row r="9705" spans="1:2">
      <c r="A9705" s="53"/>
      <c r="B9705" s="53"/>
    </row>
    <row r="9706" spans="1:2">
      <c r="A9706" s="53"/>
      <c r="B9706" s="53"/>
    </row>
    <row r="9707" spans="1:2">
      <c r="A9707" s="53"/>
      <c r="B9707" s="53"/>
    </row>
    <row r="9708" spans="1:2">
      <c r="A9708" s="53"/>
      <c r="B9708" s="53"/>
    </row>
    <row r="9709" spans="1:2">
      <c r="A9709" s="53"/>
      <c r="B9709" s="53"/>
    </row>
    <row r="9710" spans="1:2">
      <c r="A9710" s="53"/>
      <c r="B9710" s="53"/>
    </row>
    <row r="9711" spans="1:2">
      <c r="A9711" s="53"/>
      <c r="B9711" s="53"/>
    </row>
    <row r="9712" spans="1:2">
      <c r="A9712" s="53"/>
      <c r="B9712" s="53"/>
    </row>
    <row r="9713" spans="1:2">
      <c r="A9713" s="53"/>
      <c r="B9713" s="53"/>
    </row>
    <row r="9714" spans="1:2">
      <c r="A9714" s="53"/>
      <c r="B9714" s="53"/>
    </row>
    <row r="9715" spans="1:2">
      <c r="A9715" s="53"/>
      <c r="B9715" s="53"/>
    </row>
    <row r="9716" spans="1:2">
      <c r="A9716" s="53"/>
      <c r="B9716" s="53"/>
    </row>
    <row r="9717" spans="1:2">
      <c r="A9717" s="53"/>
      <c r="B9717" s="53"/>
    </row>
    <row r="9718" spans="1:2">
      <c r="A9718" s="53"/>
      <c r="B9718" s="53"/>
    </row>
    <row r="9719" spans="1:2">
      <c r="A9719" s="53"/>
      <c r="B9719" s="53"/>
    </row>
    <row r="9720" spans="1:2">
      <c r="A9720" s="53"/>
      <c r="B9720" s="53"/>
    </row>
    <row r="9721" spans="1:2">
      <c r="A9721" s="53"/>
      <c r="B9721" s="53"/>
    </row>
    <row r="9722" spans="1:2">
      <c r="A9722" s="53"/>
      <c r="B9722" s="53"/>
    </row>
    <row r="9723" spans="1:2">
      <c r="A9723" s="53"/>
      <c r="B9723" s="53"/>
    </row>
    <row r="9724" spans="1:2">
      <c r="A9724" s="53"/>
      <c r="B9724" s="53"/>
    </row>
    <row r="9725" spans="1:2">
      <c r="A9725" s="53"/>
      <c r="B9725" s="53"/>
    </row>
    <row r="9726" spans="1:2">
      <c r="A9726" s="53"/>
      <c r="B9726" s="53"/>
    </row>
    <row r="9727" spans="1:2">
      <c r="A9727" s="53"/>
      <c r="B9727" s="53"/>
    </row>
    <row r="9728" spans="1:2">
      <c r="A9728" s="53"/>
      <c r="B9728" s="53"/>
    </row>
    <row r="9729" spans="1:2">
      <c r="A9729" s="53"/>
      <c r="B9729" s="53"/>
    </row>
    <row r="9730" spans="1:2">
      <c r="A9730" s="53"/>
      <c r="B9730" s="53"/>
    </row>
    <row r="9731" spans="1:2">
      <c r="A9731" s="53"/>
      <c r="B9731" s="53"/>
    </row>
    <row r="9732" spans="1:2">
      <c r="A9732" s="53"/>
      <c r="B9732" s="53"/>
    </row>
    <row r="9733" spans="1:2">
      <c r="A9733" s="53"/>
      <c r="B9733" s="53"/>
    </row>
    <row r="9734" spans="1:2">
      <c r="A9734" s="53"/>
      <c r="B9734" s="53"/>
    </row>
    <row r="9735" spans="1:2">
      <c r="A9735" s="53"/>
      <c r="B9735" s="53"/>
    </row>
    <row r="9736" spans="1:2">
      <c r="A9736" s="53"/>
      <c r="B9736" s="53"/>
    </row>
    <row r="9737" spans="1:2">
      <c r="A9737" s="53"/>
      <c r="B9737" s="53"/>
    </row>
    <row r="9738" spans="1:2">
      <c r="A9738" s="53"/>
      <c r="B9738" s="53"/>
    </row>
    <row r="9739" spans="1:2">
      <c r="A9739" s="53"/>
      <c r="B9739" s="53"/>
    </row>
    <row r="9740" spans="1:2">
      <c r="A9740" s="53"/>
      <c r="B9740" s="53"/>
    </row>
    <row r="9741" spans="1:2">
      <c r="A9741" s="53"/>
      <c r="B9741" s="53"/>
    </row>
    <row r="9742" spans="1:2">
      <c r="A9742" s="53"/>
      <c r="B9742" s="53"/>
    </row>
    <row r="9743" spans="1:2">
      <c r="A9743" s="53"/>
      <c r="B9743" s="53"/>
    </row>
    <row r="9744" spans="1:2">
      <c r="A9744" s="53"/>
      <c r="B9744" s="53"/>
    </row>
    <row r="9745" spans="1:2">
      <c r="A9745" s="53"/>
      <c r="B9745" s="53"/>
    </row>
    <row r="9746" spans="1:2">
      <c r="A9746" s="53"/>
      <c r="B9746" s="53"/>
    </row>
    <row r="9747" spans="1:2">
      <c r="A9747" s="53"/>
      <c r="B9747" s="53"/>
    </row>
    <row r="9748" spans="1:2">
      <c r="A9748" s="53"/>
      <c r="B9748" s="53"/>
    </row>
    <row r="9749" spans="1:2">
      <c r="A9749" s="53"/>
      <c r="B9749" s="53"/>
    </row>
    <row r="9750" spans="1:2">
      <c r="A9750" s="53"/>
      <c r="B9750" s="53"/>
    </row>
    <row r="9751" spans="1:2">
      <c r="A9751" s="53"/>
      <c r="B9751" s="53"/>
    </row>
    <row r="9752" spans="1:2">
      <c r="A9752" s="53"/>
      <c r="B9752" s="53"/>
    </row>
    <row r="9753" spans="1:2">
      <c r="A9753" s="53"/>
      <c r="B9753" s="53"/>
    </row>
    <row r="9754" spans="1:2">
      <c r="A9754" s="53"/>
      <c r="B9754" s="53"/>
    </row>
    <row r="9755" spans="1:2">
      <c r="A9755" s="53"/>
      <c r="B9755" s="53"/>
    </row>
    <row r="9756" spans="1:2">
      <c r="A9756" s="53"/>
      <c r="B9756" s="53"/>
    </row>
    <row r="9757" spans="1:2">
      <c r="A9757" s="53"/>
      <c r="B9757" s="53"/>
    </row>
    <row r="9758" spans="1:2">
      <c r="A9758" s="53"/>
      <c r="B9758" s="53"/>
    </row>
    <row r="9759" spans="1:2">
      <c r="A9759" s="53"/>
      <c r="B9759" s="53"/>
    </row>
    <row r="9760" spans="1:2">
      <c r="A9760" s="53"/>
      <c r="B9760" s="53"/>
    </row>
    <row r="9761" spans="1:2">
      <c r="A9761" s="53"/>
      <c r="B9761" s="53"/>
    </row>
    <row r="9762" spans="1:2">
      <c r="A9762" s="53"/>
      <c r="B9762" s="53"/>
    </row>
    <row r="9763" spans="1:2">
      <c r="A9763" s="53"/>
      <c r="B9763" s="53"/>
    </row>
    <row r="9764" spans="1:2">
      <c r="A9764" s="53"/>
      <c r="B9764" s="53"/>
    </row>
    <row r="9765" spans="1:2">
      <c r="A9765" s="53"/>
      <c r="B9765" s="53"/>
    </row>
    <row r="9766" spans="1:2">
      <c r="A9766" s="53"/>
      <c r="B9766" s="53"/>
    </row>
    <row r="9767" spans="1:2">
      <c r="A9767" s="53"/>
      <c r="B9767" s="53"/>
    </row>
    <row r="9768" spans="1:2">
      <c r="A9768" s="53"/>
      <c r="B9768" s="53"/>
    </row>
    <row r="9769" spans="1:2">
      <c r="A9769" s="53"/>
      <c r="B9769" s="53"/>
    </row>
    <row r="9770" spans="1:2">
      <c r="A9770" s="53"/>
      <c r="B9770" s="53"/>
    </row>
    <row r="9771" spans="1:2">
      <c r="A9771" s="53"/>
      <c r="B9771" s="53"/>
    </row>
    <row r="9772" spans="1:2">
      <c r="A9772" s="53"/>
      <c r="B9772" s="53"/>
    </row>
    <row r="9773" spans="1:2">
      <c r="A9773" s="53"/>
      <c r="B9773" s="53"/>
    </row>
    <row r="9774" spans="1:2">
      <c r="A9774" s="53"/>
      <c r="B9774" s="53"/>
    </row>
    <row r="9775" spans="1:2">
      <c r="A9775" s="53"/>
      <c r="B9775" s="53"/>
    </row>
    <row r="9776" spans="1:2">
      <c r="A9776" s="53"/>
      <c r="B9776" s="53"/>
    </row>
    <row r="9777" spans="1:2">
      <c r="A9777" s="53"/>
      <c r="B9777" s="53"/>
    </row>
    <row r="9778" spans="1:2">
      <c r="A9778" s="53"/>
      <c r="B9778" s="53"/>
    </row>
    <row r="9779" spans="1:2">
      <c r="A9779" s="53"/>
      <c r="B9779" s="53"/>
    </row>
    <row r="9780" spans="1:2">
      <c r="A9780" s="53"/>
      <c r="B9780" s="53"/>
    </row>
    <row r="9781" spans="1:2">
      <c r="A9781" s="53"/>
      <c r="B9781" s="53"/>
    </row>
    <row r="9782" spans="1:2">
      <c r="A9782" s="53"/>
      <c r="B9782" s="53"/>
    </row>
    <row r="9783" spans="1:2">
      <c r="A9783" s="53"/>
      <c r="B9783" s="53"/>
    </row>
    <row r="9784" spans="1:2">
      <c r="A9784" s="53"/>
      <c r="B9784" s="53"/>
    </row>
    <row r="9785" spans="1:2">
      <c r="A9785" s="53"/>
      <c r="B9785" s="53"/>
    </row>
    <row r="9786" spans="1:2">
      <c r="A9786" s="53"/>
      <c r="B9786" s="53"/>
    </row>
    <row r="9787" spans="1:2">
      <c r="A9787" s="53"/>
      <c r="B9787" s="53"/>
    </row>
    <row r="9788" spans="1:2">
      <c r="A9788" s="53"/>
      <c r="B9788" s="53"/>
    </row>
    <row r="9789" spans="1:2">
      <c r="A9789" s="53"/>
      <c r="B9789" s="53"/>
    </row>
    <row r="9790" spans="1:2">
      <c r="A9790" s="53"/>
      <c r="B9790" s="53"/>
    </row>
    <row r="9791" spans="1:2">
      <c r="A9791" s="53"/>
      <c r="B9791" s="53"/>
    </row>
    <row r="9792" spans="1:2">
      <c r="A9792" s="53"/>
      <c r="B9792" s="53"/>
    </row>
    <row r="9793" spans="1:2">
      <c r="A9793" s="53"/>
      <c r="B9793" s="53"/>
    </row>
    <row r="9794" spans="1:2">
      <c r="A9794" s="53"/>
      <c r="B9794" s="53"/>
    </row>
    <row r="9795" spans="1:2">
      <c r="A9795" s="53"/>
      <c r="B9795" s="53"/>
    </row>
    <row r="9796" spans="1:2">
      <c r="A9796" s="53"/>
      <c r="B9796" s="53"/>
    </row>
    <row r="9797" spans="1:2">
      <c r="A9797" s="53"/>
      <c r="B9797" s="53"/>
    </row>
    <row r="9798" spans="1:2">
      <c r="A9798" s="53"/>
      <c r="B9798" s="53"/>
    </row>
    <row r="9799" spans="1:2">
      <c r="A9799" s="53"/>
      <c r="B9799" s="53"/>
    </row>
    <row r="9800" spans="1:2">
      <c r="A9800" s="53"/>
      <c r="B9800" s="53"/>
    </row>
    <row r="9801" spans="1:2">
      <c r="A9801" s="53"/>
      <c r="B9801" s="53"/>
    </row>
    <row r="9802" spans="1:2">
      <c r="A9802" s="53"/>
      <c r="B9802" s="53"/>
    </row>
    <row r="9803" spans="1:2">
      <c r="A9803" s="53"/>
      <c r="B9803" s="53"/>
    </row>
    <row r="9804" spans="1:2">
      <c r="A9804" s="53"/>
      <c r="B9804" s="53"/>
    </row>
    <row r="9805" spans="1:2">
      <c r="A9805" s="53"/>
      <c r="B9805" s="53"/>
    </row>
    <row r="9806" spans="1:2">
      <c r="A9806" s="53"/>
      <c r="B9806" s="53"/>
    </row>
    <row r="9807" spans="1:2">
      <c r="A9807" s="53"/>
      <c r="B9807" s="53"/>
    </row>
    <row r="9808" spans="1:2">
      <c r="A9808" s="53"/>
      <c r="B9808" s="53"/>
    </row>
    <row r="9809" spans="1:2">
      <c r="A9809" s="53"/>
      <c r="B9809" s="53"/>
    </row>
    <row r="9810" spans="1:2">
      <c r="A9810" s="53"/>
      <c r="B9810" s="53"/>
    </row>
    <row r="9811" spans="1:2">
      <c r="A9811" s="53"/>
      <c r="B9811" s="53"/>
    </row>
    <row r="9812" spans="1:2">
      <c r="A9812" s="53"/>
      <c r="B9812" s="53"/>
    </row>
    <row r="9813" spans="1:2">
      <c r="A9813" s="53"/>
      <c r="B9813" s="53"/>
    </row>
    <row r="9814" spans="1:2">
      <c r="A9814" s="53"/>
      <c r="B9814" s="53"/>
    </row>
    <row r="9815" spans="1:2">
      <c r="A9815" s="53"/>
      <c r="B9815" s="53"/>
    </row>
    <row r="9816" spans="1:2">
      <c r="A9816" s="53"/>
      <c r="B9816" s="53"/>
    </row>
    <row r="9817" spans="1:2">
      <c r="A9817" s="53"/>
      <c r="B9817" s="53"/>
    </row>
    <row r="9818" spans="1:2">
      <c r="A9818" s="53"/>
      <c r="B9818" s="53"/>
    </row>
    <row r="9819" spans="1:2">
      <c r="A9819" s="53"/>
      <c r="B9819" s="53"/>
    </row>
    <row r="9820" spans="1:2">
      <c r="A9820" s="53"/>
      <c r="B9820" s="53"/>
    </row>
    <row r="9821" spans="1:2">
      <c r="A9821" s="53"/>
      <c r="B9821" s="53"/>
    </row>
    <row r="9822" spans="1:2">
      <c r="A9822" s="53"/>
      <c r="B9822" s="53"/>
    </row>
    <row r="9823" spans="1:2">
      <c r="A9823" s="53"/>
      <c r="B9823" s="53"/>
    </row>
    <row r="9824" spans="1:2">
      <c r="A9824" s="53"/>
      <c r="B9824" s="53"/>
    </row>
    <row r="9825" spans="1:2">
      <c r="A9825" s="53"/>
      <c r="B9825" s="53"/>
    </row>
    <row r="9826" spans="1:2">
      <c r="A9826" s="53"/>
      <c r="B9826" s="53"/>
    </row>
    <row r="9827" spans="1:2">
      <c r="A9827" s="53"/>
      <c r="B9827" s="53"/>
    </row>
    <row r="9828" spans="1:2">
      <c r="A9828" s="53"/>
      <c r="B9828" s="53"/>
    </row>
    <row r="9829" spans="1:2">
      <c r="A9829" s="53"/>
      <c r="B9829" s="53"/>
    </row>
    <row r="9830" spans="1:2">
      <c r="A9830" s="53"/>
      <c r="B9830" s="53"/>
    </row>
    <row r="9831" spans="1:2">
      <c r="A9831" s="53"/>
      <c r="B9831" s="53"/>
    </row>
    <row r="9832" spans="1:2">
      <c r="A9832" s="53"/>
      <c r="B9832" s="53"/>
    </row>
    <row r="9833" spans="1:2">
      <c r="A9833" s="53"/>
      <c r="B9833" s="53"/>
    </row>
    <row r="9834" spans="1:2">
      <c r="A9834" s="53"/>
      <c r="B9834" s="53"/>
    </row>
    <row r="9835" spans="1:2">
      <c r="A9835" s="53"/>
      <c r="B9835" s="53"/>
    </row>
    <row r="9836" spans="1:2">
      <c r="A9836" s="53"/>
      <c r="B9836" s="53"/>
    </row>
    <row r="9837" spans="1:2">
      <c r="A9837" s="53"/>
      <c r="B9837" s="53"/>
    </row>
    <row r="9838" spans="1:2">
      <c r="A9838" s="53"/>
      <c r="B9838" s="53"/>
    </row>
    <row r="9839" spans="1:2">
      <c r="A9839" s="53"/>
      <c r="B9839" s="53"/>
    </row>
    <row r="9840" spans="1:2">
      <c r="A9840" s="53"/>
      <c r="B9840" s="53"/>
    </row>
    <row r="9841" spans="1:2">
      <c r="A9841" s="53"/>
      <c r="B9841" s="53"/>
    </row>
    <row r="9842" spans="1:2">
      <c r="A9842" s="53"/>
      <c r="B9842" s="53"/>
    </row>
    <row r="9843" spans="1:2">
      <c r="A9843" s="53"/>
      <c r="B9843" s="53"/>
    </row>
    <row r="9844" spans="1:2">
      <c r="A9844" s="53"/>
      <c r="B9844" s="53"/>
    </row>
    <row r="9845" spans="1:2">
      <c r="A9845" s="53"/>
      <c r="B9845" s="53"/>
    </row>
    <row r="9846" spans="1:2">
      <c r="A9846" s="53"/>
      <c r="B9846" s="53"/>
    </row>
    <row r="9847" spans="1:2">
      <c r="A9847" s="53"/>
      <c r="B9847" s="53"/>
    </row>
    <row r="9848" spans="1:2">
      <c r="A9848" s="53"/>
      <c r="B9848" s="53"/>
    </row>
    <row r="9849" spans="1:2">
      <c r="A9849" s="53"/>
      <c r="B9849" s="53"/>
    </row>
    <row r="9850" spans="1:2">
      <c r="A9850" s="53"/>
      <c r="B9850" s="53"/>
    </row>
    <row r="9851" spans="1:2">
      <c r="A9851" s="53"/>
      <c r="B9851" s="53"/>
    </row>
    <row r="9852" spans="1:2">
      <c r="A9852" s="53"/>
      <c r="B9852" s="53"/>
    </row>
    <row r="9853" spans="1:2">
      <c r="A9853" s="53"/>
      <c r="B9853" s="53"/>
    </row>
    <row r="9854" spans="1:2">
      <c r="A9854" s="53"/>
      <c r="B9854" s="53"/>
    </row>
    <row r="9855" spans="1:2">
      <c r="A9855" s="53"/>
      <c r="B9855" s="53"/>
    </row>
    <row r="9856" spans="1:2">
      <c r="A9856" s="53"/>
      <c r="B9856" s="53"/>
    </row>
    <row r="9857" spans="1:2">
      <c r="A9857" s="53"/>
      <c r="B9857" s="53"/>
    </row>
    <row r="9858" spans="1:2">
      <c r="A9858" s="53"/>
      <c r="B9858" s="53"/>
    </row>
    <row r="9859" spans="1:2">
      <c r="A9859" s="53"/>
      <c r="B9859" s="53"/>
    </row>
    <row r="9860" spans="1:2">
      <c r="A9860" s="53"/>
      <c r="B9860" s="53"/>
    </row>
    <row r="9861" spans="1:2">
      <c r="A9861" s="53"/>
      <c r="B9861" s="53"/>
    </row>
    <row r="9862" spans="1:2">
      <c r="A9862" s="53"/>
      <c r="B9862" s="53"/>
    </row>
    <row r="9863" spans="1:2">
      <c r="A9863" s="53"/>
      <c r="B9863" s="53"/>
    </row>
    <row r="9864" spans="1:2">
      <c r="A9864" s="53"/>
      <c r="B9864" s="53"/>
    </row>
    <row r="9865" spans="1:2">
      <c r="A9865" s="53"/>
      <c r="B9865" s="53"/>
    </row>
    <row r="9866" spans="1:2">
      <c r="A9866" s="53"/>
      <c r="B9866" s="53"/>
    </row>
    <row r="9867" spans="1:2">
      <c r="A9867" s="53"/>
      <c r="B9867" s="53"/>
    </row>
    <row r="9868" spans="1:2">
      <c r="A9868" s="53"/>
      <c r="B9868" s="53"/>
    </row>
    <row r="9869" spans="1:2">
      <c r="A9869" s="53"/>
      <c r="B9869" s="53"/>
    </row>
    <row r="9870" spans="1:2">
      <c r="A9870" s="53"/>
      <c r="B9870" s="53"/>
    </row>
    <row r="9871" spans="1:2">
      <c r="A9871" s="53"/>
      <c r="B9871" s="53"/>
    </row>
    <row r="9872" spans="1:2">
      <c r="A9872" s="53"/>
      <c r="B9872" s="53"/>
    </row>
    <row r="9873" spans="1:2">
      <c r="A9873" s="53"/>
      <c r="B9873" s="53"/>
    </row>
    <row r="9874" spans="1:2">
      <c r="A9874" s="53"/>
      <c r="B9874" s="53"/>
    </row>
    <row r="9875" spans="1:2">
      <c r="A9875" s="53"/>
      <c r="B9875" s="53"/>
    </row>
    <row r="9876" spans="1:2">
      <c r="A9876" s="53"/>
      <c r="B9876" s="53"/>
    </row>
    <row r="9877" spans="1:2">
      <c r="A9877" s="53"/>
      <c r="B9877" s="53"/>
    </row>
    <row r="9878" spans="1:2">
      <c r="A9878" s="53"/>
      <c r="B9878" s="53"/>
    </row>
    <row r="9879" spans="1:2">
      <c r="A9879" s="53"/>
      <c r="B9879" s="53"/>
    </row>
    <row r="9880" spans="1:2">
      <c r="A9880" s="53"/>
      <c r="B9880" s="53"/>
    </row>
    <row r="9881" spans="1:2">
      <c r="A9881" s="53"/>
      <c r="B9881" s="53"/>
    </row>
    <row r="9882" spans="1:2">
      <c r="A9882" s="53"/>
      <c r="B9882" s="53"/>
    </row>
    <row r="9883" spans="1:2">
      <c r="A9883" s="53"/>
      <c r="B9883" s="53"/>
    </row>
    <row r="9884" spans="1:2">
      <c r="A9884" s="53"/>
      <c r="B9884" s="53"/>
    </row>
    <row r="9885" spans="1:2">
      <c r="A9885" s="53"/>
      <c r="B9885" s="53"/>
    </row>
    <row r="9886" spans="1:2">
      <c r="A9886" s="53"/>
      <c r="B9886" s="53"/>
    </row>
    <row r="9887" spans="1:2">
      <c r="A9887" s="53"/>
      <c r="B9887" s="53"/>
    </row>
    <row r="9888" spans="1:2">
      <c r="A9888" s="53"/>
      <c r="B9888" s="53"/>
    </row>
    <row r="9889" spans="1:2">
      <c r="A9889" s="53"/>
      <c r="B9889" s="53"/>
    </row>
    <row r="9890" spans="1:2">
      <c r="A9890" s="53"/>
      <c r="B9890" s="53"/>
    </row>
    <row r="9891" spans="1:2">
      <c r="A9891" s="53"/>
      <c r="B9891" s="53"/>
    </row>
    <row r="9892" spans="1:2">
      <c r="A9892" s="53"/>
      <c r="B9892" s="53"/>
    </row>
    <row r="9893" spans="1:2">
      <c r="A9893" s="53"/>
      <c r="B9893" s="53"/>
    </row>
    <row r="9894" spans="1:2">
      <c r="A9894" s="53"/>
      <c r="B9894" s="53"/>
    </row>
    <row r="9895" spans="1:2">
      <c r="A9895" s="53"/>
      <c r="B9895" s="53"/>
    </row>
    <row r="9896" spans="1:2">
      <c r="A9896" s="53"/>
      <c r="B9896" s="53"/>
    </row>
    <row r="9897" spans="1:2">
      <c r="A9897" s="53"/>
      <c r="B9897" s="53"/>
    </row>
    <row r="9898" spans="1:2">
      <c r="A9898" s="53"/>
      <c r="B9898" s="53"/>
    </row>
    <row r="9899" spans="1:2">
      <c r="A9899" s="53"/>
      <c r="B9899" s="53"/>
    </row>
    <row r="9900" spans="1:2">
      <c r="A9900" s="53"/>
      <c r="B9900" s="53"/>
    </row>
    <row r="9901" spans="1:2">
      <c r="A9901" s="53"/>
      <c r="B9901" s="53"/>
    </row>
    <row r="9902" spans="1:2">
      <c r="A9902" s="53"/>
      <c r="B9902" s="53"/>
    </row>
    <row r="9903" spans="1:2">
      <c r="A9903" s="53"/>
      <c r="B9903" s="53"/>
    </row>
    <row r="9904" spans="1:2">
      <c r="A9904" s="53"/>
      <c r="B9904" s="53"/>
    </row>
    <row r="9905" spans="1:2">
      <c r="A9905" s="53"/>
      <c r="B9905" s="53"/>
    </row>
    <row r="9906" spans="1:2">
      <c r="A9906" s="53"/>
      <c r="B9906" s="53"/>
    </row>
    <row r="9907" spans="1:2">
      <c r="A9907" s="53"/>
      <c r="B9907" s="53"/>
    </row>
    <row r="9908" spans="1:2">
      <c r="A9908" s="53"/>
      <c r="B9908" s="53"/>
    </row>
    <row r="9909" spans="1:2">
      <c r="A9909" s="53"/>
      <c r="B9909" s="53"/>
    </row>
    <row r="9910" spans="1:2">
      <c r="A9910" s="53"/>
      <c r="B9910" s="53"/>
    </row>
    <row r="9911" spans="1:2">
      <c r="A9911" s="53"/>
      <c r="B9911" s="53"/>
    </row>
    <row r="9912" spans="1:2">
      <c r="A9912" s="53"/>
      <c r="B9912" s="53"/>
    </row>
    <row r="9913" spans="1:2">
      <c r="A9913" s="53"/>
      <c r="B9913" s="53"/>
    </row>
    <row r="9914" spans="1:2">
      <c r="A9914" s="53"/>
      <c r="B9914" s="53"/>
    </row>
    <row r="9915" spans="1:2">
      <c r="A9915" s="53"/>
      <c r="B9915" s="53"/>
    </row>
    <row r="9916" spans="1:2">
      <c r="A9916" s="53"/>
      <c r="B9916" s="53"/>
    </row>
    <row r="9917" spans="1:2">
      <c r="A9917" s="53"/>
      <c r="B9917" s="53"/>
    </row>
    <row r="9918" spans="1:2">
      <c r="A9918" s="53"/>
      <c r="B9918" s="53"/>
    </row>
    <row r="9919" spans="1:2">
      <c r="A9919" s="53"/>
      <c r="B9919" s="53"/>
    </row>
    <row r="9920" spans="1:2">
      <c r="A9920" s="53"/>
      <c r="B9920" s="53"/>
    </row>
    <row r="9921" spans="1:2">
      <c r="A9921" s="53"/>
      <c r="B9921" s="53"/>
    </row>
    <row r="9922" spans="1:2">
      <c r="A9922" s="53"/>
      <c r="B9922" s="53"/>
    </row>
    <row r="9923" spans="1:2">
      <c r="A9923" s="53"/>
      <c r="B9923" s="53"/>
    </row>
    <row r="9924" spans="1:2">
      <c r="A9924" s="53"/>
      <c r="B9924" s="53"/>
    </row>
    <row r="9925" spans="1:2">
      <c r="A9925" s="53"/>
      <c r="B9925" s="53"/>
    </row>
    <row r="9926" spans="1:2">
      <c r="A9926" s="53"/>
      <c r="B9926" s="53"/>
    </row>
    <row r="9927" spans="1:2">
      <c r="A9927" s="53"/>
      <c r="B9927" s="53"/>
    </row>
    <row r="9928" spans="1:2">
      <c r="A9928" s="53"/>
      <c r="B9928" s="53"/>
    </row>
    <row r="9929" spans="1:2">
      <c r="A9929" s="53"/>
      <c r="B9929" s="53"/>
    </row>
    <row r="9930" spans="1:2">
      <c r="A9930" s="53"/>
      <c r="B9930" s="53"/>
    </row>
    <row r="9931" spans="1:2">
      <c r="A9931" s="53"/>
      <c r="B9931" s="53"/>
    </row>
    <row r="9932" spans="1:2">
      <c r="A9932" s="53"/>
      <c r="B9932" s="53"/>
    </row>
    <row r="9933" spans="1:2">
      <c r="A9933" s="53"/>
      <c r="B9933" s="53"/>
    </row>
    <row r="9934" spans="1:2">
      <c r="A9934" s="53"/>
      <c r="B9934" s="53"/>
    </row>
    <row r="9935" spans="1:2">
      <c r="A9935" s="53"/>
      <c r="B9935" s="53"/>
    </row>
    <row r="9936" spans="1:2">
      <c r="A9936" s="53"/>
      <c r="B9936" s="53"/>
    </row>
    <row r="9937" spans="1:2">
      <c r="A9937" s="53"/>
      <c r="B9937" s="53"/>
    </row>
    <row r="9938" spans="1:2">
      <c r="A9938" s="53"/>
      <c r="B9938" s="53"/>
    </row>
    <row r="9939" spans="1:2">
      <c r="A9939" s="53"/>
      <c r="B9939" s="53"/>
    </row>
    <row r="9940" spans="1:2">
      <c r="A9940" s="53"/>
      <c r="B9940" s="53"/>
    </row>
    <row r="9941" spans="1:2">
      <c r="A9941" s="53"/>
      <c r="B9941" s="53"/>
    </row>
    <row r="9942" spans="1:2">
      <c r="A9942" s="53"/>
      <c r="B9942" s="53"/>
    </row>
    <row r="9943" spans="1:2">
      <c r="A9943" s="53"/>
      <c r="B9943" s="53"/>
    </row>
    <row r="9944" spans="1:2">
      <c r="A9944" s="53"/>
      <c r="B9944" s="53"/>
    </row>
    <row r="9945" spans="1:2">
      <c r="A9945" s="53"/>
      <c r="B9945" s="53"/>
    </row>
    <row r="9946" spans="1:2">
      <c r="A9946" s="53"/>
      <c r="B9946" s="53"/>
    </row>
    <row r="9947" spans="1:2">
      <c r="A9947" s="53"/>
      <c r="B9947" s="53"/>
    </row>
    <row r="9948" spans="1:2">
      <c r="A9948" s="53"/>
      <c r="B9948" s="53"/>
    </row>
    <row r="9949" spans="1:2">
      <c r="A9949" s="53"/>
      <c r="B9949" s="53"/>
    </row>
    <row r="9950" spans="1:2">
      <c r="A9950" s="53"/>
      <c r="B9950" s="53"/>
    </row>
    <row r="9951" spans="1:2">
      <c r="A9951" s="53"/>
      <c r="B9951" s="53"/>
    </row>
    <row r="9952" spans="1:2">
      <c r="A9952" s="53"/>
      <c r="B9952" s="53"/>
    </row>
    <row r="9953" spans="1:2">
      <c r="A9953" s="53"/>
      <c r="B9953" s="53"/>
    </row>
    <row r="9954" spans="1:2">
      <c r="A9954" s="53"/>
      <c r="B9954" s="53"/>
    </row>
    <row r="9955" spans="1:2">
      <c r="A9955" s="53"/>
      <c r="B9955" s="53"/>
    </row>
    <row r="9956" spans="1:2">
      <c r="A9956" s="53"/>
      <c r="B9956" s="53"/>
    </row>
    <row r="9957" spans="1:2">
      <c r="A9957" s="53"/>
      <c r="B9957" s="53"/>
    </row>
    <row r="9958" spans="1:2">
      <c r="A9958" s="53"/>
      <c r="B9958" s="53"/>
    </row>
    <row r="9959" spans="1:2">
      <c r="A9959" s="53"/>
      <c r="B9959" s="53"/>
    </row>
    <row r="9960" spans="1:2">
      <c r="A9960" s="53"/>
      <c r="B9960" s="53"/>
    </row>
    <row r="9961" spans="1:2">
      <c r="A9961" s="53"/>
      <c r="B9961" s="53"/>
    </row>
    <row r="9962" spans="1:2">
      <c r="A9962" s="53"/>
      <c r="B9962" s="53"/>
    </row>
    <row r="9963" spans="1:2">
      <c r="A9963" s="53"/>
      <c r="B9963" s="53"/>
    </row>
    <row r="9964" spans="1:2">
      <c r="A9964" s="53"/>
      <c r="B9964" s="53"/>
    </row>
    <row r="9965" spans="1:2">
      <c r="A9965" s="53"/>
      <c r="B9965" s="53"/>
    </row>
    <row r="9966" spans="1:2">
      <c r="A9966" s="53"/>
      <c r="B9966" s="53"/>
    </row>
    <row r="9967" spans="1:2">
      <c r="A9967" s="53"/>
      <c r="B9967" s="53"/>
    </row>
    <row r="9968" spans="1:2">
      <c r="A9968" s="53"/>
      <c r="B9968" s="53"/>
    </row>
    <row r="9969" spans="1:2">
      <c r="A9969" s="53"/>
      <c r="B9969" s="53"/>
    </row>
    <row r="9970" spans="1:2">
      <c r="A9970" s="53"/>
      <c r="B9970" s="53"/>
    </row>
    <row r="9971" spans="1:2">
      <c r="A9971" s="53"/>
      <c r="B9971" s="53"/>
    </row>
    <row r="9972" spans="1:2">
      <c r="A9972" s="53"/>
      <c r="B9972" s="53"/>
    </row>
    <row r="9973" spans="1:2">
      <c r="A9973" s="53"/>
      <c r="B9973" s="53"/>
    </row>
    <row r="9974" spans="1:2">
      <c r="A9974" s="53"/>
      <c r="B9974" s="53"/>
    </row>
    <row r="9975" spans="1:2">
      <c r="A9975" s="53"/>
      <c r="B9975" s="53"/>
    </row>
    <row r="9976" spans="1:2">
      <c r="A9976" s="53"/>
      <c r="B9976" s="53"/>
    </row>
    <row r="9977" spans="1:2">
      <c r="A9977" s="53"/>
      <c r="B9977" s="53"/>
    </row>
    <row r="9978" spans="1:2">
      <c r="A9978" s="53"/>
      <c r="B9978" s="53"/>
    </row>
    <row r="9979" spans="1:2">
      <c r="A9979" s="53"/>
      <c r="B9979" s="53"/>
    </row>
    <row r="9980" spans="1:2">
      <c r="A9980" s="53"/>
      <c r="B9980" s="53"/>
    </row>
    <row r="9981" spans="1:2">
      <c r="A9981" s="53"/>
      <c r="B9981" s="53"/>
    </row>
    <row r="9982" spans="1:2">
      <c r="A9982" s="53"/>
      <c r="B9982" s="53"/>
    </row>
    <row r="9983" spans="1:2">
      <c r="A9983" s="53"/>
      <c r="B9983" s="53"/>
    </row>
    <row r="9984" spans="1:2">
      <c r="A9984" s="53"/>
      <c r="B9984" s="53"/>
    </row>
    <row r="9985" spans="1:2">
      <c r="A9985" s="53"/>
      <c r="B9985" s="53"/>
    </row>
    <row r="9986" spans="1:2">
      <c r="A9986" s="53"/>
      <c r="B9986" s="53"/>
    </row>
    <row r="9987" spans="1:2">
      <c r="A9987" s="53"/>
      <c r="B9987" s="53"/>
    </row>
    <row r="9988" spans="1:2">
      <c r="A9988" s="53"/>
      <c r="B9988" s="53"/>
    </row>
    <row r="9989" spans="1:2">
      <c r="A9989" s="53"/>
      <c r="B9989" s="53"/>
    </row>
    <row r="9990" spans="1:2">
      <c r="A9990" s="53"/>
      <c r="B9990" s="53"/>
    </row>
    <row r="9991" spans="1:2">
      <c r="A9991" s="53"/>
      <c r="B9991" s="53"/>
    </row>
    <row r="9992" spans="1:2">
      <c r="A9992" s="53"/>
      <c r="B9992" s="53"/>
    </row>
    <row r="9993" spans="1:2">
      <c r="A9993" s="53"/>
      <c r="B9993" s="53"/>
    </row>
    <row r="9994" spans="1:2">
      <c r="A9994" s="53"/>
      <c r="B9994" s="53"/>
    </row>
    <row r="9995" spans="1:2">
      <c r="A9995" s="53"/>
      <c r="B9995" s="53"/>
    </row>
    <row r="9996" spans="1:2">
      <c r="A9996" s="53"/>
      <c r="B9996" s="53"/>
    </row>
    <row r="9997" spans="1:2">
      <c r="A9997" s="53"/>
      <c r="B9997" s="53"/>
    </row>
    <row r="9998" spans="1:2">
      <c r="A9998" s="53"/>
      <c r="B9998" s="53"/>
    </row>
    <row r="9999" spans="1:2">
      <c r="A9999" s="53"/>
      <c r="B9999" s="53"/>
    </row>
    <row r="10000" spans="1:2">
      <c r="A10000" s="53"/>
      <c r="B10000" s="53"/>
    </row>
    <row r="10001" spans="1:2">
      <c r="A10001" s="53"/>
      <c r="B10001" s="53"/>
    </row>
    <row r="10002" spans="1:2">
      <c r="A10002" s="53"/>
      <c r="B10002" s="53"/>
    </row>
    <row r="10003" spans="1:2">
      <c r="A10003" s="53"/>
      <c r="B10003" s="53"/>
    </row>
    <row r="10004" spans="1:2">
      <c r="A10004" s="53"/>
      <c r="B10004" s="53"/>
    </row>
    <row r="10005" spans="1:2">
      <c r="A10005" s="53"/>
      <c r="B10005" s="53"/>
    </row>
    <row r="10006" spans="1:2">
      <c r="A10006" s="53"/>
      <c r="B10006" s="53"/>
    </row>
    <row r="10007" spans="1:2">
      <c r="A10007" s="53"/>
      <c r="B10007" s="53"/>
    </row>
    <row r="10008" spans="1:2">
      <c r="A10008" s="53"/>
      <c r="B10008" s="53"/>
    </row>
    <row r="10009" spans="1:2">
      <c r="A10009" s="53"/>
      <c r="B10009" s="53"/>
    </row>
    <row r="10010" spans="1:2">
      <c r="A10010" s="53"/>
      <c r="B10010" s="53"/>
    </row>
    <row r="10011" spans="1:2">
      <c r="A10011" s="53"/>
      <c r="B10011" s="53"/>
    </row>
    <row r="10012" spans="1:2">
      <c r="A10012" s="53"/>
      <c r="B10012" s="53"/>
    </row>
    <row r="10013" spans="1:2">
      <c r="A10013" s="53"/>
      <c r="B10013" s="53"/>
    </row>
    <row r="10014" spans="1:2">
      <c r="A10014" s="53"/>
      <c r="B10014" s="53"/>
    </row>
    <row r="10015" spans="1:2">
      <c r="A10015" s="53"/>
      <c r="B10015" s="53"/>
    </row>
    <row r="10016" spans="1:2">
      <c r="A10016" s="53"/>
      <c r="B10016" s="53"/>
    </row>
    <row r="10017" spans="1:2">
      <c r="A10017" s="53"/>
      <c r="B10017" s="53"/>
    </row>
    <row r="10018" spans="1:2">
      <c r="A10018" s="53"/>
      <c r="B10018" s="53"/>
    </row>
    <row r="10019" spans="1:2">
      <c r="A10019" s="53"/>
      <c r="B10019" s="53"/>
    </row>
    <row r="10020" spans="1:2">
      <c r="A10020" s="53"/>
      <c r="B10020" s="53"/>
    </row>
    <row r="10021" spans="1:2">
      <c r="A10021" s="53"/>
      <c r="B10021" s="53"/>
    </row>
    <row r="10022" spans="1:2">
      <c r="A10022" s="53"/>
      <c r="B10022" s="53"/>
    </row>
    <row r="10023" spans="1:2">
      <c r="A10023" s="53"/>
      <c r="B10023" s="53"/>
    </row>
    <row r="10024" spans="1:2">
      <c r="A10024" s="53"/>
      <c r="B10024" s="53"/>
    </row>
    <row r="10025" spans="1:2">
      <c r="A10025" s="53"/>
      <c r="B10025" s="53"/>
    </row>
    <row r="10026" spans="1:2">
      <c r="A10026" s="53"/>
      <c r="B10026" s="53"/>
    </row>
    <row r="10027" spans="1:2">
      <c r="A10027" s="53"/>
      <c r="B10027" s="53"/>
    </row>
    <row r="10028" spans="1:2">
      <c r="A10028" s="53"/>
      <c r="B10028" s="53"/>
    </row>
    <row r="10029" spans="1:2">
      <c r="A10029" s="53"/>
      <c r="B10029" s="53"/>
    </row>
    <row r="10030" spans="1:2">
      <c r="A10030" s="53"/>
      <c r="B10030" s="53"/>
    </row>
    <row r="10031" spans="1:2">
      <c r="A10031" s="53"/>
      <c r="B10031" s="53"/>
    </row>
    <row r="10032" spans="1:2">
      <c r="A10032" s="53"/>
      <c r="B10032" s="53"/>
    </row>
    <row r="10033" spans="1:2">
      <c r="A10033" s="53"/>
      <c r="B10033" s="53"/>
    </row>
    <row r="10034" spans="1:2">
      <c r="A10034" s="53"/>
      <c r="B10034" s="53"/>
    </row>
    <row r="10035" spans="1:2">
      <c r="A10035" s="53"/>
      <c r="B10035" s="53"/>
    </row>
    <row r="10036" spans="1:2">
      <c r="A10036" s="53"/>
      <c r="B10036" s="53"/>
    </row>
    <row r="10037" spans="1:2">
      <c r="A10037" s="53"/>
      <c r="B10037" s="53"/>
    </row>
    <row r="10038" spans="1:2">
      <c r="A10038" s="53"/>
      <c r="B10038" s="53"/>
    </row>
    <row r="10039" spans="1:2">
      <c r="A10039" s="53"/>
      <c r="B10039" s="53"/>
    </row>
    <row r="10040" spans="1:2">
      <c r="A10040" s="53"/>
      <c r="B10040" s="53"/>
    </row>
    <row r="10041" spans="1:2">
      <c r="A10041" s="53"/>
      <c r="B10041" s="53"/>
    </row>
    <row r="10042" spans="1:2">
      <c r="A10042" s="53"/>
      <c r="B10042" s="53"/>
    </row>
    <row r="10043" spans="1:2">
      <c r="A10043" s="53"/>
      <c r="B10043" s="53"/>
    </row>
    <row r="10044" spans="1:2">
      <c r="A10044" s="53"/>
      <c r="B10044" s="53"/>
    </row>
    <row r="10045" spans="1:2">
      <c r="A10045" s="53"/>
      <c r="B10045" s="53"/>
    </row>
    <row r="10046" spans="1:2">
      <c r="A10046" s="53"/>
      <c r="B10046" s="53"/>
    </row>
    <row r="10047" spans="1:2">
      <c r="A10047" s="53"/>
      <c r="B10047" s="53"/>
    </row>
    <row r="10048" spans="1:2">
      <c r="A10048" s="53"/>
      <c r="B10048" s="53"/>
    </row>
    <row r="10049" spans="1:2">
      <c r="A10049" s="53"/>
      <c r="B10049" s="53"/>
    </row>
    <row r="10050" spans="1:2">
      <c r="A10050" s="53"/>
      <c r="B10050" s="53"/>
    </row>
    <row r="10051" spans="1:2">
      <c r="A10051" s="53"/>
      <c r="B10051" s="53"/>
    </row>
    <row r="10052" spans="1:2">
      <c r="A10052" s="53"/>
      <c r="B10052" s="53"/>
    </row>
    <row r="10053" spans="1:2">
      <c r="A10053" s="53"/>
      <c r="B10053" s="53"/>
    </row>
    <row r="10054" spans="1:2">
      <c r="A10054" s="53"/>
      <c r="B10054" s="53"/>
    </row>
    <row r="10055" spans="1:2">
      <c r="A10055" s="53"/>
      <c r="B10055" s="53"/>
    </row>
    <row r="10056" spans="1:2">
      <c r="A10056" s="53"/>
      <c r="B10056" s="53"/>
    </row>
    <row r="10057" spans="1:2">
      <c r="A10057" s="53"/>
      <c r="B10057" s="53"/>
    </row>
    <row r="10058" spans="1:2">
      <c r="A10058" s="53"/>
      <c r="B10058" s="53"/>
    </row>
    <row r="10059" spans="1:2">
      <c r="A10059" s="53"/>
      <c r="B10059" s="53"/>
    </row>
    <row r="10060" spans="1:2">
      <c r="A10060" s="53"/>
      <c r="B10060" s="53"/>
    </row>
    <row r="10061" spans="1:2">
      <c r="A10061" s="53"/>
      <c r="B10061" s="53"/>
    </row>
    <row r="10062" spans="1:2">
      <c r="A10062" s="53"/>
      <c r="B10062" s="53"/>
    </row>
    <row r="10063" spans="1:2">
      <c r="A10063" s="53"/>
      <c r="B10063" s="53"/>
    </row>
    <row r="10064" spans="1:2">
      <c r="A10064" s="53"/>
      <c r="B10064" s="53"/>
    </row>
    <row r="10065" spans="1:2">
      <c r="A10065" s="53"/>
      <c r="B10065" s="53"/>
    </row>
    <row r="10066" spans="1:2">
      <c r="A10066" s="53"/>
      <c r="B10066" s="53"/>
    </row>
    <row r="10067" spans="1:2">
      <c r="A10067" s="53"/>
      <c r="B10067" s="53"/>
    </row>
    <row r="10068" spans="1:2">
      <c r="A10068" s="53"/>
      <c r="B10068" s="53"/>
    </row>
    <row r="10069" spans="1:2">
      <c r="A10069" s="53"/>
      <c r="B10069" s="53"/>
    </row>
    <row r="10070" spans="1:2">
      <c r="A10070" s="53"/>
      <c r="B10070" s="53"/>
    </row>
    <row r="10071" spans="1:2">
      <c r="A10071" s="53"/>
      <c r="B10071" s="53"/>
    </row>
    <row r="10072" spans="1:2">
      <c r="A10072" s="53"/>
      <c r="B10072" s="53"/>
    </row>
    <row r="10073" spans="1:2">
      <c r="A10073" s="53"/>
      <c r="B10073" s="53"/>
    </row>
    <row r="10074" spans="1:2">
      <c r="A10074" s="53"/>
      <c r="B10074" s="53"/>
    </row>
    <row r="10075" spans="1:2">
      <c r="A10075" s="53"/>
      <c r="B10075" s="53"/>
    </row>
    <row r="10076" spans="1:2">
      <c r="A10076" s="53"/>
      <c r="B10076" s="53"/>
    </row>
    <row r="10077" spans="1:2">
      <c r="A10077" s="53"/>
      <c r="B10077" s="53"/>
    </row>
    <row r="10078" spans="1:2">
      <c r="A10078" s="53"/>
      <c r="B10078" s="53"/>
    </row>
    <row r="10079" spans="1:2">
      <c r="A10079" s="53"/>
      <c r="B10079" s="53"/>
    </row>
    <row r="10080" spans="1:2">
      <c r="A10080" s="53"/>
      <c r="B10080" s="53"/>
    </row>
    <row r="10081" spans="1:2">
      <c r="A10081" s="53"/>
      <c r="B10081" s="53"/>
    </row>
    <row r="10082" spans="1:2">
      <c r="A10082" s="53"/>
      <c r="B10082" s="53"/>
    </row>
    <row r="10083" spans="1:2">
      <c r="A10083" s="53"/>
      <c r="B10083" s="53"/>
    </row>
    <row r="10084" spans="1:2">
      <c r="A10084" s="53"/>
      <c r="B10084" s="53"/>
    </row>
    <row r="10085" spans="1:2">
      <c r="A10085" s="53"/>
      <c r="B10085" s="53"/>
    </row>
    <row r="10086" spans="1:2">
      <c r="A10086" s="53"/>
      <c r="B10086" s="53"/>
    </row>
    <row r="10087" spans="1:2">
      <c r="A10087" s="53"/>
      <c r="B10087" s="53"/>
    </row>
    <row r="10088" spans="1:2">
      <c r="A10088" s="53"/>
      <c r="B10088" s="53"/>
    </row>
    <row r="10089" spans="1:2">
      <c r="A10089" s="53"/>
      <c r="B10089" s="53"/>
    </row>
    <row r="10090" spans="1:2">
      <c r="A10090" s="53"/>
      <c r="B10090" s="53"/>
    </row>
    <row r="10091" spans="1:2">
      <c r="A10091" s="53"/>
      <c r="B10091" s="53"/>
    </row>
    <row r="10092" spans="1:2">
      <c r="A10092" s="53"/>
      <c r="B10092" s="53"/>
    </row>
    <row r="10093" spans="1:2">
      <c r="A10093" s="53"/>
      <c r="B10093" s="53"/>
    </row>
    <row r="10094" spans="1:2">
      <c r="A10094" s="53"/>
      <c r="B10094" s="53"/>
    </row>
    <row r="10095" spans="1:2">
      <c r="A10095" s="53"/>
      <c r="B10095" s="53"/>
    </row>
    <row r="10096" spans="1:2">
      <c r="A10096" s="53"/>
      <c r="B10096" s="53"/>
    </row>
    <row r="10097" spans="1:2">
      <c r="A10097" s="53"/>
      <c r="B10097" s="53"/>
    </row>
    <row r="10098" spans="1:2">
      <c r="A10098" s="53"/>
      <c r="B10098" s="53"/>
    </row>
    <row r="10099" spans="1:2">
      <c r="A10099" s="53"/>
      <c r="B10099" s="53"/>
    </row>
    <row r="10100" spans="1:2">
      <c r="A10100" s="53"/>
      <c r="B10100" s="53"/>
    </row>
    <row r="10101" spans="1:2">
      <c r="A10101" s="53"/>
      <c r="B10101" s="53"/>
    </row>
    <row r="10102" spans="1:2">
      <c r="A10102" s="53"/>
      <c r="B10102" s="53"/>
    </row>
    <row r="10103" spans="1:2">
      <c r="A10103" s="53"/>
      <c r="B10103" s="53"/>
    </row>
    <row r="10104" spans="1:2">
      <c r="A10104" s="53"/>
      <c r="B10104" s="53"/>
    </row>
    <row r="10105" spans="1:2">
      <c r="A10105" s="53"/>
      <c r="B10105" s="53"/>
    </row>
    <row r="10106" spans="1:2">
      <c r="A10106" s="53"/>
      <c r="B10106" s="53"/>
    </row>
    <row r="10107" spans="1:2">
      <c r="A10107" s="53"/>
      <c r="B10107" s="53"/>
    </row>
    <row r="10108" spans="1:2">
      <c r="A10108" s="53"/>
      <c r="B10108" s="53"/>
    </row>
    <row r="10109" spans="1:2">
      <c r="A10109" s="53"/>
      <c r="B10109" s="53"/>
    </row>
    <row r="10110" spans="1:2">
      <c r="A10110" s="53"/>
      <c r="B10110" s="53"/>
    </row>
    <row r="10111" spans="1:2">
      <c r="A10111" s="53"/>
      <c r="B10111" s="53"/>
    </row>
    <row r="10112" spans="1:2">
      <c r="A10112" s="53"/>
      <c r="B10112" s="53"/>
    </row>
    <row r="10113" spans="1:2">
      <c r="A10113" s="53"/>
      <c r="B10113" s="53"/>
    </row>
    <row r="10114" spans="1:2">
      <c r="A10114" s="53"/>
      <c r="B10114" s="53"/>
    </row>
    <row r="10115" spans="1:2">
      <c r="A10115" s="53"/>
      <c r="B10115" s="53"/>
    </row>
    <row r="10116" spans="1:2">
      <c r="A10116" s="53"/>
      <c r="B10116" s="53"/>
    </row>
    <row r="10117" spans="1:2">
      <c r="A10117" s="53"/>
      <c r="B10117" s="53"/>
    </row>
    <row r="10118" spans="1:2">
      <c r="A10118" s="53"/>
      <c r="B10118" s="53"/>
    </row>
    <row r="10119" spans="1:2">
      <c r="A10119" s="53"/>
      <c r="B10119" s="53"/>
    </row>
    <row r="10120" spans="1:2">
      <c r="A10120" s="53"/>
      <c r="B10120" s="53"/>
    </row>
    <row r="10121" spans="1:2">
      <c r="A10121" s="53"/>
      <c r="B10121" s="53"/>
    </row>
    <row r="10122" spans="1:2">
      <c r="A10122" s="53"/>
      <c r="B10122" s="53"/>
    </row>
    <row r="10123" spans="1:2">
      <c r="A10123" s="53"/>
      <c r="B10123" s="53"/>
    </row>
    <row r="10124" spans="1:2">
      <c r="A10124" s="53"/>
      <c r="B10124" s="53"/>
    </row>
    <row r="10125" spans="1:2">
      <c r="A10125" s="53"/>
      <c r="B10125" s="53"/>
    </row>
    <row r="10126" spans="1:2">
      <c r="A10126" s="53"/>
      <c r="B10126" s="53"/>
    </row>
    <row r="10127" spans="1:2">
      <c r="A10127" s="53"/>
      <c r="B10127" s="53"/>
    </row>
    <row r="10128" spans="1:2">
      <c r="A10128" s="53"/>
      <c r="B10128" s="53"/>
    </row>
    <row r="10129" spans="1:2">
      <c r="A10129" s="53"/>
      <c r="B10129" s="53"/>
    </row>
    <row r="10130" spans="1:2">
      <c r="A10130" s="53"/>
      <c r="B10130" s="53"/>
    </row>
    <row r="10131" spans="1:2">
      <c r="A10131" s="53"/>
      <c r="B10131" s="53"/>
    </row>
    <row r="10132" spans="1:2">
      <c r="A10132" s="53"/>
      <c r="B10132" s="53"/>
    </row>
    <row r="10133" spans="1:2">
      <c r="A10133" s="53"/>
      <c r="B10133" s="53"/>
    </row>
    <row r="10134" spans="1:2">
      <c r="A10134" s="53"/>
      <c r="B10134" s="53"/>
    </row>
    <row r="10135" spans="1:2">
      <c r="A10135" s="53"/>
      <c r="B10135" s="53"/>
    </row>
    <row r="10136" spans="1:2">
      <c r="A10136" s="53"/>
      <c r="B10136" s="53"/>
    </row>
    <row r="10137" spans="1:2">
      <c r="A10137" s="53"/>
      <c r="B10137" s="53"/>
    </row>
    <row r="10138" spans="1:2">
      <c r="A10138" s="53"/>
      <c r="B10138" s="53"/>
    </row>
    <row r="10139" spans="1:2">
      <c r="A10139" s="53"/>
      <c r="B10139" s="53"/>
    </row>
    <row r="10140" spans="1:2">
      <c r="A10140" s="53"/>
      <c r="B10140" s="53"/>
    </row>
    <row r="10141" spans="1:2">
      <c r="A10141" s="53"/>
      <c r="B10141" s="53"/>
    </row>
    <row r="10142" spans="1:2">
      <c r="A10142" s="53"/>
      <c r="B10142" s="53"/>
    </row>
    <row r="10143" spans="1:2">
      <c r="A10143" s="53"/>
      <c r="B10143" s="53"/>
    </row>
    <row r="10144" spans="1:2">
      <c r="A10144" s="53"/>
      <c r="B10144" s="53"/>
    </row>
    <row r="10145" spans="1:2">
      <c r="A10145" s="53"/>
      <c r="B10145" s="53"/>
    </row>
    <row r="10146" spans="1:2">
      <c r="A10146" s="53"/>
      <c r="B10146" s="53"/>
    </row>
    <row r="10147" spans="1:2">
      <c r="A10147" s="53"/>
      <c r="B10147" s="53"/>
    </row>
    <row r="10148" spans="1:2">
      <c r="A10148" s="53"/>
      <c r="B10148" s="53"/>
    </row>
    <row r="10149" spans="1:2">
      <c r="A10149" s="53"/>
      <c r="B10149" s="53"/>
    </row>
    <row r="10150" spans="1:2">
      <c r="A10150" s="53"/>
      <c r="B10150" s="53"/>
    </row>
    <row r="10151" spans="1:2">
      <c r="A10151" s="53"/>
      <c r="B10151" s="53"/>
    </row>
    <row r="10152" spans="1:2">
      <c r="A10152" s="53"/>
      <c r="B10152" s="53"/>
    </row>
    <row r="10153" spans="1:2">
      <c r="A10153" s="53"/>
      <c r="B10153" s="53"/>
    </row>
    <row r="10154" spans="1:2">
      <c r="A10154" s="53"/>
      <c r="B10154" s="53"/>
    </row>
    <row r="10155" spans="1:2">
      <c r="A10155" s="53"/>
      <c r="B10155" s="53"/>
    </row>
    <row r="10156" spans="1:2">
      <c r="A10156" s="53"/>
      <c r="B10156" s="53"/>
    </row>
    <row r="10157" spans="1:2">
      <c r="A10157" s="53"/>
      <c r="B10157" s="53"/>
    </row>
    <row r="10158" spans="1:2">
      <c r="A10158" s="53"/>
      <c r="B10158" s="53"/>
    </row>
    <row r="10159" spans="1:2">
      <c r="A10159" s="53"/>
      <c r="B10159" s="53"/>
    </row>
    <row r="10160" spans="1:2">
      <c r="A10160" s="53"/>
      <c r="B10160" s="53"/>
    </row>
    <row r="10161" spans="1:2">
      <c r="A10161" s="53"/>
      <c r="B10161" s="53"/>
    </row>
    <row r="10162" spans="1:2">
      <c r="A10162" s="53"/>
      <c r="B10162" s="53"/>
    </row>
    <row r="10163" spans="1:2">
      <c r="A10163" s="53"/>
      <c r="B10163" s="53"/>
    </row>
    <row r="10164" spans="1:2">
      <c r="A10164" s="53"/>
      <c r="B10164" s="53"/>
    </row>
    <row r="10165" spans="1:2">
      <c r="A10165" s="53"/>
      <c r="B10165" s="53"/>
    </row>
    <row r="10166" spans="1:2">
      <c r="A10166" s="53"/>
      <c r="B10166" s="53"/>
    </row>
    <row r="10167" spans="1:2">
      <c r="A10167" s="53"/>
      <c r="B10167" s="53"/>
    </row>
    <row r="10168" spans="1:2">
      <c r="A10168" s="53"/>
      <c r="B10168" s="53"/>
    </row>
    <row r="10169" spans="1:2">
      <c r="A10169" s="53"/>
      <c r="B10169" s="53"/>
    </row>
    <row r="10170" spans="1:2">
      <c r="A10170" s="53"/>
      <c r="B10170" s="53"/>
    </row>
    <row r="10171" spans="1:2">
      <c r="A10171" s="53"/>
      <c r="B10171" s="53"/>
    </row>
    <row r="10172" spans="1:2">
      <c r="A10172" s="53"/>
      <c r="B10172" s="53"/>
    </row>
    <row r="10173" spans="1:2">
      <c r="A10173" s="53"/>
      <c r="B10173" s="53"/>
    </row>
    <row r="10174" spans="1:2">
      <c r="A10174" s="53"/>
      <c r="B10174" s="53"/>
    </row>
    <row r="10175" spans="1:2">
      <c r="A10175" s="53"/>
      <c r="B10175" s="53"/>
    </row>
    <row r="10176" spans="1:2">
      <c r="A10176" s="53"/>
      <c r="B10176" s="53"/>
    </row>
    <row r="10177" spans="1:2">
      <c r="A10177" s="53"/>
      <c r="B10177" s="53"/>
    </row>
    <row r="10178" spans="1:2">
      <c r="A10178" s="53"/>
      <c r="B10178" s="53"/>
    </row>
    <row r="10179" spans="1:2">
      <c r="A10179" s="53"/>
      <c r="B10179" s="53"/>
    </row>
    <row r="10180" spans="1:2">
      <c r="A10180" s="53"/>
      <c r="B10180" s="53"/>
    </row>
    <row r="10181" spans="1:2">
      <c r="A10181" s="53"/>
      <c r="B10181" s="53"/>
    </row>
    <row r="10182" spans="1:2">
      <c r="A10182" s="53"/>
      <c r="B10182" s="53"/>
    </row>
    <row r="10183" spans="1:2">
      <c r="A10183" s="53"/>
      <c r="B10183" s="53"/>
    </row>
    <row r="10184" spans="1:2">
      <c r="A10184" s="53"/>
      <c r="B10184" s="53"/>
    </row>
    <row r="10185" spans="1:2">
      <c r="A10185" s="53"/>
      <c r="B10185" s="53"/>
    </row>
    <row r="10186" spans="1:2">
      <c r="A10186" s="53"/>
      <c r="B10186" s="53"/>
    </row>
    <row r="10187" spans="1:2">
      <c r="A10187" s="53"/>
      <c r="B10187" s="53"/>
    </row>
    <row r="10188" spans="1:2">
      <c r="A10188" s="53"/>
      <c r="B10188" s="53"/>
    </row>
    <row r="10189" spans="1:2">
      <c r="A10189" s="53"/>
      <c r="B10189" s="53"/>
    </row>
    <row r="10190" spans="1:2">
      <c r="A10190" s="53"/>
      <c r="B10190" s="53"/>
    </row>
    <row r="10191" spans="1:2">
      <c r="A10191" s="53"/>
      <c r="B10191" s="53"/>
    </row>
    <row r="10192" spans="1:2">
      <c r="A10192" s="53"/>
      <c r="B10192" s="53"/>
    </row>
    <row r="10193" spans="1:2">
      <c r="A10193" s="53"/>
      <c r="B10193" s="53"/>
    </row>
    <row r="10194" spans="1:2">
      <c r="A10194" s="53"/>
      <c r="B10194" s="53"/>
    </row>
    <row r="10195" spans="1:2">
      <c r="A10195" s="53"/>
      <c r="B10195" s="53"/>
    </row>
    <row r="10196" spans="1:2">
      <c r="A10196" s="53"/>
      <c r="B10196" s="53"/>
    </row>
    <row r="10197" spans="1:2">
      <c r="A10197" s="53"/>
      <c r="B10197" s="53"/>
    </row>
    <row r="10198" spans="1:2">
      <c r="A10198" s="53"/>
      <c r="B10198" s="53"/>
    </row>
    <row r="10199" spans="1:2">
      <c r="A10199" s="53"/>
      <c r="B10199" s="53"/>
    </row>
    <row r="10200" spans="1:2">
      <c r="A10200" s="53"/>
      <c r="B10200" s="53"/>
    </row>
    <row r="10201" spans="1:2">
      <c r="A10201" s="53"/>
      <c r="B10201" s="53"/>
    </row>
    <row r="10202" spans="1:2">
      <c r="A10202" s="53"/>
      <c r="B10202" s="53"/>
    </row>
    <row r="10203" spans="1:2">
      <c r="A10203" s="53"/>
      <c r="B10203" s="53"/>
    </row>
    <row r="10204" spans="1:2">
      <c r="A10204" s="53"/>
      <c r="B10204" s="53"/>
    </row>
    <row r="10205" spans="1:2">
      <c r="A10205" s="53"/>
      <c r="B10205" s="53"/>
    </row>
    <row r="10206" spans="1:2">
      <c r="A10206" s="53"/>
      <c r="B10206" s="53"/>
    </row>
    <row r="10207" spans="1:2">
      <c r="A10207" s="53"/>
      <c r="B10207" s="53"/>
    </row>
    <row r="10208" spans="1:2">
      <c r="A10208" s="53"/>
      <c r="B10208" s="53"/>
    </row>
    <row r="10209" spans="1:2">
      <c r="A10209" s="53"/>
      <c r="B10209" s="53"/>
    </row>
    <row r="10210" spans="1:2">
      <c r="A10210" s="53"/>
      <c r="B10210" s="53"/>
    </row>
    <row r="10211" spans="1:2">
      <c r="A10211" s="53"/>
      <c r="B10211" s="53"/>
    </row>
    <row r="10212" spans="1:2">
      <c r="A10212" s="53"/>
      <c r="B10212" s="53"/>
    </row>
    <row r="10213" spans="1:2">
      <c r="A10213" s="53"/>
      <c r="B10213" s="53"/>
    </row>
    <row r="10214" spans="1:2">
      <c r="A10214" s="53"/>
      <c r="B10214" s="53"/>
    </row>
    <row r="10215" spans="1:2">
      <c r="A10215" s="53"/>
      <c r="B10215" s="53"/>
    </row>
    <row r="10216" spans="1:2">
      <c r="A10216" s="53"/>
      <c r="B10216" s="53"/>
    </row>
    <row r="10217" spans="1:2">
      <c r="A10217" s="53"/>
      <c r="B10217" s="53"/>
    </row>
    <row r="10218" spans="1:2">
      <c r="A10218" s="53"/>
      <c r="B10218" s="53"/>
    </row>
    <row r="10219" spans="1:2">
      <c r="A10219" s="53"/>
      <c r="B10219" s="53"/>
    </row>
    <row r="10220" spans="1:2">
      <c r="A10220" s="53"/>
      <c r="B10220" s="53"/>
    </row>
    <row r="10221" spans="1:2">
      <c r="A10221" s="53"/>
      <c r="B10221" s="53"/>
    </row>
    <row r="10222" spans="1:2">
      <c r="A10222" s="53"/>
      <c r="B10222" s="53"/>
    </row>
    <row r="10223" spans="1:2">
      <c r="A10223" s="53"/>
      <c r="B10223" s="53"/>
    </row>
    <row r="10224" spans="1:2">
      <c r="A10224" s="53"/>
      <c r="B10224" s="53"/>
    </row>
    <row r="10225" spans="1:2">
      <c r="A10225" s="53"/>
      <c r="B10225" s="53"/>
    </row>
    <row r="10226" spans="1:2">
      <c r="A10226" s="53"/>
      <c r="B10226" s="53"/>
    </row>
    <row r="10227" spans="1:2">
      <c r="A10227" s="53"/>
      <c r="B10227" s="53"/>
    </row>
    <row r="10228" spans="1:2">
      <c r="A10228" s="53"/>
      <c r="B10228" s="53"/>
    </row>
    <row r="10229" spans="1:2">
      <c r="A10229" s="53"/>
      <c r="B10229" s="53"/>
    </row>
    <row r="10230" spans="1:2">
      <c r="A10230" s="53"/>
      <c r="B10230" s="53"/>
    </row>
    <row r="10231" spans="1:2">
      <c r="A10231" s="53"/>
      <c r="B10231" s="53"/>
    </row>
    <row r="10232" spans="1:2">
      <c r="A10232" s="53"/>
      <c r="B10232" s="53"/>
    </row>
    <row r="10233" spans="1:2">
      <c r="A10233" s="53"/>
      <c r="B10233" s="53"/>
    </row>
    <row r="10234" spans="1:2">
      <c r="A10234" s="53"/>
      <c r="B10234" s="53"/>
    </row>
    <row r="10235" spans="1:2">
      <c r="A10235" s="53"/>
      <c r="B10235" s="53"/>
    </row>
    <row r="10236" spans="1:2">
      <c r="A10236" s="53"/>
      <c r="B10236" s="53"/>
    </row>
    <row r="10237" spans="1:2">
      <c r="A10237" s="53"/>
      <c r="B10237" s="53"/>
    </row>
    <row r="10238" spans="1:2">
      <c r="A10238" s="53"/>
      <c r="B10238" s="53"/>
    </row>
    <row r="10239" spans="1:2">
      <c r="A10239" s="53"/>
      <c r="B10239" s="53"/>
    </row>
    <row r="10240" spans="1:2">
      <c r="A10240" s="53"/>
      <c r="B10240" s="53"/>
    </row>
    <row r="10241" spans="1:2">
      <c r="A10241" s="53"/>
      <c r="B10241" s="53"/>
    </row>
    <row r="10242" spans="1:2">
      <c r="A10242" s="53"/>
      <c r="B10242" s="53"/>
    </row>
    <row r="10243" spans="1:2">
      <c r="A10243" s="53"/>
      <c r="B10243" s="53"/>
    </row>
    <row r="10244" spans="1:2">
      <c r="A10244" s="53"/>
      <c r="B10244" s="53"/>
    </row>
    <row r="10245" spans="1:2">
      <c r="A10245" s="53"/>
      <c r="B10245" s="53"/>
    </row>
    <row r="10246" spans="1:2">
      <c r="A10246" s="53"/>
      <c r="B10246" s="53"/>
    </row>
    <row r="10247" spans="1:2">
      <c r="A10247" s="53"/>
      <c r="B10247" s="53"/>
    </row>
    <row r="10248" spans="1:2">
      <c r="A10248" s="53"/>
      <c r="B10248" s="53"/>
    </row>
    <row r="10249" spans="1:2">
      <c r="A10249" s="53"/>
      <c r="B10249" s="53"/>
    </row>
    <row r="10250" spans="1:2">
      <c r="A10250" s="53"/>
      <c r="B10250" s="53"/>
    </row>
    <row r="10251" spans="1:2">
      <c r="A10251" s="53"/>
      <c r="B10251" s="53"/>
    </row>
    <row r="10252" spans="1:2">
      <c r="A10252" s="53"/>
      <c r="B10252" s="53"/>
    </row>
    <row r="10253" spans="1:2">
      <c r="A10253" s="53"/>
      <c r="B10253" s="53"/>
    </row>
    <row r="10254" spans="1:2">
      <c r="A10254" s="53"/>
      <c r="B10254" s="53"/>
    </row>
    <row r="10255" spans="1:2">
      <c r="A10255" s="53"/>
      <c r="B10255" s="53"/>
    </row>
    <row r="10256" spans="1:2">
      <c r="A10256" s="53"/>
      <c r="B10256" s="53"/>
    </row>
    <row r="10257" spans="1:2">
      <c r="A10257" s="53"/>
      <c r="B10257" s="53"/>
    </row>
    <row r="10258" spans="1:2">
      <c r="A10258" s="53"/>
      <c r="B10258" s="53"/>
    </row>
    <row r="10259" spans="1:2">
      <c r="A10259" s="53"/>
      <c r="B10259" s="53"/>
    </row>
    <row r="10260" spans="1:2">
      <c r="A10260" s="53"/>
      <c r="B10260" s="53"/>
    </row>
    <row r="10261" spans="1:2">
      <c r="A10261" s="53"/>
      <c r="B10261" s="53"/>
    </row>
    <row r="10262" spans="1:2">
      <c r="A10262" s="53"/>
      <c r="B10262" s="53"/>
    </row>
    <row r="10263" spans="1:2">
      <c r="A10263" s="53"/>
      <c r="B10263" s="53"/>
    </row>
    <row r="10264" spans="1:2">
      <c r="A10264" s="53"/>
      <c r="B10264" s="53"/>
    </row>
    <row r="10265" spans="1:2">
      <c r="A10265" s="53"/>
      <c r="B10265" s="53"/>
    </row>
    <row r="10266" spans="1:2">
      <c r="A10266" s="53"/>
      <c r="B10266" s="53"/>
    </row>
    <row r="10267" spans="1:2">
      <c r="A10267" s="53"/>
      <c r="B10267" s="53"/>
    </row>
    <row r="10268" spans="1:2">
      <c r="A10268" s="53"/>
      <c r="B10268" s="53"/>
    </row>
    <row r="10269" spans="1:2">
      <c r="A10269" s="53"/>
      <c r="B10269" s="53"/>
    </row>
    <row r="10270" spans="1:2">
      <c r="A10270" s="53"/>
      <c r="B10270" s="53"/>
    </row>
    <row r="10271" spans="1:2">
      <c r="A10271" s="53"/>
      <c r="B10271" s="53"/>
    </row>
    <row r="10272" spans="1:2">
      <c r="A10272" s="53"/>
      <c r="B10272" s="53"/>
    </row>
    <row r="10273" spans="1:2">
      <c r="A10273" s="53"/>
      <c r="B10273" s="53"/>
    </row>
    <row r="10274" spans="1:2">
      <c r="A10274" s="53"/>
      <c r="B10274" s="53"/>
    </row>
    <row r="10275" spans="1:2">
      <c r="A10275" s="53"/>
      <c r="B10275" s="53"/>
    </row>
    <row r="10276" spans="1:2">
      <c r="A10276" s="53"/>
      <c r="B10276" s="53"/>
    </row>
    <row r="10277" spans="1:2">
      <c r="A10277" s="53"/>
      <c r="B10277" s="53"/>
    </row>
    <row r="10278" spans="1:2">
      <c r="A10278" s="53"/>
      <c r="B10278" s="53"/>
    </row>
    <row r="10279" spans="1:2">
      <c r="A10279" s="53"/>
      <c r="B10279" s="53"/>
    </row>
    <row r="10280" spans="1:2">
      <c r="A10280" s="53"/>
      <c r="B10280" s="53"/>
    </row>
    <row r="10281" spans="1:2">
      <c r="A10281" s="53"/>
      <c r="B10281" s="53"/>
    </row>
    <row r="10282" spans="1:2">
      <c r="A10282" s="53"/>
      <c r="B10282" s="53"/>
    </row>
    <row r="10283" spans="1:2">
      <c r="A10283" s="53"/>
      <c r="B10283" s="53"/>
    </row>
    <row r="10284" spans="1:2">
      <c r="A10284" s="53"/>
      <c r="B10284" s="53"/>
    </row>
    <row r="10285" spans="1:2">
      <c r="A10285" s="53"/>
      <c r="B10285" s="53"/>
    </row>
    <row r="10286" spans="1:2">
      <c r="A10286" s="53"/>
      <c r="B10286" s="53"/>
    </row>
    <row r="10287" spans="1:2">
      <c r="A10287" s="53"/>
      <c r="B10287" s="53"/>
    </row>
    <row r="10288" spans="1:2">
      <c r="A10288" s="53"/>
      <c r="B10288" s="53"/>
    </row>
    <row r="10289" spans="1:2">
      <c r="A10289" s="53"/>
      <c r="B10289" s="53"/>
    </row>
    <row r="10290" spans="1:2">
      <c r="A10290" s="53"/>
      <c r="B10290" s="53"/>
    </row>
    <row r="10291" spans="1:2">
      <c r="A10291" s="53"/>
      <c r="B10291" s="53"/>
    </row>
    <row r="10292" spans="1:2">
      <c r="A10292" s="53"/>
      <c r="B10292" s="53"/>
    </row>
    <row r="10293" spans="1:2">
      <c r="A10293" s="53"/>
      <c r="B10293" s="53"/>
    </row>
    <row r="10294" spans="1:2">
      <c r="A10294" s="53"/>
      <c r="B10294" s="53"/>
    </row>
    <row r="10295" spans="1:2">
      <c r="A10295" s="53"/>
      <c r="B10295" s="53"/>
    </row>
    <row r="10296" spans="1:2">
      <c r="A10296" s="53"/>
      <c r="B10296" s="53"/>
    </row>
    <row r="10297" spans="1:2">
      <c r="A10297" s="53"/>
      <c r="B10297" s="53"/>
    </row>
    <row r="10298" spans="1:2">
      <c r="A10298" s="53"/>
      <c r="B10298" s="53"/>
    </row>
    <row r="10299" spans="1:2">
      <c r="A10299" s="53"/>
      <c r="B10299" s="53"/>
    </row>
    <row r="10300" spans="1:2">
      <c r="A10300" s="53"/>
      <c r="B10300" s="53"/>
    </row>
    <row r="10301" spans="1:2">
      <c r="A10301" s="53"/>
      <c r="B10301" s="53"/>
    </row>
    <row r="10302" spans="1:2">
      <c r="A10302" s="53"/>
      <c r="B10302" s="53"/>
    </row>
    <row r="10303" spans="1:2">
      <c r="A10303" s="53"/>
      <c r="B10303" s="53"/>
    </row>
    <row r="10304" spans="1:2">
      <c r="A10304" s="53"/>
      <c r="B10304" s="53"/>
    </row>
    <row r="10305" spans="1:2">
      <c r="A10305" s="53"/>
      <c r="B10305" s="53"/>
    </row>
    <row r="10306" spans="1:2">
      <c r="A10306" s="53"/>
      <c r="B10306" s="53"/>
    </row>
    <row r="10307" spans="1:2">
      <c r="A10307" s="53"/>
      <c r="B10307" s="53"/>
    </row>
    <row r="10308" spans="1:2">
      <c r="A10308" s="53"/>
      <c r="B10308" s="53"/>
    </row>
    <row r="10309" spans="1:2">
      <c r="A10309" s="53"/>
      <c r="B10309" s="53"/>
    </row>
    <row r="10310" spans="1:2">
      <c r="A10310" s="53"/>
      <c r="B10310" s="53"/>
    </row>
    <row r="10311" spans="1:2">
      <c r="A10311" s="53"/>
      <c r="B10311" s="53"/>
    </row>
    <row r="10312" spans="1:2">
      <c r="A10312" s="53"/>
      <c r="B10312" s="53"/>
    </row>
    <row r="10313" spans="1:2">
      <c r="A10313" s="53"/>
      <c r="B10313" s="53"/>
    </row>
    <row r="10314" spans="1:2">
      <c r="A10314" s="53"/>
      <c r="B10314" s="53"/>
    </row>
    <row r="10315" spans="1:2">
      <c r="A10315" s="53"/>
      <c r="B10315" s="53"/>
    </row>
    <row r="10316" spans="1:2">
      <c r="A10316" s="53"/>
      <c r="B10316" s="53"/>
    </row>
    <row r="10317" spans="1:2">
      <c r="A10317" s="53"/>
      <c r="B10317" s="53"/>
    </row>
    <row r="10318" spans="1:2">
      <c r="A10318" s="53"/>
      <c r="B10318" s="53"/>
    </row>
    <row r="10319" spans="1:2">
      <c r="A10319" s="53"/>
      <c r="B10319" s="53"/>
    </row>
    <row r="10320" spans="1:2">
      <c r="A10320" s="53"/>
      <c r="B10320" s="53"/>
    </row>
    <row r="10321" spans="1:2">
      <c r="A10321" s="53"/>
      <c r="B10321" s="53"/>
    </row>
    <row r="10322" spans="1:2">
      <c r="A10322" s="53"/>
      <c r="B10322" s="53"/>
    </row>
    <row r="10323" spans="1:2">
      <c r="A10323" s="53"/>
      <c r="B10323" s="53"/>
    </row>
    <row r="10324" spans="1:2">
      <c r="A10324" s="53"/>
      <c r="B10324" s="53"/>
    </row>
    <row r="10325" spans="1:2">
      <c r="A10325" s="53"/>
      <c r="B10325" s="53"/>
    </row>
    <row r="10326" spans="1:2">
      <c r="A10326" s="53"/>
      <c r="B10326" s="53"/>
    </row>
    <row r="10327" spans="1:2">
      <c r="A10327" s="53"/>
      <c r="B10327" s="53"/>
    </row>
    <row r="10328" spans="1:2">
      <c r="A10328" s="53"/>
      <c r="B10328" s="53"/>
    </row>
    <row r="10329" spans="1:2">
      <c r="A10329" s="53"/>
      <c r="B10329" s="53"/>
    </row>
    <row r="10330" spans="1:2">
      <c r="A10330" s="53"/>
      <c r="B10330" s="53"/>
    </row>
    <row r="10331" spans="1:2">
      <c r="A10331" s="53"/>
      <c r="B10331" s="53"/>
    </row>
    <row r="10332" spans="1:2">
      <c r="A10332" s="53"/>
      <c r="B10332" s="53"/>
    </row>
    <row r="10333" spans="1:2">
      <c r="A10333" s="53"/>
      <c r="B10333" s="53"/>
    </row>
    <row r="10334" spans="1:2">
      <c r="A10334" s="53"/>
      <c r="B10334" s="53"/>
    </row>
    <row r="10335" spans="1:2">
      <c r="A10335" s="53"/>
      <c r="B10335" s="53"/>
    </row>
    <row r="10336" spans="1:2">
      <c r="A10336" s="53"/>
      <c r="B10336" s="53"/>
    </row>
    <row r="10337" spans="1:2">
      <c r="A10337" s="53"/>
      <c r="B10337" s="53"/>
    </row>
    <row r="10338" spans="1:2">
      <c r="A10338" s="53"/>
      <c r="B10338" s="53"/>
    </row>
    <row r="10339" spans="1:2">
      <c r="A10339" s="53"/>
      <c r="B10339" s="53"/>
    </row>
    <row r="10340" spans="1:2">
      <c r="A10340" s="53"/>
      <c r="B10340" s="53"/>
    </row>
    <row r="10341" spans="1:2">
      <c r="A10341" s="53"/>
      <c r="B10341" s="53"/>
    </row>
    <row r="10342" spans="1:2">
      <c r="A10342" s="53"/>
      <c r="B10342" s="53"/>
    </row>
    <row r="10343" spans="1:2">
      <c r="A10343" s="53"/>
      <c r="B10343" s="53"/>
    </row>
    <row r="10344" spans="1:2">
      <c r="A10344" s="53"/>
      <c r="B10344" s="53"/>
    </row>
    <row r="10345" spans="1:2">
      <c r="A10345" s="53"/>
      <c r="B10345" s="53"/>
    </row>
    <row r="10346" spans="1:2">
      <c r="A10346" s="53"/>
      <c r="B10346" s="53"/>
    </row>
    <row r="10347" spans="1:2">
      <c r="A10347" s="53"/>
      <c r="B10347" s="53"/>
    </row>
    <row r="10348" spans="1:2">
      <c r="A10348" s="53"/>
      <c r="B10348" s="53"/>
    </row>
    <row r="10349" spans="1:2">
      <c r="A10349" s="53"/>
      <c r="B10349" s="53"/>
    </row>
    <row r="10350" spans="1:2">
      <c r="A10350" s="53"/>
      <c r="B10350" s="53"/>
    </row>
    <row r="10351" spans="1:2">
      <c r="A10351" s="53"/>
      <c r="B10351" s="53"/>
    </row>
    <row r="10352" spans="1:2">
      <c r="A10352" s="53"/>
      <c r="B10352" s="53"/>
    </row>
    <row r="10353" spans="1:2">
      <c r="A10353" s="53"/>
      <c r="B10353" s="53"/>
    </row>
    <row r="10354" spans="1:2">
      <c r="A10354" s="53"/>
      <c r="B10354" s="53"/>
    </row>
    <row r="10355" spans="1:2">
      <c r="A10355" s="53"/>
      <c r="B10355" s="53"/>
    </row>
    <row r="10356" spans="1:2">
      <c r="A10356" s="53"/>
      <c r="B10356" s="53"/>
    </row>
    <row r="10357" spans="1:2">
      <c r="A10357" s="53"/>
      <c r="B10357" s="53"/>
    </row>
    <row r="10358" spans="1:2">
      <c r="A10358" s="53"/>
      <c r="B10358" s="53"/>
    </row>
    <row r="10359" spans="1:2">
      <c r="A10359" s="53"/>
      <c r="B10359" s="53"/>
    </row>
    <row r="10360" spans="1:2">
      <c r="A10360" s="53"/>
      <c r="B10360" s="53"/>
    </row>
    <row r="10361" spans="1:2">
      <c r="A10361" s="53"/>
      <c r="B10361" s="53"/>
    </row>
    <row r="10362" spans="1:2">
      <c r="A10362" s="53"/>
      <c r="B10362" s="53"/>
    </row>
    <row r="10363" spans="1:2">
      <c r="A10363" s="53"/>
      <c r="B10363" s="53"/>
    </row>
    <row r="10364" spans="1:2">
      <c r="A10364" s="53"/>
      <c r="B10364" s="53"/>
    </row>
    <row r="10365" spans="1:2">
      <c r="A10365" s="53"/>
      <c r="B10365" s="53"/>
    </row>
    <row r="10366" spans="1:2">
      <c r="A10366" s="53"/>
      <c r="B10366" s="53"/>
    </row>
    <row r="10367" spans="1:2">
      <c r="A10367" s="53"/>
      <c r="B10367" s="53"/>
    </row>
    <row r="10368" spans="1:2">
      <c r="A10368" s="53"/>
      <c r="B10368" s="53"/>
    </row>
    <row r="10369" spans="1:2">
      <c r="A10369" s="53"/>
      <c r="B10369" s="53"/>
    </row>
    <row r="10370" spans="1:2">
      <c r="A10370" s="53"/>
      <c r="B10370" s="53"/>
    </row>
    <row r="10371" spans="1:2">
      <c r="A10371" s="53"/>
      <c r="B10371" s="53"/>
    </row>
    <row r="10372" spans="1:2">
      <c r="A10372" s="53"/>
      <c r="B10372" s="53"/>
    </row>
    <row r="10373" spans="1:2">
      <c r="A10373" s="53"/>
      <c r="B10373" s="53"/>
    </row>
    <row r="10374" spans="1:2">
      <c r="A10374" s="53"/>
      <c r="B10374" s="53"/>
    </row>
    <row r="10375" spans="1:2">
      <c r="A10375" s="53"/>
      <c r="B10375" s="53"/>
    </row>
    <row r="10376" spans="1:2">
      <c r="A10376" s="53"/>
      <c r="B10376" s="53"/>
    </row>
    <row r="10377" spans="1:2">
      <c r="A10377" s="53"/>
      <c r="B10377" s="53"/>
    </row>
    <row r="10378" spans="1:2">
      <c r="A10378" s="53"/>
      <c r="B10378" s="53"/>
    </row>
    <row r="10379" spans="1:2">
      <c r="A10379" s="53"/>
      <c r="B10379" s="53"/>
    </row>
    <row r="10380" spans="1:2">
      <c r="A10380" s="53"/>
      <c r="B10380" s="53"/>
    </row>
    <row r="10381" spans="1:2">
      <c r="A10381" s="53"/>
      <c r="B10381" s="53"/>
    </row>
    <row r="10382" spans="1:2">
      <c r="A10382" s="53"/>
      <c r="B10382" s="53"/>
    </row>
    <row r="10383" spans="1:2">
      <c r="A10383" s="53"/>
      <c r="B10383" s="53"/>
    </row>
    <row r="10384" spans="1:2">
      <c r="A10384" s="53"/>
      <c r="B10384" s="53"/>
    </row>
    <row r="10385" spans="1:2">
      <c r="A10385" s="53"/>
      <c r="B10385" s="53"/>
    </row>
    <row r="10386" spans="1:2">
      <c r="A10386" s="53"/>
      <c r="B10386" s="53"/>
    </row>
    <row r="10387" spans="1:2">
      <c r="A10387" s="53"/>
      <c r="B10387" s="53"/>
    </row>
    <row r="10388" spans="1:2">
      <c r="A10388" s="53"/>
      <c r="B10388" s="53"/>
    </row>
    <row r="10389" spans="1:2">
      <c r="A10389" s="53"/>
      <c r="B10389" s="53"/>
    </row>
    <row r="10390" spans="1:2">
      <c r="A10390" s="53"/>
      <c r="B10390" s="53"/>
    </row>
    <row r="10391" spans="1:2">
      <c r="A10391" s="53"/>
      <c r="B10391" s="53"/>
    </row>
    <row r="10392" spans="1:2">
      <c r="A10392" s="53"/>
      <c r="B10392" s="53"/>
    </row>
    <row r="10393" spans="1:2">
      <c r="A10393" s="53"/>
      <c r="B10393" s="53"/>
    </row>
    <row r="10394" spans="1:2">
      <c r="A10394" s="53"/>
      <c r="B10394" s="53"/>
    </row>
    <row r="10395" spans="1:2">
      <c r="A10395" s="53"/>
      <c r="B10395" s="53"/>
    </row>
    <row r="10396" spans="1:2">
      <c r="A10396" s="53"/>
      <c r="B10396" s="53"/>
    </row>
    <row r="10397" spans="1:2">
      <c r="A10397" s="53"/>
      <c r="B10397" s="53"/>
    </row>
    <row r="10398" spans="1:2">
      <c r="A10398" s="53"/>
      <c r="B10398" s="53"/>
    </row>
    <row r="10399" spans="1:2">
      <c r="A10399" s="53"/>
      <c r="B10399" s="53"/>
    </row>
    <row r="10400" spans="1:2">
      <c r="A10400" s="53"/>
      <c r="B10400" s="53"/>
    </row>
    <row r="10401" spans="1:2">
      <c r="A10401" s="53"/>
      <c r="B10401" s="53"/>
    </row>
    <row r="10402" spans="1:2">
      <c r="A10402" s="53"/>
      <c r="B10402" s="53"/>
    </row>
    <row r="10403" spans="1:2">
      <c r="A10403" s="53"/>
      <c r="B10403" s="53"/>
    </row>
    <row r="10404" spans="1:2">
      <c r="A10404" s="53"/>
      <c r="B10404" s="53"/>
    </row>
    <row r="10405" spans="1:2">
      <c r="A10405" s="53"/>
      <c r="B10405" s="53"/>
    </row>
    <row r="10406" spans="1:2">
      <c r="A10406" s="53"/>
      <c r="B10406" s="53"/>
    </row>
    <row r="10407" spans="1:2">
      <c r="A10407" s="53"/>
      <c r="B10407" s="53"/>
    </row>
    <row r="10408" spans="1:2">
      <c r="A10408" s="53"/>
      <c r="B10408" s="53"/>
    </row>
    <row r="10409" spans="1:2">
      <c r="A10409" s="53"/>
      <c r="B10409" s="53"/>
    </row>
    <row r="10410" spans="1:2">
      <c r="A10410" s="53"/>
      <c r="B10410" s="53"/>
    </row>
    <row r="10411" spans="1:2">
      <c r="A10411" s="53"/>
      <c r="B10411" s="53"/>
    </row>
    <row r="10412" spans="1:2">
      <c r="A10412" s="53"/>
      <c r="B10412" s="53"/>
    </row>
    <row r="10413" spans="1:2">
      <c r="A10413" s="53"/>
      <c r="B10413" s="53"/>
    </row>
    <row r="10414" spans="1:2">
      <c r="A10414" s="53"/>
      <c r="B10414" s="53"/>
    </row>
    <row r="10415" spans="1:2">
      <c r="A10415" s="53"/>
      <c r="B10415" s="53"/>
    </row>
    <row r="10416" spans="1:2">
      <c r="A10416" s="53"/>
      <c r="B10416" s="53"/>
    </row>
    <row r="10417" spans="1:2">
      <c r="A10417" s="53"/>
      <c r="B10417" s="53"/>
    </row>
    <row r="10418" spans="1:2">
      <c r="A10418" s="53"/>
      <c r="B10418" s="53"/>
    </row>
    <row r="10419" spans="1:2">
      <c r="A10419" s="53"/>
      <c r="B10419" s="53"/>
    </row>
    <row r="10420" spans="1:2">
      <c r="A10420" s="53"/>
      <c r="B10420" s="53"/>
    </row>
    <row r="10421" spans="1:2">
      <c r="A10421" s="53"/>
      <c r="B10421" s="53"/>
    </row>
    <row r="10422" spans="1:2">
      <c r="A10422" s="53"/>
      <c r="B10422" s="53"/>
    </row>
    <row r="10423" spans="1:2">
      <c r="A10423" s="53"/>
      <c r="B10423" s="53"/>
    </row>
    <row r="10424" spans="1:2">
      <c r="A10424" s="53"/>
      <c r="B10424" s="53"/>
    </row>
    <row r="10425" spans="1:2">
      <c r="A10425" s="53"/>
      <c r="B10425" s="53"/>
    </row>
    <row r="10426" spans="1:2">
      <c r="A10426" s="53"/>
      <c r="B10426" s="53"/>
    </row>
    <row r="10427" spans="1:2">
      <c r="A10427" s="53"/>
      <c r="B10427" s="53"/>
    </row>
    <row r="10428" spans="1:2">
      <c r="A10428" s="53"/>
      <c r="B10428" s="53"/>
    </row>
    <row r="10429" spans="1:2">
      <c r="A10429" s="53"/>
      <c r="B10429" s="53"/>
    </row>
    <row r="10430" spans="1:2">
      <c r="A10430" s="53"/>
      <c r="B10430" s="53"/>
    </row>
    <row r="10431" spans="1:2">
      <c r="A10431" s="53"/>
      <c r="B10431" s="53"/>
    </row>
    <row r="10432" spans="1:2">
      <c r="A10432" s="53"/>
      <c r="B10432" s="53"/>
    </row>
    <row r="10433" spans="1:2">
      <c r="A10433" s="53"/>
      <c r="B10433" s="53"/>
    </row>
    <row r="10434" spans="1:2">
      <c r="A10434" s="53"/>
      <c r="B10434" s="53"/>
    </row>
    <row r="10435" spans="1:2">
      <c r="A10435" s="53"/>
      <c r="B10435" s="53"/>
    </row>
    <row r="10436" spans="1:2">
      <c r="A10436" s="53"/>
      <c r="B10436" s="53"/>
    </row>
    <row r="10437" spans="1:2">
      <c r="A10437" s="53"/>
      <c r="B10437" s="53"/>
    </row>
    <row r="10438" spans="1:2">
      <c r="A10438" s="53"/>
      <c r="B10438" s="53"/>
    </row>
    <row r="10439" spans="1:2">
      <c r="A10439" s="53"/>
      <c r="B10439" s="53"/>
    </row>
    <row r="10440" spans="1:2">
      <c r="A10440" s="53"/>
      <c r="B10440" s="53"/>
    </row>
    <row r="10441" spans="1:2">
      <c r="A10441" s="53"/>
      <c r="B10441" s="53"/>
    </row>
    <row r="10442" spans="1:2">
      <c r="A10442" s="53"/>
      <c r="B10442" s="53"/>
    </row>
    <row r="10443" spans="1:2">
      <c r="A10443" s="53"/>
      <c r="B10443" s="53"/>
    </row>
    <row r="10444" spans="1:2">
      <c r="A10444" s="53"/>
      <c r="B10444" s="53"/>
    </row>
    <row r="10445" spans="1:2">
      <c r="A10445" s="53"/>
      <c r="B10445" s="53"/>
    </row>
    <row r="10446" spans="1:2">
      <c r="A10446" s="53"/>
      <c r="B10446" s="53"/>
    </row>
    <row r="10447" spans="1:2">
      <c r="A10447" s="53"/>
      <c r="B10447" s="53"/>
    </row>
    <row r="10448" spans="1:2">
      <c r="A10448" s="53"/>
      <c r="B10448" s="53"/>
    </row>
    <row r="10449" spans="1:2">
      <c r="A10449" s="53"/>
      <c r="B10449" s="53"/>
    </row>
    <row r="10450" spans="1:2">
      <c r="A10450" s="53"/>
      <c r="B10450" s="53"/>
    </row>
    <row r="10451" spans="1:2">
      <c r="A10451" s="53"/>
      <c r="B10451" s="53"/>
    </row>
    <row r="10452" spans="1:2">
      <c r="A10452" s="53"/>
      <c r="B10452" s="53"/>
    </row>
    <row r="10453" spans="1:2">
      <c r="A10453" s="53"/>
      <c r="B10453" s="53"/>
    </row>
    <row r="10454" spans="1:2">
      <c r="A10454" s="53"/>
      <c r="B10454" s="53"/>
    </row>
    <row r="10455" spans="1:2">
      <c r="A10455" s="53"/>
      <c r="B10455" s="53"/>
    </row>
    <row r="10456" spans="1:2">
      <c r="A10456" s="53"/>
      <c r="B10456" s="53"/>
    </row>
    <row r="10457" spans="1:2">
      <c r="A10457" s="53"/>
      <c r="B10457" s="53"/>
    </row>
    <row r="10458" spans="1:2">
      <c r="A10458" s="53"/>
      <c r="B10458" s="53"/>
    </row>
    <row r="10459" spans="1:2">
      <c r="A10459" s="53"/>
      <c r="B10459" s="53"/>
    </row>
    <row r="10460" spans="1:2">
      <c r="A10460" s="53"/>
      <c r="B10460" s="53"/>
    </row>
    <row r="10461" spans="1:2">
      <c r="A10461" s="53"/>
      <c r="B10461" s="53"/>
    </row>
    <row r="10462" spans="1:2">
      <c r="A10462" s="53"/>
      <c r="B10462" s="53"/>
    </row>
    <row r="10463" spans="1:2">
      <c r="A10463" s="53"/>
      <c r="B10463" s="53"/>
    </row>
    <row r="10464" spans="1:2">
      <c r="A10464" s="53"/>
      <c r="B10464" s="53"/>
    </row>
    <row r="10465" spans="1:2">
      <c r="A10465" s="53"/>
      <c r="B10465" s="53"/>
    </row>
    <row r="10466" spans="1:2">
      <c r="A10466" s="53"/>
      <c r="B10466" s="53"/>
    </row>
    <row r="10467" spans="1:2">
      <c r="A10467" s="53"/>
      <c r="B10467" s="53"/>
    </row>
    <row r="10468" spans="1:2">
      <c r="A10468" s="53"/>
      <c r="B10468" s="53"/>
    </row>
    <row r="10469" spans="1:2">
      <c r="A10469" s="53"/>
      <c r="B10469" s="53"/>
    </row>
    <row r="10470" spans="1:2">
      <c r="A10470" s="53"/>
      <c r="B10470" s="53"/>
    </row>
    <row r="10471" spans="1:2">
      <c r="A10471" s="53"/>
      <c r="B10471" s="53"/>
    </row>
    <row r="10472" spans="1:2">
      <c r="A10472" s="53"/>
      <c r="B10472" s="53"/>
    </row>
    <row r="10473" spans="1:2">
      <c r="A10473" s="53"/>
      <c r="B10473" s="53"/>
    </row>
    <row r="10474" spans="1:2">
      <c r="A10474" s="53"/>
      <c r="B10474" s="53"/>
    </row>
    <row r="10475" spans="1:2">
      <c r="A10475" s="53"/>
      <c r="B10475" s="53"/>
    </row>
    <row r="10476" spans="1:2">
      <c r="A10476" s="53"/>
      <c r="B10476" s="53"/>
    </row>
    <row r="10477" spans="1:2">
      <c r="A10477" s="53"/>
      <c r="B10477" s="53"/>
    </row>
    <row r="10478" spans="1:2">
      <c r="A10478" s="53"/>
      <c r="B10478" s="53"/>
    </row>
    <row r="10479" spans="1:2">
      <c r="A10479" s="53"/>
      <c r="B10479" s="53"/>
    </row>
    <row r="10480" spans="1:2">
      <c r="A10480" s="53"/>
      <c r="B10480" s="53"/>
    </row>
    <row r="10481" spans="1:2">
      <c r="A10481" s="53"/>
      <c r="B10481" s="53"/>
    </row>
    <row r="10482" spans="1:2">
      <c r="A10482" s="53"/>
      <c r="B10482" s="53"/>
    </row>
    <row r="10483" spans="1:2">
      <c r="A10483" s="53"/>
      <c r="B10483" s="53"/>
    </row>
    <row r="10484" spans="1:2">
      <c r="A10484" s="53"/>
      <c r="B10484" s="53"/>
    </row>
    <row r="10485" spans="1:2">
      <c r="A10485" s="53"/>
      <c r="B10485" s="53"/>
    </row>
    <row r="10486" spans="1:2">
      <c r="A10486" s="53"/>
      <c r="B10486" s="53"/>
    </row>
    <row r="10487" spans="1:2">
      <c r="A10487" s="53"/>
      <c r="B10487" s="53"/>
    </row>
    <row r="10488" spans="1:2">
      <c r="A10488" s="53"/>
      <c r="B10488" s="53"/>
    </row>
    <row r="10489" spans="1:2">
      <c r="A10489" s="53"/>
      <c r="B10489" s="53"/>
    </row>
    <row r="10490" spans="1:2">
      <c r="A10490" s="53"/>
      <c r="B10490" s="53"/>
    </row>
    <row r="10491" spans="1:2">
      <c r="A10491" s="53"/>
      <c r="B10491" s="53"/>
    </row>
    <row r="10492" spans="1:2">
      <c r="A10492" s="53"/>
      <c r="B10492" s="53"/>
    </row>
    <row r="10493" spans="1:2">
      <c r="A10493" s="53"/>
      <c r="B10493" s="53"/>
    </row>
    <row r="10494" spans="1:2">
      <c r="A10494" s="53"/>
      <c r="B10494" s="53"/>
    </row>
    <row r="10495" spans="1:2">
      <c r="A10495" s="53"/>
      <c r="B10495" s="53"/>
    </row>
    <row r="10496" spans="1:2">
      <c r="A10496" s="53"/>
      <c r="B10496" s="53"/>
    </row>
    <row r="10497" spans="1:2">
      <c r="A10497" s="53"/>
      <c r="B10497" s="53"/>
    </row>
    <row r="10498" spans="1:2">
      <c r="A10498" s="53"/>
      <c r="B10498" s="53"/>
    </row>
    <row r="10499" spans="1:2">
      <c r="A10499" s="53"/>
      <c r="B10499" s="53"/>
    </row>
    <row r="10500" spans="1:2">
      <c r="A10500" s="53"/>
      <c r="B10500" s="53"/>
    </row>
    <row r="10501" spans="1:2">
      <c r="A10501" s="53"/>
      <c r="B10501" s="53"/>
    </row>
    <row r="10502" spans="1:2">
      <c r="A10502" s="53"/>
      <c r="B10502" s="53"/>
    </row>
    <row r="10503" spans="1:2">
      <c r="A10503" s="53"/>
      <c r="B10503" s="53"/>
    </row>
    <row r="10504" spans="1:2">
      <c r="A10504" s="53"/>
      <c r="B10504" s="53"/>
    </row>
    <row r="10505" spans="1:2">
      <c r="A10505" s="53"/>
      <c r="B10505" s="53"/>
    </row>
    <row r="10506" spans="1:2">
      <c r="A10506" s="53"/>
      <c r="B10506" s="53"/>
    </row>
    <row r="10507" spans="1:2">
      <c r="A10507" s="53"/>
      <c r="B10507" s="53"/>
    </row>
    <row r="10508" spans="1:2">
      <c r="A10508" s="53"/>
      <c r="B10508" s="53"/>
    </row>
    <row r="10509" spans="1:2">
      <c r="A10509" s="53"/>
      <c r="B10509" s="53"/>
    </row>
    <row r="10510" spans="1:2">
      <c r="A10510" s="53"/>
      <c r="B10510" s="53"/>
    </row>
    <row r="10511" spans="1:2">
      <c r="A10511" s="53"/>
      <c r="B10511" s="53"/>
    </row>
    <row r="10512" spans="1:2">
      <c r="A10512" s="53"/>
      <c r="B10512" s="53"/>
    </row>
    <row r="10513" spans="1:2">
      <c r="A10513" s="53"/>
      <c r="B10513" s="53"/>
    </row>
    <row r="10514" spans="1:2">
      <c r="A10514" s="53"/>
      <c r="B10514" s="53"/>
    </row>
    <row r="10515" spans="1:2">
      <c r="A10515" s="53"/>
      <c r="B10515" s="53"/>
    </row>
    <row r="10516" spans="1:2">
      <c r="A10516" s="53"/>
      <c r="B10516" s="53"/>
    </row>
    <row r="10517" spans="1:2">
      <c r="A10517" s="53"/>
      <c r="B10517" s="53"/>
    </row>
    <row r="10518" spans="1:2">
      <c r="A10518" s="53"/>
      <c r="B10518" s="53"/>
    </row>
    <row r="10519" spans="1:2">
      <c r="A10519" s="53"/>
      <c r="B10519" s="53"/>
    </row>
    <row r="10520" spans="1:2">
      <c r="A10520" s="53"/>
      <c r="B10520" s="53"/>
    </row>
    <row r="10521" spans="1:2">
      <c r="A10521" s="53"/>
      <c r="B10521" s="53"/>
    </row>
    <row r="10522" spans="1:2">
      <c r="A10522" s="53"/>
      <c r="B10522" s="53"/>
    </row>
    <row r="10523" spans="1:2">
      <c r="A10523" s="53"/>
      <c r="B10523" s="53"/>
    </row>
    <row r="10524" spans="1:2">
      <c r="A10524" s="53"/>
      <c r="B10524" s="53"/>
    </row>
    <row r="10525" spans="1:2">
      <c r="A10525" s="53"/>
      <c r="B10525" s="53"/>
    </row>
    <row r="10526" spans="1:2">
      <c r="A10526" s="53"/>
      <c r="B10526" s="53"/>
    </row>
    <row r="10527" spans="1:2">
      <c r="A10527" s="53"/>
      <c r="B10527" s="53"/>
    </row>
    <row r="10528" spans="1:2">
      <c r="A10528" s="53"/>
      <c r="B10528" s="53"/>
    </row>
    <row r="10529" spans="1:2">
      <c r="A10529" s="53"/>
      <c r="B10529" s="53"/>
    </row>
    <row r="10530" spans="1:2">
      <c r="A10530" s="53"/>
      <c r="B10530" s="53"/>
    </row>
    <row r="10531" spans="1:2">
      <c r="A10531" s="53"/>
      <c r="B10531" s="53"/>
    </row>
    <row r="10532" spans="1:2">
      <c r="A10532" s="53"/>
      <c r="B10532" s="53"/>
    </row>
    <row r="10533" spans="1:2">
      <c r="A10533" s="53"/>
      <c r="B10533" s="53"/>
    </row>
    <row r="10534" spans="1:2">
      <c r="A10534" s="53"/>
      <c r="B10534" s="53"/>
    </row>
    <row r="10535" spans="1:2">
      <c r="A10535" s="53"/>
      <c r="B10535" s="53"/>
    </row>
    <row r="10536" spans="1:2">
      <c r="A10536" s="53"/>
      <c r="B10536" s="53"/>
    </row>
    <row r="10537" spans="1:2">
      <c r="A10537" s="53"/>
      <c r="B10537" s="53"/>
    </row>
    <row r="10538" spans="1:2">
      <c r="A10538" s="53"/>
      <c r="B10538" s="53"/>
    </row>
    <row r="10539" spans="1:2">
      <c r="A10539" s="53"/>
      <c r="B10539" s="53"/>
    </row>
    <row r="10540" spans="1:2">
      <c r="A10540" s="53"/>
      <c r="B10540" s="53"/>
    </row>
    <row r="10541" spans="1:2">
      <c r="A10541" s="53"/>
      <c r="B10541" s="53"/>
    </row>
    <row r="10542" spans="1:2">
      <c r="A10542" s="53"/>
      <c r="B10542" s="53"/>
    </row>
    <row r="10543" spans="1:2">
      <c r="A10543" s="53"/>
      <c r="B10543" s="53"/>
    </row>
    <row r="10544" spans="1:2">
      <c r="A10544" s="53"/>
      <c r="B10544" s="53"/>
    </row>
    <row r="10545" spans="1:2">
      <c r="A10545" s="53"/>
      <c r="B10545" s="53"/>
    </row>
    <row r="10546" spans="1:2">
      <c r="A10546" s="53"/>
      <c r="B10546" s="53"/>
    </row>
    <row r="10547" spans="1:2">
      <c r="A10547" s="53"/>
      <c r="B10547" s="53"/>
    </row>
    <row r="10548" spans="1:2">
      <c r="A10548" s="53"/>
      <c r="B10548" s="53"/>
    </row>
    <row r="10549" spans="1:2">
      <c r="A10549" s="53"/>
      <c r="B10549" s="53"/>
    </row>
    <row r="10550" spans="1:2">
      <c r="A10550" s="53"/>
      <c r="B10550" s="53"/>
    </row>
    <row r="10551" spans="1:2">
      <c r="A10551" s="53"/>
      <c r="B10551" s="53"/>
    </row>
    <row r="10552" spans="1:2">
      <c r="A10552" s="53"/>
      <c r="B10552" s="53"/>
    </row>
    <row r="10553" spans="1:2">
      <c r="A10553" s="53"/>
      <c r="B10553" s="53"/>
    </row>
    <row r="10554" spans="1:2">
      <c r="A10554" s="53"/>
      <c r="B10554" s="53"/>
    </row>
    <row r="10555" spans="1:2">
      <c r="A10555" s="53"/>
      <c r="B10555" s="53"/>
    </row>
    <row r="10556" spans="1:2">
      <c r="A10556" s="53"/>
      <c r="B10556" s="53"/>
    </row>
    <row r="10557" spans="1:2">
      <c r="A10557" s="53"/>
      <c r="B10557" s="53"/>
    </row>
    <row r="10558" spans="1:2">
      <c r="A10558" s="53"/>
      <c r="B10558" s="53"/>
    </row>
    <row r="10559" spans="1:2">
      <c r="A10559" s="53"/>
      <c r="B10559" s="53"/>
    </row>
    <row r="10560" spans="1:2">
      <c r="A10560" s="53"/>
      <c r="B10560" s="53"/>
    </row>
    <row r="10561" spans="1:2">
      <c r="A10561" s="53"/>
      <c r="B10561" s="53"/>
    </row>
    <row r="10562" spans="1:2">
      <c r="A10562" s="53"/>
      <c r="B10562" s="53"/>
    </row>
    <row r="10563" spans="1:2">
      <c r="A10563" s="53"/>
      <c r="B10563" s="53"/>
    </row>
    <row r="10564" spans="1:2">
      <c r="A10564" s="53"/>
      <c r="B10564" s="53"/>
    </row>
    <row r="10565" spans="1:2">
      <c r="A10565" s="53"/>
      <c r="B10565" s="53"/>
    </row>
    <row r="10566" spans="1:2">
      <c r="A10566" s="53"/>
      <c r="B10566" s="53"/>
    </row>
    <row r="10567" spans="1:2">
      <c r="A10567" s="53"/>
      <c r="B10567" s="53"/>
    </row>
    <row r="10568" spans="1:2">
      <c r="A10568" s="53"/>
      <c r="B10568" s="53"/>
    </row>
    <row r="10569" spans="1:2">
      <c r="A10569" s="53"/>
      <c r="B10569" s="53"/>
    </row>
    <row r="10570" spans="1:2">
      <c r="A10570" s="53"/>
      <c r="B10570" s="53"/>
    </row>
    <row r="10571" spans="1:2">
      <c r="A10571" s="53"/>
      <c r="B10571" s="53"/>
    </row>
    <row r="10572" spans="1:2">
      <c r="A10572" s="53"/>
      <c r="B10572" s="53"/>
    </row>
    <row r="10573" spans="1:2">
      <c r="A10573" s="53"/>
      <c r="B10573" s="53"/>
    </row>
    <row r="10574" spans="1:2">
      <c r="A10574" s="53"/>
      <c r="B10574" s="53"/>
    </row>
    <row r="10575" spans="1:2">
      <c r="A10575" s="53"/>
      <c r="B10575" s="53"/>
    </row>
    <row r="10576" spans="1:2">
      <c r="A10576" s="53"/>
      <c r="B10576" s="53"/>
    </row>
    <row r="10577" spans="1:2">
      <c r="A10577" s="53"/>
      <c r="B10577" s="53"/>
    </row>
    <row r="10578" spans="1:2">
      <c r="A10578" s="53"/>
      <c r="B10578" s="53"/>
    </row>
    <row r="10579" spans="1:2">
      <c r="A10579" s="53"/>
      <c r="B10579" s="53"/>
    </row>
    <row r="10580" spans="1:2">
      <c r="A10580" s="53"/>
      <c r="B10580" s="53"/>
    </row>
    <row r="10581" spans="1:2">
      <c r="A10581" s="53"/>
      <c r="B10581" s="53"/>
    </row>
    <row r="10582" spans="1:2">
      <c r="A10582" s="53"/>
      <c r="B10582" s="53"/>
    </row>
    <row r="10583" spans="1:2">
      <c r="A10583" s="53"/>
      <c r="B10583" s="53"/>
    </row>
    <row r="10584" spans="1:2">
      <c r="A10584" s="53"/>
      <c r="B10584" s="53"/>
    </row>
    <row r="10585" spans="1:2">
      <c r="A10585" s="53"/>
      <c r="B10585" s="53"/>
    </row>
    <row r="10586" spans="1:2">
      <c r="A10586" s="53"/>
      <c r="B10586" s="53"/>
    </row>
    <row r="10587" spans="1:2">
      <c r="A10587" s="53"/>
      <c r="B10587" s="53"/>
    </row>
    <row r="10588" spans="1:2">
      <c r="A10588" s="53"/>
      <c r="B10588" s="53"/>
    </row>
    <row r="10589" spans="1:2">
      <c r="A10589" s="53"/>
      <c r="B10589" s="53"/>
    </row>
    <row r="10590" spans="1:2">
      <c r="A10590" s="53"/>
      <c r="B10590" s="53"/>
    </row>
    <row r="10591" spans="1:2">
      <c r="A10591" s="53"/>
      <c r="B10591" s="53"/>
    </row>
    <row r="10592" spans="1:2">
      <c r="A10592" s="53"/>
      <c r="B10592" s="53"/>
    </row>
    <row r="10593" spans="1:2">
      <c r="A10593" s="53"/>
      <c r="B10593" s="53"/>
    </row>
    <row r="10594" spans="1:2">
      <c r="A10594" s="53"/>
      <c r="B10594" s="53"/>
    </row>
    <row r="10595" spans="1:2">
      <c r="A10595" s="53"/>
      <c r="B10595" s="53"/>
    </row>
    <row r="10596" spans="1:2">
      <c r="A10596" s="53"/>
      <c r="B10596" s="53"/>
    </row>
    <row r="10597" spans="1:2">
      <c r="A10597" s="53"/>
      <c r="B10597" s="53"/>
    </row>
    <row r="10598" spans="1:2">
      <c r="A10598" s="53"/>
      <c r="B10598" s="53"/>
    </row>
    <row r="10599" spans="1:2">
      <c r="A10599" s="53"/>
      <c r="B10599" s="53"/>
    </row>
    <row r="10600" spans="1:2">
      <c r="A10600" s="53"/>
      <c r="B10600" s="53"/>
    </row>
    <row r="10601" spans="1:2">
      <c r="A10601" s="53"/>
      <c r="B10601" s="53"/>
    </row>
    <row r="10602" spans="1:2">
      <c r="A10602" s="53"/>
      <c r="B10602" s="53"/>
    </row>
    <row r="10603" spans="1:2">
      <c r="A10603" s="53"/>
      <c r="B10603" s="53"/>
    </row>
    <row r="10604" spans="1:2">
      <c r="A10604" s="53"/>
      <c r="B10604" s="53"/>
    </row>
    <row r="10605" spans="1:2">
      <c r="A10605" s="53"/>
      <c r="B10605" s="53"/>
    </row>
    <row r="10606" spans="1:2">
      <c r="A10606" s="53"/>
      <c r="B10606" s="53"/>
    </row>
    <row r="10607" spans="1:2">
      <c r="A10607" s="53"/>
      <c r="B10607" s="53"/>
    </row>
    <row r="10608" spans="1:2">
      <c r="A10608" s="53"/>
      <c r="B10608" s="53"/>
    </row>
    <row r="10609" spans="1:2">
      <c r="A10609" s="53"/>
      <c r="B10609" s="53"/>
    </row>
    <row r="10610" spans="1:2">
      <c r="A10610" s="53"/>
      <c r="B10610" s="53"/>
    </row>
    <row r="10611" spans="1:2">
      <c r="A10611" s="53"/>
      <c r="B10611" s="53"/>
    </row>
    <row r="10612" spans="1:2">
      <c r="A10612" s="53"/>
      <c r="B10612" s="53"/>
    </row>
    <row r="10613" spans="1:2">
      <c r="A10613" s="53"/>
      <c r="B10613" s="53"/>
    </row>
    <row r="10614" spans="1:2">
      <c r="A10614" s="53"/>
      <c r="B10614" s="53"/>
    </row>
    <row r="10615" spans="1:2">
      <c r="A10615" s="53"/>
      <c r="B10615" s="53"/>
    </row>
    <row r="10616" spans="1:2">
      <c r="A10616" s="53"/>
      <c r="B10616" s="53"/>
    </row>
    <row r="10617" spans="1:2">
      <c r="A10617" s="53"/>
      <c r="B10617" s="53"/>
    </row>
    <row r="10618" spans="1:2">
      <c r="A10618" s="53"/>
      <c r="B10618" s="53"/>
    </row>
    <row r="10619" spans="1:2">
      <c r="A10619" s="53"/>
      <c r="B10619" s="53"/>
    </row>
    <row r="10620" spans="1:2">
      <c r="A10620" s="53"/>
      <c r="B10620" s="53"/>
    </row>
    <row r="10621" spans="1:2">
      <c r="A10621" s="53"/>
      <c r="B10621" s="53"/>
    </row>
    <row r="10622" spans="1:2">
      <c r="A10622" s="53"/>
      <c r="B10622" s="53"/>
    </row>
    <row r="10623" spans="1:2">
      <c r="A10623" s="53"/>
      <c r="B10623" s="53"/>
    </row>
    <row r="10624" spans="1:2">
      <c r="A10624" s="53"/>
      <c r="B10624" s="53"/>
    </row>
    <row r="10625" spans="1:2">
      <c r="A10625" s="53"/>
      <c r="B10625" s="53"/>
    </row>
    <row r="10626" spans="1:2">
      <c r="A10626" s="53"/>
      <c r="B10626" s="53"/>
    </row>
    <row r="10627" spans="1:2">
      <c r="A10627" s="53"/>
      <c r="B10627" s="53"/>
    </row>
    <row r="10628" spans="1:2">
      <c r="A10628" s="53"/>
      <c r="B10628" s="53"/>
    </row>
    <row r="10629" spans="1:2">
      <c r="A10629" s="53"/>
      <c r="B10629" s="53"/>
    </row>
    <row r="10630" spans="1:2">
      <c r="A10630" s="53"/>
      <c r="B10630" s="53"/>
    </row>
    <row r="10631" spans="1:2">
      <c r="A10631" s="53"/>
      <c r="B10631" s="53"/>
    </row>
    <row r="10632" spans="1:2">
      <c r="A10632" s="53"/>
      <c r="B10632" s="53"/>
    </row>
    <row r="10633" spans="1:2">
      <c r="A10633" s="53"/>
      <c r="B10633" s="53"/>
    </row>
    <row r="10634" spans="1:2">
      <c r="A10634" s="53"/>
      <c r="B10634" s="53"/>
    </row>
    <row r="10635" spans="1:2">
      <c r="A10635" s="53"/>
      <c r="B10635" s="53"/>
    </row>
    <row r="10636" spans="1:2">
      <c r="A10636" s="53"/>
      <c r="B10636" s="53"/>
    </row>
    <row r="10637" spans="1:2">
      <c r="A10637" s="53"/>
      <c r="B10637" s="53"/>
    </row>
    <row r="10638" spans="1:2">
      <c r="A10638" s="53"/>
      <c r="B10638" s="53"/>
    </row>
    <row r="10639" spans="1:2">
      <c r="A10639" s="53"/>
      <c r="B10639" s="53"/>
    </row>
    <row r="10640" spans="1:2">
      <c r="A10640" s="53"/>
      <c r="B10640" s="53"/>
    </row>
    <row r="10641" spans="1:2">
      <c r="A10641" s="53"/>
      <c r="B10641" s="53"/>
    </row>
    <row r="10642" spans="1:2">
      <c r="A10642" s="53"/>
      <c r="B10642" s="53"/>
    </row>
    <row r="10643" spans="1:2">
      <c r="A10643" s="53"/>
      <c r="B10643" s="53"/>
    </row>
    <row r="10644" spans="1:2">
      <c r="A10644" s="53"/>
      <c r="B10644" s="53"/>
    </row>
    <row r="10645" spans="1:2">
      <c r="A10645" s="53"/>
      <c r="B10645" s="53"/>
    </row>
    <row r="10646" spans="1:2">
      <c r="A10646" s="53"/>
      <c r="B10646" s="53"/>
    </row>
    <row r="10647" spans="1:2">
      <c r="A10647" s="53"/>
      <c r="B10647" s="53"/>
    </row>
    <row r="10648" spans="1:2">
      <c r="A10648" s="53"/>
      <c r="B10648" s="53"/>
    </row>
    <row r="10649" spans="1:2">
      <c r="A10649" s="53"/>
      <c r="B10649" s="53"/>
    </row>
    <row r="10650" spans="1:2">
      <c r="A10650" s="53"/>
      <c r="B10650" s="53"/>
    </row>
    <row r="10651" spans="1:2">
      <c r="A10651" s="53"/>
      <c r="B10651" s="53"/>
    </row>
    <row r="10652" spans="1:2">
      <c r="A10652" s="53"/>
      <c r="B10652" s="53"/>
    </row>
    <row r="10653" spans="1:2">
      <c r="A10653" s="53"/>
      <c r="B10653" s="53"/>
    </row>
    <row r="10654" spans="1:2">
      <c r="A10654" s="53"/>
      <c r="B10654" s="53"/>
    </row>
    <row r="10655" spans="1:2">
      <c r="A10655" s="53"/>
      <c r="B10655" s="53"/>
    </row>
    <row r="10656" spans="1:2">
      <c r="A10656" s="53"/>
      <c r="B10656" s="53"/>
    </row>
    <row r="10657" spans="1:2">
      <c r="A10657" s="53"/>
      <c r="B10657" s="53"/>
    </row>
    <row r="10658" spans="1:2">
      <c r="A10658" s="53"/>
      <c r="B10658" s="53"/>
    </row>
    <row r="10659" spans="1:2">
      <c r="A10659" s="53"/>
      <c r="B10659" s="53"/>
    </row>
    <row r="10660" spans="1:2">
      <c r="A10660" s="53"/>
      <c r="B10660" s="53"/>
    </row>
    <row r="10661" spans="1:2">
      <c r="A10661" s="53"/>
      <c r="B10661" s="53"/>
    </row>
    <row r="10662" spans="1:2">
      <c r="A10662" s="53"/>
      <c r="B10662" s="53"/>
    </row>
    <row r="10663" spans="1:2">
      <c r="A10663" s="53"/>
      <c r="B10663" s="53"/>
    </row>
    <row r="10664" spans="1:2">
      <c r="A10664" s="53"/>
      <c r="B10664" s="53"/>
    </row>
    <row r="10665" spans="1:2">
      <c r="A10665" s="53"/>
      <c r="B10665" s="53"/>
    </row>
    <row r="10666" spans="1:2">
      <c r="A10666" s="53"/>
      <c r="B10666" s="53"/>
    </row>
    <row r="10667" spans="1:2">
      <c r="A10667" s="53"/>
      <c r="B10667" s="53"/>
    </row>
    <row r="10668" spans="1:2">
      <c r="A10668" s="53"/>
      <c r="B10668" s="53"/>
    </row>
    <row r="10669" spans="1:2">
      <c r="A10669" s="53"/>
      <c r="B10669" s="53"/>
    </row>
    <row r="10670" spans="1:2">
      <c r="A10670" s="53"/>
      <c r="B10670" s="53"/>
    </row>
    <row r="10671" spans="1:2">
      <c r="A10671" s="53"/>
      <c r="B10671" s="53"/>
    </row>
    <row r="10672" spans="1:2">
      <c r="A10672" s="53"/>
      <c r="B10672" s="53"/>
    </row>
    <row r="10673" spans="1:2">
      <c r="A10673" s="53"/>
      <c r="B10673" s="53"/>
    </row>
    <row r="10674" spans="1:2">
      <c r="A10674" s="53"/>
      <c r="B10674" s="53"/>
    </row>
    <row r="10675" spans="1:2">
      <c r="A10675" s="53"/>
      <c r="B10675" s="53"/>
    </row>
    <row r="10676" spans="1:2">
      <c r="A10676" s="53"/>
      <c r="B10676" s="53"/>
    </row>
    <row r="10677" spans="1:2">
      <c r="A10677" s="53"/>
      <c r="B10677" s="53"/>
    </row>
    <row r="10678" spans="1:2">
      <c r="A10678" s="53"/>
      <c r="B10678" s="53"/>
    </row>
    <row r="10679" spans="1:2">
      <c r="A10679" s="53"/>
      <c r="B10679" s="53"/>
    </row>
    <row r="10680" spans="1:2">
      <c r="A10680" s="53"/>
      <c r="B10680" s="53"/>
    </row>
    <row r="10681" spans="1:2">
      <c r="A10681" s="53"/>
      <c r="B10681" s="53"/>
    </row>
    <row r="10682" spans="1:2">
      <c r="A10682" s="53"/>
      <c r="B10682" s="53"/>
    </row>
    <row r="10683" spans="1:2">
      <c r="A10683" s="53"/>
      <c r="B10683" s="53"/>
    </row>
    <row r="10684" spans="1:2">
      <c r="A10684" s="53"/>
      <c r="B10684" s="53"/>
    </row>
    <row r="10685" spans="1:2">
      <c r="A10685" s="53"/>
      <c r="B10685" s="53"/>
    </row>
    <row r="10686" spans="1:2">
      <c r="A10686" s="53"/>
      <c r="B10686" s="53"/>
    </row>
    <row r="10687" spans="1:2">
      <c r="A10687" s="53"/>
      <c r="B10687" s="53"/>
    </row>
    <row r="10688" spans="1:2">
      <c r="A10688" s="53"/>
      <c r="B10688" s="53"/>
    </row>
    <row r="10689" spans="1:2">
      <c r="A10689" s="53"/>
      <c r="B10689" s="53"/>
    </row>
    <row r="10690" spans="1:2">
      <c r="A10690" s="53"/>
      <c r="B10690" s="53"/>
    </row>
    <row r="10691" spans="1:2">
      <c r="A10691" s="53"/>
      <c r="B10691" s="53"/>
    </row>
    <row r="10692" spans="1:2">
      <c r="A10692" s="53"/>
      <c r="B10692" s="53"/>
    </row>
    <row r="10693" spans="1:2">
      <c r="A10693" s="53"/>
      <c r="B10693" s="53"/>
    </row>
    <row r="10694" spans="1:2">
      <c r="A10694" s="53"/>
      <c r="B10694" s="53"/>
    </row>
    <row r="10695" spans="1:2">
      <c r="A10695" s="53"/>
      <c r="B10695" s="53"/>
    </row>
    <row r="10696" spans="1:2">
      <c r="A10696" s="53"/>
      <c r="B10696" s="53"/>
    </row>
    <row r="10697" spans="1:2">
      <c r="A10697" s="53"/>
      <c r="B10697" s="53"/>
    </row>
    <row r="10698" spans="1:2">
      <c r="A10698" s="53"/>
      <c r="B10698" s="53"/>
    </row>
    <row r="10699" spans="1:2">
      <c r="A10699" s="53"/>
      <c r="B10699" s="53"/>
    </row>
    <row r="10700" spans="1:2">
      <c r="A10700" s="53"/>
      <c r="B10700" s="53"/>
    </row>
    <row r="10701" spans="1:2">
      <c r="A10701" s="53"/>
      <c r="B10701" s="53"/>
    </row>
    <row r="10702" spans="1:2">
      <c r="A10702" s="53"/>
      <c r="B10702" s="53"/>
    </row>
    <row r="10703" spans="1:2">
      <c r="A10703" s="53"/>
      <c r="B10703" s="53"/>
    </row>
    <row r="10704" spans="1:2">
      <c r="A10704" s="53"/>
      <c r="B10704" s="53"/>
    </row>
    <row r="10705" spans="1:2">
      <c r="A10705" s="53"/>
      <c r="B10705" s="53"/>
    </row>
    <row r="10706" spans="1:2">
      <c r="A10706" s="53"/>
      <c r="B10706" s="53"/>
    </row>
    <row r="10707" spans="1:2">
      <c r="A10707" s="53"/>
      <c r="B10707" s="53"/>
    </row>
    <row r="10708" spans="1:2">
      <c r="A10708" s="53"/>
      <c r="B10708" s="53"/>
    </row>
    <row r="10709" spans="1:2">
      <c r="A10709" s="53"/>
      <c r="B10709" s="53"/>
    </row>
    <row r="10710" spans="1:2">
      <c r="A10710" s="53"/>
      <c r="B10710" s="53"/>
    </row>
    <row r="10711" spans="1:2">
      <c r="A10711" s="53"/>
      <c r="B10711" s="53"/>
    </row>
    <row r="10712" spans="1:2">
      <c r="A10712" s="53"/>
      <c r="B10712" s="53"/>
    </row>
    <row r="10713" spans="1:2">
      <c r="A10713" s="53"/>
      <c r="B10713" s="53"/>
    </row>
    <row r="10714" spans="1:2">
      <c r="A10714" s="53"/>
      <c r="B10714" s="53"/>
    </row>
    <row r="10715" spans="1:2">
      <c r="A10715" s="53"/>
      <c r="B10715" s="53"/>
    </row>
    <row r="10716" spans="1:2">
      <c r="A10716" s="53"/>
      <c r="B10716" s="53"/>
    </row>
    <row r="10717" spans="1:2">
      <c r="A10717" s="53"/>
      <c r="B10717" s="53"/>
    </row>
    <row r="10718" spans="1:2">
      <c r="A10718" s="53"/>
      <c r="B10718" s="53"/>
    </row>
    <row r="10719" spans="1:2">
      <c r="A10719" s="53"/>
      <c r="B10719" s="53"/>
    </row>
    <row r="10720" spans="1:2">
      <c r="A10720" s="53"/>
      <c r="B10720" s="53"/>
    </row>
    <row r="10721" spans="1:2">
      <c r="A10721" s="53"/>
      <c r="B10721" s="53"/>
    </row>
    <row r="10722" spans="1:2">
      <c r="A10722" s="53"/>
      <c r="B10722" s="53"/>
    </row>
    <row r="10723" spans="1:2">
      <c r="A10723" s="53"/>
      <c r="B10723" s="53"/>
    </row>
    <row r="10724" spans="1:2">
      <c r="A10724" s="53"/>
      <c r="B10724" s="53"/>
    </row>
    <row r="10725" spans="1:2">
      <c r="A10725" s="53"/>
      <c r="B10725" s="53"/>
    </row>
    <row r="10726" spans="1:2">
      <c r="A10726" s="53"/>
      <c r="B10726" s="53"/>
    </row>
    <row r="10727" spans="1:2">
      <c r="A10727" s="53"/>
      <c r="B10727" s="53"/>
    </row>
    <row r="10728" spans="1:2">
      <c r="A10728" s="53"/>
      <c r="B10728" s="53"/>
    </row>
    <row r="10729" spans="1:2">
      <c r="A10729" s="53"/>
      <c r="B10729" s="53"/>
    </row>
    <row r="10730" spans="1:2">
      <c r="A10730" s="53"/>
      <c r="B10730" s="53"/>
    </row>
    <row r="10731" spans="1:2">
      <c r="A10731" s="53"/>
      <c r="B10731" s="53"/>
    </row>
    <row r="10732" spans="1:2">
      <c r="A10732" s="53"/>
      <c r="B10732" s="53"/>
    </row>
    <row r="10733" spans="1:2">
      <c r="A10733" s="53"/>
      <c r="B10733" s="53"/>
    </row>
    <row r="10734" spans="1:2">
      <c r="A10734" s="53"/>
      <c r="B10734" s="53"/>
    </row>
    <row r="10735" spans="1:2">
      <c r="A10735" s="53"/>
      <c r="B10735" s="53"/>
    </row>
    <row r="10736" spans="1:2">
      <c r="A10736" s="53"/>
      <c r="B10736" s="53"/>
    </row>
    <row r="10737" spans="1:2">
      <c r="A10737" s="53"/>
      <c r="B10737" s="53"/>
    </row>
    <row r="10738" spans="1:2">
      <c r="A10738" s="53"/>
      <c r="B10738" s="53"/>
    </row>
    <row r="10739" spans="1:2">
      <c r="A10739" s="53"/>
      <c r="B10739" s="53"/>
    </row>
    <row r="10740" spans="1:2">
      <c r="A10740" s="53"/>
      <c r="B10740" s="53"/>
    </row>
    <row r="10741" spans="1:2">
      <c r="A10741" s="53"/>
      <c r="B10741" s="53"/>
    </row>
    <row r="10742" spans="1:2">
      <c r="A10742" s="53"/>
      <c r="B10742" s="53"/>
    </row>
    <row r="10743" spans="1:2">
      <c r="A10743" s="53"/>
      <c r="B10743" s="53"/>
    </row>
    <row r="10744" spans="1:2">
      <c r="A10744" s="53"/>
      <c r="B10744" s="53"/>
    </row>
    <row r="10745" spans="1:2">
      <c r="A10745" s="53"/>
      <c r="B10745" s="53"/>
    </row>
    <row r="10746" spans="1:2">
      <c r="A10746" s="53"/>
      <c r="B10746" s="53"/>
    </row>
    <row r="10747" spans="1:2">
      <c r="A10747" s="53"/>
      <c r="B10747" s="53"/>
    </row>
    <row r="10748" spans="1:2">
      <c r="A10748" s="53"/>
      <c r="B10748" s="53"/>
    </row>
    <row r="10749" spans="1:2">
      <c r="A10749" s="53"/>
      <c r="B10749" s="53"/>
    </row>
    <row r="10750" spans="1:2">
      <c r="A10750" s="53"/>
      <c r="B10750" s="53"/>
    </row>
    <row r="10751" spans="1:2">
      <c r="A10751" s="53"/>
      <c r="B10751" s="53"/>
    </row>
    <row r="10752" spans="1:2">
      <c r="A10752" s="53"/>
      <c r="B10752" s="53"/>
    </row>
    <row r="10753" spans="1:2">
      <c r="A10753" s="53"/>
      <c r="B10753" s="53"/>
    </row>
    <row r="10754" spans="1:2">
      <c r="A10754" s="53"/>
      <c r="B10754" s="53"/>
    </row>
    <row r="10755" spans="1:2">
      <c r="A10755" s="53"/>
      <c r="B10755" s="53"/>
    </row>
    <row r="10756" spans="1:2">
      <c r="A10756" s="53"/>
      <c r="B10756" s="53"/>
    </row>
    <row r="10757" spans="1:2">
      <c r="A10757" s="53"/>
      <c r="B10757" s="53"/>
    </row>
    <row r="10758" spans="1:2">
      <c r="A10758" s="53"/>
      <c r="B10758" s="53"/>
    </row>
    <row r="10759" spans="1:2">
      <c r="A10759" s="53"/>
      <c r="B10759" s="53"/>
    </row>
    <row r="10760" spans="1:2">
      <c r="A10760" s="53"/>
      <c r="B10760" s="53"/>
    </row>
    <row r="10761" spans="1:2">
      <c r="A10761" s="53"/>
      <c r="B10761" s="53"/>
    </row>
    <row r="10762" spans="1:2">
      <c r="A10762" s="53"/>
      <c r="B10762" s="53"/>
    </row>
    <row r="10763" spans="1:2">
      <c r="A10763" s="53"/>
      <c r="B10763" s="53"/>
    </row>
    <row r="10764" spans="1:2">
      <c r="A10764" s="53"/>
      <c r="B10764" s="53"/>
    </row>
    <row r="10765" spans="1:2">
      <c r="A10765" s="53"/>
      <c r="B10765" s="53"/>
    </row>
    <row r="10766" spans="1:2">
      <c r="A10766" s="53"/>
      <c r="B10766" s="53"/>
    </row>
    <row r="10767" spans="1:2">
      <c r="A10767" s="53"/>
      <c r="B10767" s="53"/>
    </row>
    <row r="10768" spans="1:2">
      <c r="A10768" s="53"/>
      <c r="B10768" s="53"/>
    </row>
    <row r="10769" spans="1:2">
      <c r="A10769" s="53"/>
      <c r="B10769" s="53"/>
    </row>
    <row r="10770" spans="1:2">
      <c r="A10770" s="53"/>
      <c r="B10770" s="53"/>
    </row>
    <row r="10771" spans="1:2">
      <c r="A10771" s="53"/>
      <c r="B10771" s="53"/>
    </row>
    <row r="10772" spans="1:2">
      <c r="A10772" s="53"/>
      <c r="B10772" s="53"/>
    </row>
    <row r="10773" spans="1:2">
      <c r="A10773" s="53"/>
      <c r="B10773" s="53"/>
    </row>
    <row r="10774" spans="1:2">
      <c r="A10774" s="53"/>
      <c r="B10774" s="53"/>
    </row>
    <row r="10775" spans="1:2">
      <c r="A10775" s="53"/>
      <c r="B10775" s="53"/>
    </row>
    <row r="10776" spans="1:2">
      <c r="A10776" s="53"/>
      <c r="B10776" s="53"/>
    </row>
    <row r="10777" spans="1:2">
      <c r="A10777" s="53"/>
      <c r="B10777" s="53"/>
    </row>
    <row r="10778" spans="1:2">
      <c r="A10778" s="53"/>
      <c r="B10778" s="53"/>
    </row>
    <row r="10779" spans="1:2">
      <c r="A10779" s="53"/>
      <c r="B10779" s="53"/>
    </row>
    <row r="10780" spans="1:2">
      <c r="A10780" s="53"/>
      <c r="B10780" s="53"/>
    </row>
    <row r="10781" spans="1:2">
      <c r="A10781" s="53"/>
      <c r="B10781" s="53"/>
    </row>
    <row r="10782" spans="1:2">
      <c r="A10782" s="53"/>
      <c r="B10782" s="53"/>
    </row>
    <row r="10783" spans="1:2">
      <c r="A10783" s="53"/>
      <c r="B10783" s="53"/>
    </row>
    <row r="10784" spans="1:2">
      <c r="A10784" s="53"/>
      <c r="B10784" s="53"/>
    </row>
    <row r="10785" spans="1:2">
      <c r="A10785" s="53"/>
      <c r="B10785" s="53"/>
    </row>
    <row r="10786" spans="1:2">
      <c r="A10786" s="53"/>
      <c r="B10786" s="53"/>
    </row>
    <row r="10787" spans="1:2">
      <c r="A10787" s="53"/>
      <c r="B10787" s="53"/>
    </row>
    <row r="10788" spans="1:2">
      <c r="A10788" s="53"/>
      <c r="B10788" s="53"/>
    </row>
    <row r="10789" spans="1:2">
      <c r="A10789" s="53"/>
      <c r="B10789" s="53"/>
    </row>
    <row r="10790" spans="1:2">
      <c r="A10790" s="53"/>
      <c r="B10790" s="53"/>
    </row>
    <row r="10791" spans="1:2">
      <c r="A10791" s="53"/>
      <c r="B10791" s="53"/>
    </row>
    <row r="10792" spans="1:2">
      <c r="A10792" s="53"/>
      <c r="B10792" s="53"/>
    </row>
    <row r="10793" spans="1:2">
      <c r="A10793" s="53"/>
      <c r="B10793" s="53"/>
    </row>
    <row r="10794" spans="1:2">
      <c r="A10794" s="53"/>
      <c r="B10794" s="53"/>
    </row>
    <row r="10795" spans="1:2">
      <c r="A10795" s="53"/>
      <c r="B10795" s="53"/>
    </row>
    <row r="10796" spans="1:2">
      <c r="A10796" s="53"/>
      <c r="B10796" s="53"/>
    </row>
    <row r="10797" spans="1:2">
      <c r="A10797" s="53"/>
      <c r="B10797" s="53"/>
    </row>
    <row r="10798" spans="1:2">
      <c r="A10798" s="53"/>
      <c r="B10798" s="53"/>
    </row>
    <row r="10799" spans="1:2">
      <c r="A10799" s="53"/>
      <c r="B10799" s="53"/>
    </row>
    <row r="10800" spans="1:2">
      <c r="A10800" s="53"/>
      <c r="B10800" s="53"/>
    </row>
    <row r="10801" spans="1:2">
      <c r="A10801" s="53"/>
      <c r="B10801" s="53"/>
    </row>
    <row r="10802" spans="1:2">
      <c r="A10802" s="53"/>
      <c r="B10802" s="53"/>
    </row>
    <row r="10803" spans="1:2">
      <c r="A10803" s="53"/>
      <c r="B10803" s="53"/>
    </row>
    <row r="10804" spans="1:2">
      <c r="A10804" s="53"/>
      <c r="B10804" s="53"/>
    </row>
    <row r="10805" spans="1:2">
      <c r="A10805" s="53"/>
      <c r="B10805" s="53"/>
    </row>
    <row r="10806" spans="1:2">
      <c r="A10806" s="53"/>
      <c r="B10806" s="53"/>
    </row>
    <row r="10807" spans="1:2">
      <c r="A10807" s="53"/>
      <c r="B10807" s="53"/>
    </row>
    <row r="10808" spans="1:2">
      <c r="A10808" s="53"/>
      <c r="B10808" s="53"/>
    </row>
    <row r="10809" spans="1:2">
      <c r="A10809" s="53"/>
      <c r="B10809" s="53"/>
    </row>
    <row r="10810" spans="1:2">
      <c r="A10810" s="53"/>
      <c r="B10810" s="53"/>
    </row>
    <row r="10811" spans="1:2">
      <c r="A10811" s="53"/>
      <c r="B10811" s="53"/>
    </row>
    <row r="10812" spans="1:2">
      <c r="A10812" s="53"/>
      <c r="B10812" s="53"/>
    </row>
    <row r="10813" spans="1:2">
      <c r="A10813" s="53"/>
      <c r="B10813" s="53"/>
    </row>
    <row r="10814" spans="1:2">
      <c r="A10814" s="53"/>
      <c r="B10814" s="53"/>
    </row>
    <row r="10815" spans="1:2">
      <c r="A10815" s="53"/>
      <c r="B10815" s="53"/>
    </row>
    <row r="10816" spans="1:2">
      <c r="A10816" s="53"/>
      <c r="B10816" s="53"/>
    </row>
    <row r="10817" spans="1:2">
      <c r="A10817" s="53"/>
      <c r="B10817" s="53"/>
    </row>
    <row r="10818" spans="1:2">
      <c r="A10818" s="53"/>
      <c r="B10818" s="53"/>
    </row>
    <row r="10819" spans="1:2">
      <c r="A10819" s="53"/>
      <c r="B10819" s="53"/>
    </row>
    <row r="10820" spans="1:2">
      <c r="A10820" s="53"/>
      <c r="B10820" s="53"/>
    </row>
    <row r="10821" spans="1:2">
      <c r="A10821" s="53"/>
      <c r="B10821" s="53"/>
    </row>
    <row r="10822" spans="1:2">
      <c r="A10822" s="53"/>
      <c r="B10822" s="53"/>
    </row>
    <row r="10823" spans="1:2">
      <c r="A10823" s="53"/>
      <c r="B10823" s="53"/>
    </row>
    <row r="10824" spans="1:2">
      <c r="A10824" s="53"/>
      <c r="B10824" s="53"/>
    </row>
    <row r="10825" spans="1:2">
      <c r="A10825" s="53"/>
      <c r="B10825" s="53"/>
    </row>
    <row r="10826" spans="1:2">
      <c r="A10826" s="53"/>
      <c r="B10826" s="53"/>
    </row>
    <row r="10827" spans="1:2">
      <c r="A10827" s="53"/>
      <c r="B10827" s="53"/>
    </row>
    <row r="10828" spans="1:2">
      <c r="A10828" s="53"/>
      <c r="B10828" s="53"/>
    </row>
    <row r="10829" spans="1:2">
      <c r="A10829" s="53"/>
      <c r="B10829" s="53"/>
    </row>
    <row r="10830" spans="1:2">
      <c r="A10830" s="53"/>
      <c r="B10830" s="53"/>
    </row>
    <row r="10831" spans="1:2">
      <c r="A10831" s="53"/>
      <c r="B10831" s="53"/>
    </row>
    <row r="10832" spans="1:2">
      <c r="A10832" s="53"/>
      <c r="B10832" s="53"/>
    </row>
    <row r="10833" spans="1:2">
      <c r="A10833" s="53"/>
      <c r="B10833" s="53"/>
    </row>
    <row r="10834" spans="1:2">
      <c r="A10834" s="53"/>
      <c r="B10834" s="53"/>
    </row>
    <row r="10835" spans="1:2">
      <c r="A10835" s="53"/>
      <c r="B10835" s="53"/>
    </row>
    <row r="10836" spans="1:2">
      <c r="A10836" s="53"/>
      <c r="B10836" s="53"/>
    </row>
    <row r="10837" spans="1:2">
      <c r="A10837" s="53"/>
      <c r="B10837" s="53"/>
    </row>
    <row r="10838" spans="1:2">
      <c r="A10838" s="53"/>
      <c r="B10838" s="53"/>
    </row>
    <row r="10839" spans="1:2">
      <c r="A10839" s="53"/>
      <c r="B10839" s="53"/>
    </row>
    <row r="10840" spans="1:2">
      <c r="A10840" s="53"/>
      <c r="B10840" s="53"/>
    </row>
    <row r="10841" spans="1:2">
      <c r="A10841" s="53"/>
      <c r="B10841" s="53"/>
    </row>
    <row r="10842" spans="1:2">
      <c r="A10842" s="53"/>
      <c r="B10842" s="53"/>
    </row>
    <row r="10843" spans="1:2">
      <c r="A10843" s="53"/>
      <c r="B10843" s="53"/>
    </row>
    <row r="10844" spans="1:2">
      <c r="A10844" s="53"/>
      <c r="B10844" s="53"/>
    </row>
    <row r="10845" spans="1:2">
      <c r="A10845" s="53"/>
      <c r="B10845" s="53"/>
    </row>
    <row r="10846" spans="1:2">
      <c r="A10846" s="53"/>
      <c r="B10846" s="53"/>
    </row>
    <row r="10847" spans="1:2">
      <c r="A10847" s="53"/>
      <c r="B10847" s="53"/>
    </row>
    <row r="10848" spans="1:2">
      <c r="A10848" s="53"/>
      <c r="B10848" s="53"/>
    </row>
    <row r="10849" spans="1:2">
      <c r="A10849" s="53"/>
      <c r="B10849" s="53"/>
    </row>
    <row r="10850" spans="1:2">
      <c r="A10850" s="53"/>
      <c r="B10850" s="53"/>
    </row>
    <row r="10851" spans="1:2">
      <c r="A10851" s="53"/>
      <c r="B10851" s="53"/>
    </row>
    <row r="10852" spans="1:2">
      <c r="A10852" s="53"/>
      <c r="B10852" s="53"/>
    </row>
    <row r="10853" spans="1:2">
      <c r="A10853" s="53"/>
      <c r="B10853" s="53"/>
    </row>
    <row r="10854" spans="1:2">
      <c r="A10854" s="53"/>
      <c r="B10854" s="53"/>
    </row>
    <row r="10855" spans="1:2">
      <c r="A10855" s="53"/>
      <c r="B10855" s="53"/>
    </row>
    <row r="10856" spans="1:2">
      <c r="A10856" s="53"/>
      <c r="B10856" s="53"/>
    </row>
    <row r="10857" spans="1:2">
      <c r="A10857" s="53"/>
      <c r="B10857" s="53"/>
    </row>
    <row r="10858" spans="1:2">
      <c r="A10858" s="53"/>
      <c r="B10858" s="53"/>
    </row>
    <row r="10859" spans="1:2">
      <c r="A10859" s="53"/>
      <c r="B10859" s="53"/>
    </row>
    <row r="10860" spans="1:2">
      <c r="A10860" s="53"/>
      <c r="B10860" s="53"/>
    </row>
    <row r="10861" spans="1:2">
      <c r="A10861" s="53"/>
      <c r="B10861" s="53"/>
    </row>
    <row r="10862" spans="1:2">
      <c r="A10862" s="53"/>
      <c r="B10862" s="53"/>
    </row>
    <row r="10863" spans="1:2">
      <c r="A10863" s="53"/>
      <c r="B10863" s="53"/>
    </row>
    <row r="10864" spans="1:2">
      <c r="A10864" s="53"/>
      <c r="B10864" s="53"/>
    </row>
    <row r="10865" spans="1:2">
      <c r="A10865" s="53"/>
      <c r="B10865" s="53"/>
    </row>
    <row r="10866" spans="1:2">
      <c r="A10866" s="53"/>
      <c r="B10866" s="53"/>
    </row>
    <row r="10867" spans="1:2">
      <c r="A10867" s="53"/>
      <c r="B10867" s="53"/>
    </row>
    <row r="10868" spans="1:2">
      <c r="A10868" s="53"/>
      <c r="B10868" s="53"/>
    </row>
    <row r="10869" spans="1:2">
      <c r="A10869" s="53"/>
      <c r="B10869" s="53"/>
    </row>
    <row r="10870" spans="1:2">
      <c r="A10870" s="53"/>
      <c r="B10870" s="53"/>
    </row>
    <row r="10871" spans="1:2">
      <c r="A10871" s="53"/>
      <c r="B10871" s="53"/>
    </row>
    <row r="10872" spans="1:2">
      <c r="A10872" s="53"/>
      <c r="B10872" s="53"/>
    </row>
    <row r="10873" spans="1:2">
      <c r="A10873" s="53"/>
      <c r="B10873" s="53"/>
    </row>
    <row r="10874" spans="1:2">
      <c r="A10874" s="53"/>
      <c r="B10874" s="53"/>
    </row>
    <row r="10875" spans="1:2">
      <c r="A10875" s="53"/>
      <c r="B10875" s="53"/>
    </row>
    <row r="10876" spans="1:2">
      <c r="A10876" s="53"/>
      <c r="B10876" s="53"/>
    </row>
    <row r="10877" spans="1:2">
      <c r="A10877" s="53"/>
      <c r="B10877" s="53"/>
    </row>
    <row r="10878" spans="1:2">
      <c r="A10878" s="53"/>
      <c r="B10878" s="53"/>
    </row>
    <row r="10879" spans="1:2">
      <c r="A10879" s="53"/>
      <c r="B10879" s="53"/>
    </row>
    <row r="10880" spans="1:2">
      <c r="A10880" s="53"/>
      <c r="B10880" s="53"/>
    </row>
    <row r="10881" spans="1:2">
      <c r="A10881" s="53"/>
      <c r="B10881" s="53"/>
    </row>
    <row r="10882" spans="1:2">
      <c r="A10882" s="53"/>
      <c r="B10882" s="53"/>
    </row>
    <row r="10883" spans="1:2">
      <c r="A10883" s="53"/>
      <c r="B10883" s="53"/>
    </row>
    <row r="10884" spans="1:2">
      <c r="A10884" s="53"/>
      <c r="B10884" s="53"/>
    </row>
    <row r="10885" spans="1:2">
      <c r="A10885" s="53"/>
      <c r="B10885" s="53"/>
    </row>
    <row r="10886" spans="1:2">
      <c r="A10886" s="53"/>
      <c r="B10886" s="53"/>
    </row>
    <row r="10887" spans="1:2">
      <c r="A10887" s="53"/>
      <c r="B10887" s="53"/>
    </row>
    <row r="10888" spans="1:2">
      <c r="A10888" s="53"/>
      <c r="B10888" s="53"/>
    </row>
    <row r="10889" spans="1:2">
      <c r="A10889" s="53"/>
      <c r="B10889" s="53"/>
    </row>
    <row r="10890" spans="1:2">
      <c r="A10890" s="53"/>
      <c r="B10890" s="53"/>
    </row>
    <row r="10891" spans="1:2">
      <c r="A10891" s="53"/>
      <c r="B10891" s="53"/>
    </row>
    <row r="10892" spans="1:2">
      <c r="A10892" s="53"/>
      <c r="B10892" s="53"/>
    </row>
    <row r="10893" spans="1:2">
      <c r="A10893" s="53"/>
      <c r="B10893" s="53"/>
    </row>
    <row r="10894" spans="1:2">
      <c r="A10894" s="53"/>
      <c r="B10894" s="53"/>
    </row>
    <row r="10895" spans="1:2">
      <c r="A10895" s="53"/>
      <c r="B10895" s="53"/>
    </row>
    <row r="10896" spans="1:2">
      <c r="A10896" s="53"/>
      <c r="B10896" s="53"/>
    </row>
    <row r="10897" spans="1:2">
      <c r="A10897" s="53"/>
      <c r="B10897" s="53"/>
    </row>
    <row r="10898" spans="1:2">
      <c r="A10898" s="53"/>
      <c r="B10898" s="53"/>
    </row>
    <row r="10899" spans="1:2">
      <c r="A10899" s="53"/>
      <c r="B10899" s="53"/>
    </row>
    <row r="10900" spans="1:2">
      <c r="A10900" s="53"/>
      <c r="B10900" s="53"/>
    </row>
    <row r="10901" spans="1:2">
      <c r="A10901" s="53"/>
      <c r="B10901" s="53"/>
    </row>
    <row r="10902" spans="1:2">
      <c r="A10902" s="53"/>
      <c r="B10902" s="53"/>
    </row>
    <row r="10903" spans="1:2">
      <c r="A10903" s="53"/>
      <c r="B10903" s="53"/>
    </row>
    <row r="10904" spans="1:2">
      <c r="A10904" s="53"/>
      <c r="B10904" s="53"/>
    </row>
    <row r="10905" spans="1:2">
      <c r="A10905" s="53"/>
      <c r="B10905" s="53"/>
    </row>
    <row r="10906" spans="1:2">
      <c r="A10906" s="53"/>
      <c r="B10906" s="53"/>
    </row>
    <row r="10907" spans="1:2">
      <c r="A10907" s="53"/>
      <c r="B10907" s="53"/>
    </row>
    <row r="10908" spans="1:2">
      <c r="A10908" s="53"/>
      <c r="B10908" s="53"/>
    </row>
    <row r="10909" spans="1:2">
      <c r="A10909" s="53"/>
      <c r="B10909" s="53"/>
    </row>
    <row r="10910" spans="1:2">
      <c r="A10910" s="53"/>
      <c r="B10910" s="53"/>
    </row>
    <row r="10911" spans="1:2">
      <c r="A10911" s="53"/>
      <c r="B10911" s="53"/>
    </row>
    <row r="10912" spans="1:2">
      <c r="A10912" s="53"/>
      <c r="B10912" s="53"/>
    </row>
    <row r="10913" spans="1:2">
      <c r="A10913" s="53"/>
      <c r="B10913" s="53"/>
    </row>
    <row r="10914" spans="1:2">
      <c r="A10914" s="53"/>
      <c r="B10914" s="53"/>
    </row>
    <row r="10915" spans="1:2">
      <c r="A10915" s="53"/>
      <c r="B10915" s="53"/>
    </row>
    <row r="10916" spans="1:2">
      <c r="A10916" s="53"/>
      <c r="B10916" s="53"/>
    </row>
    <row r="10917" spans="1:2">
      <c r="A10917" s="53"/>
      <c r="B10917" s="53"/>
    </row>
    <row r="10918" spans="1:2">
      <c r="A10918" s="53"/>
      <c r="B10918" s="53"/>
    </row>
    <row r="10919" spans="1:2">
      <c r="A10919" s="53"/>
      <c r="B10919" s="53"/>
    </row>
    <row r="10920" spans="1:2">
      <c r="A10920" s="53"/>
      <c r="B10920" s="53"/>
    </row>
    <row r="10921" spans="1:2">
      <c r="A10921" s="53"/>
      <c r="B10921" s="53"/>
    </row>
    <row r="10922" spans="1:2">
      <c r="A10922" s="53"/>
      <c r="B10922" s="53"/>
    </row>
    <row r="10923" spans="1:2">
      <c r="A10923" s="53"/>
      <c r="B10923" s="53"/>
    </row>
    <row r="10924" spans="1:2">
      <c r="A10924" s="53"/>
      <c r="B10924" s="53"/>
    </row>
    <row r="10925" spans="1:2">
      <c r="A10925" s="53"/>
      <c r="B10925" s="53"/>
    </row>
    <row r="10926" spans="1:2">
      <c r="A10926" s="53"/>
      <c r="B10926" s="53"/>
    </row>
    <row r="10927" spans="1:2">
      <c r="A10927" s="53"/>
      <c r="B10927" s="53"/>
    </row>
    <row r="10928" spans="1:2">
      <c r="A10928" s="53"/>
      <c r="B10928" s="53"/>
    </row>
    <row r="10929" spans="1:2">
      <c r="A10929" s="53"/>
      <c r="B10929" s="53"/>
    </row>
    <row r="10930" spans="1:2">
      <c r="A10930" s="53"/>
      <c r="B10930" s="53"/>
    </row>
    <row r="10931" spans="1:2">
      <c r="A10931" s="53"/>
      <c r="B10931" s="53"/>
    </row>
    <row r="10932" spans="1:2">
      <c r="A10932" s="53"/>
      <c r="B10932" s="53"/>
    </row>
    <row r="10933" spans="1:2">
      <c r="A10933" s="53"/>
      <c r="B10933" s="53"/>
    </row>
    <row r="10934" spans="1:2">
      <c r="A10934" s="53"/>
      <c r="B10934" s="53"/>
    </row>
    <row r="10935" spans="1:2">
      <c r="A10935" s="53"/>
      <c r="B10935" s="53"/>
    </row>
    <row r="10936" spans="1:2">
      <c r="A10936" s="53"/>
      <c r="B10936" s="53"/>
    </row>
    <row r="10937" spans="1:2">
      <c r="A10937" s="53"/>
      <c r="B10937" s="53"/>
    </row>
    <row r="10938" spans="1:2">
      <c r="A10938" s="53"/>
      <c r="B10938" s="53"/>
    </row>
    <row r="10939" spans="1:2">
      <c r="A10939" s="53"/>
      <c r="B10939" s="53"/>
    </row>
    <row r="10940" spans="1:2">
      <c r="A10940" s="53"/>
      <c r="B10940" s="53"/>
    </row>
    <row r="10941" spans="1:2">
      <c r="A10941" s="53"/>
      <c r="B10941" s="53"/>
    </row>
    <row r="10942" spans="1:2">
      <c r="A10942" s="53"/>
      <c r="B10942" s="53"/>
    </row>
    <row r="10943" spans="1:2">
      <c r="A10943" s="53"/>
      <c r="B10943" s="53"/>
    </row>
    <row r="10944" spans="1:2">
      <c r="A10944" s="53"/>
      <c r="B10944" s="53"/>
    </row>
    <row r="10945" spans="1:2">
      <c r="A10945" s="53"/>
      <c r="B10945" s="53"/>
    </row>
    <row r="10946" spans="1:2">
      <c r="A10946" s="53"/>
      <c r="B10946" s="53"/>
    </row>
    <row r="10947" spans="1:2">
      <c r="A10947" s="53"/>
      <c r="B10947" s="53"/>
    </row>
    <row r="10948" spans="1:2">
      <c r="A10948" s="53"/>
      <c r="B10948" s="53"/>
    </row>
    <row r="10949" spans="1:2">
      <c r="A10949" s="53"/>
      <c r="B10949" s="53"/>
    </row>
    <row r="10950" spans="1:2">
      <c r="A10950" s="53"/>
      <c r="B10950" s="53"/>
    </row>
    <row r="10951" spans="1:2">
      <c r="A10951" s="53"/>
      <c r="B10951" s="53"/>
    </row>
    <row r="10952" spans="1:2">
      <c r="A10952" s="53"/>
      <c r="B10952" s="53"/>
    </row>
    <row r="10953" spans="1:2">
      <c r="A10953" s="53"/>
      <c r="B10953" s="53"/>
    </row>
    <row r="10954" spans="1:2">
      <c r="A10954" s="53"/>
      <c r="B10954" s="53"/>
    </row>
    <row r="10955" spans="1:2">
      <c r="A10955" s="53"/>
      <c r="B10955" s="53"/>
    </row>
    <row r="10956" spans="1:2">
      <c r="A10956" s="53"/>
      <c r="B10956" s="53"/>
    </row>
    <row r="10957" spans="1:2">
      <c r="A10957" s="53"/>
      <c r="B10957" s="53"/>
    </row>
    <row r="10958" spans="1:2">
      <c r="A10958" s="53"/>
      <c r="B10958" s="53"/>
    </row>
    <row r="10959" spans="1:2">
      <c r="A10959" s="53"/>
      <c r="B10959" s="53"/>
    </row>
    <row r="10960" spans="1:2">
      <c r="A10960" s="53"/>
      <c r="B10960" s="53"/>
    </row>
    <row r="10961" spans="1:2">
      <c r="A10961" s="53"/>
      <c r="B10961" s="53"/>
    </row>
    <row r="10962" spans="1:2">
      <c r="A10962" s="53"/>
      <c r="B10962" s="53"/>
    </row>
    <row r="10963" spans="1:2">
      <c r="A10963" s="53"/>
      <c r="B10963" s="53"/>
    </row>
    <row r="10964" spans="1:2">
      <c r="A10964" s="53"/>
      <c r="B10964" s="53"/>
    </row>
    <row r="10965" spans="1:2">
      <c r="A10965" s="53"/>
      <c r="B10965" s="53"/>
    </row>
    <row r="10966" spans="1:2">
      <c r="A10966" s="53"/>
      <c r="B10966" s="53"/>
    </row>
    <row r="10967" spans="1:2">
      <c r="A10967" s="53"/>
      <c r="B10967" s="53"/>
    </row>
    <row r="10968" spans="1:2">
      <c r="A10968" s="53"/>
      <c r="B10968" s="53"/>
    </row>
    <row r="10969" spans="1:2">
      <c r="A10969" s="53"/>
      <c r="B10969" s="53"/>
    </row>
    <row r="10970" spans="1:2">
      <c r="A10970" s="53"/>
      <c r="B10970" s="53"/>
    </row>
    <row r="10971" spans="1:2">
      <c r="A10971" s="53"/>
      <c r="B10971" s="53"/>
    </row>
    <row r="10972" spans="1:2">
      <c r="A10972" s="53"/>
      <c r="B10972" s="53"/>
    </row>
    <row r="10973" spans="1:2">
      <c r="A10973" s="53"/>
      <c r="B10973" s="53"/>
    </row>
    <row r="10974" spans="1:2">
      <c r="A10974" s="53"/>
      <c r="B10974" s="53"/>
    </row>
    <row r="10975" spans="1:2">
      <c r="A10975" s="53"/>
      <c r="B10975" s="53"/>
    </row>
    <row r="10976" spans="1:2">
      <c r="A10976" s="53"/>
      <c r="B10976" s="53"/>
    </row>
    <row r="10977" spans="1:2">
      <c r="A10977" s="53"/>
      <c r="B10977" s="53"/>
    </row>
    <row r="10978" spans="1:2">
      <c r="A10978" s="53"/>
      <c r="B10978" s="53"/>
    </row>
    <row r="10979" spans="1:2">
      <c r="A10979" s="53"/>
      <c r="B10979" s="53"/>
    </row>
    <row r="10980" spans="1:2">
      <c r="A10980" s="53"/>
      <c r="B10980" s="53"/>
    </row>
    <row r="10981" spans="1:2">
      <c r="A10981" s="53"/>
      <c r="B10981" s="53"/>
    </row>
    <row r="10982" spans="1:2">
      <c r="A10982" s="53"/>
      <c r="B10982" s="53"/>
    </row>
    <row r="10983" spans="1:2">
      <c r="A10983" s="53"/>
      <c r="B10983" s="53"/>
    </row>
    <row r="10984" spans="1:2">
      <c r="A10984" s="53"/>
      <c r="B10984" s="53"/>
    </row>
    <row r="10985" spans="1:2">
      <c r="A10985" s="53"/>
      <c r="B10985" s="53"/>
    </row>
    <row r="10986" spans="1:2">
      <c r="A10986" s="53"/>
      <c r="B10986" s="53"/>
    </row>
    <row r="10987" spans="1:2">
      <c r="A10987" s="53"/>
      <c r="B10987" s="53"/>
    </row>
    <row r="10988" spans="1:2">
      <c r="A10988" s="53"/>
      <c r="B10988" s="53"/>
    </row>
    <row r="10989" spans="1:2">
      <c r="A10989" s="53"/>
      <c r="B10989" s="53"/>
    </row>
    <row r="10990" spans="1:2">
      <c r="A10990" s="53"/>
      <c r="B10990" s="53"/>
    </row>
    <row r="10991" spans="1:2">
      <c r="A10991" s="53"/>
      <c r="B10991" s="53"/>
    </row>
    <row r="10992" spans="1:2">
      <c r="A10992" s="53"/>
      <c r="B10992" s="53"/>
    </row>
    <row r="10993" spans="1:2">
      <c r="A10993" s="53"/>
      <c r="B10993" s="53"/>
    </row>
    <row r="10994" spans="1:2">
      <c r="A10994" s="53"/>
      <c r="B10994" s="53"/>
    </row>
    <row r="10995" spans="1:2">
      <c r="A10995" s="53"/>
      <c r="B10995" s="53"/>
    </row>
    <row r="10996" spans="1:2">
      <c r="A10996" s="53"/>
      <c r="B10996" s="53"/>
    </row>
    <row r="10997" spans="1:2">
      <c r="A10997" s="53"/>
      <c r="B10997" s="53"/>
    </row>
    <row r="10998" spans="1:2">
      <c r="A10998" s="53"/>
      <c r="B10998" s="53"/>
    </row>
    <row r="10999" spans="1:2">
      <c r="A10999" s="53"/>
      <c r="B10999" s="53"/>
    </row>
    <row r="11000" spans="1:2">
      <c r="A11000" s="53"/>
      <c r="B11000" s="53"/>
    </row>
    <row r="11001" spans="1:2">
      <c r="A11001" s="53"/>
      <c r="B11001" s="53"/>
    </row>
    <row r="11002" spans="1:2">
      <c r="A11002" s="53"/>
      <c r="B11002" s="53"/>
    </row>
    <row r="11003" spans="1:2">
      <c r="A11003" s="53"/>
      <c r="B11003" s="53"/>
    </row>
    <row r="11004" spans="1:2">
      <c r="A11004" s="53"/>
      <c r="B11004" s="53"/>
    </row>
    <row r="11005" spans="1:2">
      <c r="A11005" s="53"/>
      <c r="B11005" s="53"/>
    </row>
    <row r="11006" spans="1:2">
      <c r="A11006" s="53"/>
      <c r="B11006" s="53"/>
    </row>
    <row r="11007" spans="1:2">
      <c r="A11007" s="53"/>
      <c r="B11007" s="53"/>
    </row>
    <row r="11008" spans="1:2">
      <c r="A11008" s="53"/>
      <c r="B11008" s="53"/>
    </row>
    <row r="11009" spans="1:2">
      <c r="A11009" s="53"/>
      <c r="B11009" s="53"/>
    </row>
    <row r="11010" spans="1:2">
      <c r="A11010" s="53"/>
      <c r="B11010" s="53"/>
    </row>
    <row r="11011" spans="1:2">
      <c r="A11011" s="53"/>
      <c r="B11011" s="53"/>
    </row>
    <row r="11012" spans="1:2">
      <c r="A11012" s="53"/>
      <c r="B11012" s="53"/>
    </row>
    <row r="11013" spans="1:2">
      <c r="A11013" s="53"/>
      <c r="B11013" s="53"/>
    </row>
    <row r="11014" spans="1:2">
      <c r="A11014" s="53"/>
      <c r="B11014" s="53"/>
    </row>
    <row r="11015" spans="1:2">
      <c r="A11015" s="53"/>
      <c r="B11015" s="53"/>
    </row>
    <row r="11016" spans="1:2">
      <c r="A11016" s="53"/>
      <c r="B11016" s="53"/>
    </row>
    <row r="11017" spans="1:2">
      <c r="A11017" s="53"/>
      <c r="B11017" s="53"/>
    </row>
    <row r="11018" spans="1:2">
      <c r="A11018" s="53"/>
      <c r="B11018" s="53"/>
    </row>
    <row r="11019" spans="1:2">
      <c r="A11019" s="53"/>
      <c r="B11019" s="53"/>
    </row>
    <row r="11020" spans="1:2">
      <c r="A11020" s="53"/>
      <c r="B11020" s="53"/>
    </row>
    <row r="11021" spans="1:2">
      <c r="A11021" s="53"/>
      <c r="B11021" s="53"/>
    </row>
    <row r="11022" spans="1:2">
      <c r="A11022" s="53"/>
      <c r="B11022" s="53"/>
    </row>
    <row r="11023" spans="1:2">
      <c r="A11023" s="53"/>
      <c r="B11023" s="53"/>
    </row>
    <row r="11024" spans="1:2">
      <c r="A11024" s="53"/>
      <c r="B11024" s="53"/>
    </row>
    <row r="11025" spans="1:2">
      <c r="A11025" s="53"/>
      <c r="B11025" s="53"/>
    </row>
    <row r="11026" spans="1:2">
      <c r="A11026" s="53"/>
      <c r="B11026" s="53"/>
    </row>
    <row r="11027" spans="1:2">
      <c r="A11027" s="53"/>
      <c r="B11027" s="53"/>
    </row>
    <row r="11028" spans="1:2">
      <c r="A11028" s="53"/>
      <c r="B11028" s="53"/>
    </row>
    <row r="11029" spans="1:2">
      <c r="A11029" s="53"/>
      <c r="B11029" s="53"/>
    </row>
    <row r="11030" spans="1:2">
      <c r="A11030" s="53"/>
      <c r="B11030" s="53"/>
    </row>
    <row r="11031" spans="1:2">
      <c r="A11031" s="53"/>
      <c r="B11031" s="53"/>
    </row>
    <row r="11032" spans="1:2">
      <c r="A11032" s="53"/>
      <c r="B11032" s="53"/>
    </row>
    <row r="11033" spans="1:2">
      <c r="A11033" s="53"/>
      <c r="B11033" s="53"/>
    </row>
    <row r="11034" spans="1:2">
      <c r="A11034" s="53"/>
      <c r="B11034" s="53"/>
    </row>
    <row r="11035" spans="1:2">
      <c r="A11035" s="53"/>
      <c r="B11035" s="53"/>
    </row>
    <row r="11036" spans="1:2">
      <c r="A11036" s="53"/>
      <c r="B11036" s="53"/>
    </row>
    <row r="11037" spans="1:2">
      <c r="A11037" s="53"/>
      <c r="B11037" s="53"/>
    </row>
    <row r="11038" spans="1:2">
      <c r="A11038" s="53"/>
      <c r="B11038" s="53"/>
    </row>
    <row r="11039" spans="1:2">
      <c r="A11039" s="53"/>
      <c r="B11039" s="53"/>
    </row>
    <row r="11040" spans="1:2">
      <c r="A11040" s="53"/>
      <c r="B11040" s="53"/>
    </row>
    <row r="11041" spans="1:2">
      <c r="A11041" s="53"/>
      <c r="B11041" s="53"/>
    </row>
    <row r="11042" spans="1:2">
      <c r="A11042" s="53"/>
      <c r="B11042" s="53"/>
    </row>
    <row r="11043" spans="1:2">
      <c r="A11043" s="53"/>
      <c r="B11043" s="53"/>
    </row>
    <row r="11044" spans="1:2">
      <c r="A11044" s="53"/>
      <c r="B11044" s="53"/>
    </row>
    <row r="11045" spans="1:2">
      <c r="A11045" s="53"/>
      <c r="B11045" s="53"/>
    </row>
    <row r="11046" spans="1:2">
      <c r="A11046" s="53"/>
      <c r="B11046" s="53"/>
    </row>
    <row r="11047" spans="1:2">
      <c r="A11047" s="53"/>
      <c r="B11047" s="53"/>
    </row>
    <row r="11048" spans="1:2">
      <c r="A11048" s="53"/>
      <c r="B11048" s="53"/>
    </row>
    <row r="11049" spans="1:2">
      <c r="A11049" s="53"/>
      <c r="B11049" s="53"/>
    </row>
    <row r="11050" spans="1:2">
      <c r="A11050" s="53"/>
      <c r="B11050" s="53"/>
    </row>
    <row r="11051" spans="1:2">
      <c r="A11051" s="53"/>
      <c r="B11051" s="53"/>
    </row>
    <row r="11052" spans="1:2">
      <c r="A11052" s="53"/>
      <c r="B11052" s="53"/>
    </row>
    <row r="11053" spans="1:2">
      <c r="A11053" s="53"/>
      <c r="B11053" s="53"/>
    </row>
    <row r="11054" spans="1:2">
      <c r="A11054" s="53"/>
      <c r="B11054" s="53"/>
    </row>
    <row r="11055" spans="1:2">
      <c r="A11055" s="53"/>
      <c r="B11055" s="53"/>
    </row>
    <row r="11056" spans="1:2">
      <c r="A11056" s="53"/>
      <c r="B11056" s="53"/>
    </row>
    <row r="11057" spans="1:2">
      <c r="A11057" s="53"/>
      <c r="B11057" s="53"/>
    </row>
    <row r="11058" spans="1:2">
      <c r="A11058" s="53"/>
      <c r="B11058" s="53"/>
    </row>
    <row r="11059" spans="1:2">
      <c r="A11059" s="53"/>
      <c r="B11059" s="53"/>
    </row>
    <row r="11060" spans="1:2">
      <c r="A11060" s="53"/>
      <c r="B11060" s="53"/>
    </row>
    <row r="11061" spans="1:2">
      <c r="A11061" s="53"/>
      <c r="B11061" s="53"/>
    </row>
    <row r="11062" spans="1:2">
      <c r="A11062" s="53"/>
      <c r="B11062" s="53"/>
    </row>
    <row r="11063" spans="1:2">
      <c r="A11063" s="53"/>
      <c r="B11063" s="53"/>
    </row>
    <row r="11064" spans="1:2">
      <c r="A11064" s="53"/>
      <c r="B11064" s="53"/>
    </row>
    <row r="11065" spans="1:2">
      <c r="A11065" s="53"/>
      <c r="B11065" s="53"/>
    </row>
    <row r="11066" spans="1:2">
      <c r="A11066" s="53"/>
      <c r="B11066" s="53"/>
    </row>
    <row r="11067" spans="1:2">
      <c r="A11067" s="53"/>
      <c r="B11067" s="53"/>
    </row>
    <row r="11068" spans="1:2">
      <c r="A11068" s="53"/>
      <c r="B11068" s="53"/>
    </row>
    <row r="11069" spans="1:2">
      <c r="A11069" s="53"/>
      <c r="B11069" s="53"/>
    </row>
    <row r="11070" spans="1:2">
      <c r="A11070" s="53"/>
      <c r="B11070" s="53"/>
    </row>
    <row r="11071" spans="1:2">
      <c r="A11071" s="53"/>
      <c r="B11071" s="53"/>
    </row>
    <row r="11072" spans="1:2">
      <c r="A11072" s="53"/>
      <c r="B11072" s="53"/>
    </row>
    <row r="11073" spans="1:2">
      <c r="A11073" s="53"/>
      <c r="B11073" s="53"/>
    </row>
    <row r="11074" spans="1:2">
      <c r="A11074" s="53"/>
      <c r="B11074" s="53"/>
    </row>
    <row r="11075" spans="1:2">
      <c r="A11075" s="53"/>
      <c r="B11075" s="53"/>
    </row>
    <row r="11076" spans="1:2">
      <c r="A11076" s="53"/>
      <c r="B11076" s="53"/>
    </row>
    <row r="11077" spans="1:2">
      <c r="A11077" s="53"/>
      <c r="B11077" s="53"/>
    </row>
    <row r="11078" spans="1:2">
      <c r="A11078" s="53"/>
      <c r="B11078" s="53"/>
    </row>
    <row r="11079" spans="1:2">
      <c r="A11079" s="53"/>
      <c r="B11079" s="53"/>
    </row>
    <row r="11080" spans="1:2">
      <c r="A11080" s="53"/>
      <c r="B11080" s="53"/>
    </row>
    <row r="11081" spans="1:2">
      <c r="A11081" s="53"/>
      <c r="B11081" s="53"/>
    </row>
    <row r="11082" spans="1:2">
      <c r="A11082" s="53"/>
      <c r="B11082" s="53"/>
    </row>
    <row r="11083" spans="1:2">
      <c r="A11083" s="53"/>
      <c r="B11083" s="53"/>
    </row>
    <row r="11084" spans="1:2">
      <c r="A11084" s="53"/>
      <c r="B11084" s="53"/>
    </row>
    <row r="11085" spans="1:2">
      <c r="A11085" s="53"/>
      <c r="B11085" s="53"/>
    </row>
    <row r="11086" spans="1:2">
      <c r="A11086" s="53"/>
      <c r="B11086" s="53"/>
    </row>
    <row r="11087" spans="1:2">
      <c r="A11087" s="53"/>
      <c r="B11087" s="53"/>
    </row>
    <row r="11088" spans="1:2">
      <c r="A11088" s="53"/>
      <c r="B11088" s="53"/>
    </row>
    <row r="11089" spans="1:2">
      <c r="A11089" s="53"/>
      <c r="B11089" s="53"/>
    </row>
    <row r="11090" spans="1:2">
      <c r="A11090" s="53"/>
      <c r="B11090" s="53"/>
    </row>
    <row r="11091" spans="1:2">
      <c r="A11091" s="53"/>
      <c r="B11091" s="53"/>
    </row>
    <row r="11092" spans="1:2">
      <c r="A11092" s="53"/>
      <c r="B11092" s="53"/>
    </row>
    <row r="11093" spans="1:2">
      <c r="A11093" s="53"/>
      <c r="B11093" s="53"/>
    </row>
    <row r="11094" spans="1:2">
      <c r="A11094" s="53"/>
      <c r="B11094" s="53"/>
    </row>
    <row r="11095" spans="1:2">
      <c r="A11095" s="53"/>
      <c r="B11095" s="53"/>
    </row>
    <row r="11096" spans="1:2">
      <c r="A11096" s="53"/>
      <c r="B11096" s="53"/>
    </row>
    <row r="11097" spans="1:2">
      <c r="A11097" s="53"/>
      <c r="B11097" s="53"/>
    </row>
    <row r="11098" spans="1:2">
      <c r="A11098" s="53"/>
      <c r="B11098" s="53"/>
    </row>
    <row r="11099" spans="1:2">
      <c r="A11099" s="53"/>
      <c r="B11099" s="53"/>
    </row>
    <row r="11100" spans="1:2">
      <c r="A11100" s="53"/>
      <c r="B11100" s="53"/>
    </row>
    <row r="11101" spans="1:2">
      <c r="A11101" s="53"/>
      <c r="B11101" s="53"/>
    </row>
    <row r="11102" spans="1:2">
      <c r="A11102" s="53"/>
      <c r="B11102" s="53"/>
    </row>
    <row r="11103" spans="1:2">
      <c r="A11103" s="53"/>
      <c r="B11103" s="53"/>
    </row>
    <row r="11104" spans="1:2">
      <c r="A11104" s="53"/>
      <c r="B11104" s="53"/>
    </row>
    <row r="11105" spans="1:2">
      <c r="A11105" s="53"/>
      <c r="B11105" s="53"/>
    </row>
    <row r="11106" spans="1:2">
      <c r="A11106" s="53"/>
      <c r="B11106" s="53"/>
    </row>
    <row r="11107" spans="1:2">
      <c r="A11107" s="53"/>
      <c r="B11107" s="53"/>
    </row>
    <row r="11108" spans="1:2">
      <c r="A11108" s="53"/>
      <c r="B11108" s="53"/>
    </row>
    <row r="11109" spans="1:2">
      <c r="A11109" s="53"/>
      <c r="B11109" s="53"/>
    </row>
    <row r="11110" spans="1:2">
      <c r="A11110" s="53"/>
      <c r="B11110" s="53"/>
    </row>
    <row r="11111" spans="1:2">
      <c r="A11111" s="53"/>
      <c r="B11111" s="53"/>
    </row>
    <row r="11112" spans="1:2">
      <c r="A11112" s="53"/>
      <c r="B11112" s="53"/>
    </row>
    <row r="11113" spans="1:2">
      <c r="A11113" s="53"/>
      <c r="B11113" s="53"/>
    </row>
    <row r="11114" spans="1:2">
      <c r="A11114" s="53"/>
      <c r="B11114" s="53"/>
    </row>
    <row r="11115" spans="1:2">
      <c r="A11115" s="53"/>
      <c r="B11115" s="53"/>
    </row>
    <row r="11116" spans="1:2">
      <c r="A11116" s="53"/>
      <c r="B11116" s="53"/>
    </row>
    <row r="11117" spans="1:2">
      <c r="A11117" s="53"/>
      <c r="B11117" s="53"/>
    </row>
    <row r="11118" spans="1:2">
      <c r="A11118" s="53"/>
      <c r="B11118" s="53"/>
    </row>
    <row r="11119" spans="1:2">
      <c r="A11119" s="53"/>
      <c r="B11119" s="53"/>
    </row>
    <row r="11120" spans="1:2">
      <c r="A11120" s="53"/>
      <c r="B11120" s="53"/>
    </row>
    <row r="11121" spans="1:2">
      <c r="A11121" s="53"/>
      <c r="B11121" s="53"/>
    </row>
    <row r="11122" spans="1:2">
      <c r="A11122" s="53"/>
      <c r="B11122" s="53"/>
    </row>
    <row r="11123" spans="1:2">
      <c r="A11123" s="53"/>
      <c r="B11123" s="53"/>
    </row>
    <row r="11124" spans="1:2">
      <c r="A11124" s="53"/>
      <c r="B11124" s="53"/>
    </row>
    <row r="11125" spans="1:2">
      <c r="A11125" s="53"/>
      <c r="B11125" s="53"/>
    </row>
    <row r="11126" spans="1:2">
      <c r="A11126" s="53"/>
      <c r="B11126" s="53"/>
    </row>
    <row r="11127" spans="1:2">
      <c r="A11127" s="53"/>
      <c r="B11127" s="53"/>
    </row>
    <row r="11128" spans="1:2">
      <c r="A11128" s="53"/>
      <c r="B11128" s="53"/>
    </row>
    <row r="11129" spans="1:2">
      <c r="A11129" s="53"/>
      <c r="B11129" s="53"/>
    </row>
    <row r="11130" spans="1:2">
      <c r="A11130" s="53"/>
      <c r="B11130" s="53"/>
    </row>
    <row r="11131" spans="1:2">
      <c r="A11131" s="53"/>
      <c r="B11131" s="53"/>
    </row>
    <row r="11132" spans="1:2">
      <c r="A11132" s="53"/>
      <c r="B11132" s="53"/>
    </row>
    <row r="11133" spans="1:2">
      <c r="A11133" s="53"/>
      <c r="B11133" s="53"/>
    </row>
    <row r="11134" spans="1:2">
      <c r="A11134" s="53"/>
      <c r="B11134" s="53"/>
    </row>
    <row r="11135" spans="1:2">
      <c r="A11135" s="53"/>
      <c r="B11135" s="53"/>
    </row>
    <row r="11136" spans="1:2">
      <c r="A11136" s="53"/>
      <c r="B11136" s="53"/>
    </row>
    <row r="11137" spans="1:2">
      <c r="A11137" s="53"/>
      <c r="B11137" s="53"/>
    </row>
    <row r="11138" spans="1:2">
      <c r="A11138" s="53"/>
      <c r="B11138" s="53"/>
    </row>
    <row r="11139" spans="1:2">
      <c r="A11139" s="53"/>
      <c r="B11139" s="53"/>
    </row>
    <row r="11140" spans="1:2">
      <c r="A11140" s="53"/>
      <c r="B11140" s="53"/>
    </row>
    <row r="11141" spans="1:2">
      <c r="A11141" s="53"/>
      <c r="B11141" s="53"/>
    </row>
    <row r="11142" spans="1:2">
      <c r="A11142" s="53"/>
      <c r="B11142" s="53"/>
    </row>
    <row r="11143" spans="1:2">
      <c r="A11143" s="53"/>
      <c r="B11143" s="53"/>
    </row>
    <row r="11144" spans="1:2">
      <c r="A11144" s="53"/>
      <c r="B11144" s="53"/>
    </row>
    <row r="11145" spans="1:2">
      <c r="A11145" s="53"/>
      <c r="B11145" s="53"/>
    </row>
    <row r="11146" spans="1:2">
      <c r="A11146" s="53"/>
      <c r="B11146" s="53"/>
    </row>
    <row r="11147" spans="1:2">
      <c r="A11147" s="53"/>
      <c r="B11147" s="53"/>
    </row>
    <row r="11148" spans="1:2">
      <c r="A11148" s="53"/>
      <c r="B11148" s="53"/>
    </row>
    <row r="11149" spans="1:2">
      <c r="A11149" s="53"/>
      <c r="B11149" s="53"/>
    </row>
    <row r="11150" spans="1:2">
      <c r="A11150" s="53"/>
      <c r="B11150" s="53"/>
    </row>
    <row r="11151" spans="1:2">
      <c r="A11151" s="53"/>
      <c r="B11151" s="53"/>
    </row>
    <row r="11152" spans="1:2">
      <c r="A11152" s="53"/>
      <c r="B11152" s="53"/>
    </row>
    <row r="11153" spans="1:2">
      <c r="A11153" s="53"/>
      <c r="B11153" s="53"/>
    </row>
    <row r="11154" spans="1:2">
      <c r="A11154" s="53"/>
      <c r="B11154" s="53"/>
    </row>
    <row r="11155" spans="1:2">
      <c r="A11155" s="53"/>
      <c r="B11155" s="53"/>
    </row>
    <row r="11156" spans="1:2">
      <c r="A11156" s="53"/>
      <c r="B11156" s="53"/>
    </row>
    <row r="11157" spans="1:2">
      <c r="A11157" s="53"/>
      <c r="B11157" s="53"/>
    </row>
    <row r="11158" spans="1:2">
      <c r="A11158" s="53"/>
      <c r="B11158" s="53"/>
    </row>
    <row r="11159" spans="1:2">
      <c r="A11159" s="53"/>
      <c r="B11159" s="53"/>
    </row>
    <row r="11160" spans="1:2">
      <c r="A11160" s="53"/>
      <c r="B11160" s="53"/>
    </row>
    <row r="11161" spans="1:2">
      <c r="A11161" s="53"/>
      <c r="B11161" s="53"/>
    </row>
    <row r="11162" spans="1:2">
      <c r="A11162" s="53"/>
      <c r="B11162" s="53"/>
    </row>
    <row r="11163" spans="1:2">
      <c r="A11163" s="53"/>
      <c r="B11163" s="53"/>
    </row>
    <row r="11164" spans="1:2">
      <c r="A11164" s="53"/>
      <c r="B11164" s="53"/>
    </row>
    <row r="11165" spans="1:2">
      <c r="A11165" s="53"/>
      <c r="B11165" s="53"/>
    </row>
    <row r="11166" spans="1:2">
      <c r="A11166" s="53"/>
      <c r="B11166" s="53"/>
    </row>
    <row r="11167" spans="1:2">
      <c r="A11167" s="53"/>
      <c r="B11167" s="53"/>
    </row>
    <row r="11168" spans="1:2">
      <c r="A11168" s="53"/>
      <c r="B11168" s="53"/>
    </row>
    <row r="11169" spans="1:2">
      <c r="A11169" s="53"/>
      <c r="B11169" s="53"/>
    </row>
    <row r="11170" spans="1:2">
      <c r="A11170" s="53"/>
      <c r="B11170" s="53"/>
    </row>
    <row r="11171" spans="1:2">
      <c r="A11171" s="53"/>
      <c r="B11171" s="53"/>
    </row>
    <row r="11172" spans="1:2">
      <c r="A11172" s="53"/>
      <c r="B11172" s="53"/>
    </row>
    <row r="11173" spans="1:2">
      <c r="A11173" s="53"/>
      <c r="B11173" s="53"/>
    </row>
    <row r="11174" spans="1:2">
      <c r="A11174" s="53"/>
      <c r="B11174" s="53"/>
    </row>
    <row r="11175" spans="1:2">
      <c r="A11175" s="53"/>
      <c r="B11175" s="53"/>
    </row>
    <row r="11176" spans="1:2">
      <c r="A11176" s="53"/>
      <c r="B11176" s="53"/>
    </row>
    <row r="11177" spans="1:2">
      <c r="A11177" s="53"/>
      <c r="B11177" s="53"/>
    </row>
    <row r="11178" spans="1:2">
      <c r="A11178" s="53"/>
      <c r="B11178" s="53"/>
    </row>
    <row r="11179" spans="1:2">
      <c r="A11179" s="53"/>
      <c r="B11179" s="53"/>
    </row>
    <row r="11180" spans="1:2">
      <c r="A11180" s="53"/>
      <c r="B11180" s="53"/>
    </row>
    <row r="11181" spans="1:2">
      <c r="A11181" s="53"/>
      <c r="B11181" s="53"/>
    </row>
    <row r="11182" spans="1:2">
      <c r="A11182" s="53"/>
      <c r="B11182" s="53"/>
    </row>
    <row r="11183" spans="1:2">
      <c r="A11183" s="53"/>
      <c r="B11183" s="53"/>
    </row>
    <row r="11184" spans="1:2">
      <c r="A11184" s="53"/>
      <c r="B11184" s="53"/>
    </row>
    <row r="11185" spans="1:2">
      <c r="A11185" s="53"/>
      <c r="B11185" s="53"/>
    </row>
    <row r="11186" spans="1:2">
      <c r="A11186" s="53"/>
      <c r="B11186" s="53"/>
    </row>
    <row r="11187" spans="1:2">
      <c r="A11187" s="53"/>
      <c r="B11187" s="53"/>
    </row>
    <row r="11188" spans="1:2">
      <c r="A11188" s="53"/>
      <c r="B11188" s="53"/>
    </row>
    <row r="11189" spans="1:2">
      <c r="A11189" s="53"/>
      <c r="B11189" s="53"/>
    </row>
    <row r="11190" spans="1:2">
      <c r="A11190" s="53"/>
      <c r="B11190" s="53"/>
    </row>
    <row r="11191" spans="1:2">
      <c r="A11191" s="53"/>
      <c r="B11191" s="53"/>
    </row>
    <row r="11192" spans="1:2">
      <c r="A11192" s="53"/>
      <c r="B11192" s="53"/>
    </row>
    <row r="11193" spans="1:2">
      <c r="A11193" s="53"/>
      <c r="B11193" s="53"/>
    </row>
    <row r="11194" spans="1:2">
      <c r="A11194" s="53"/>
      <c r="B11194" s="53"/>
    </row>
    <row r="11195" spans="1:2">
      <c r="A11195" s="53"/>
      <c r="B11195" s="53"/>
    </row>
    <row r="11196" spans="1:2">
      <c r="A11196" s="53"/>
      <c r="B11196" s="53"/>
    </row>
    <row r="11197" spans="1:2">
      <c r="A11197" s="53"/>
      <c r="B11197" s="53"/>
    </row>
    <row r="11198" spans="1:2">
      <c r="A11198" s="53"/>
      <c r="B11198" s="53"/>
    </row>
    <row r="11199" spans="1:2">
      <c r="A11199" s="53"/>
      <c r="B11199" s="53"/>
    </row>
    <row r="11200" spans="1:2">
      <c r="A11200" s="53"/>
      <c r="B11200" s="53"/>
    </row>
    <row r="11201" spans="1:2">
      <c r="A11201" s="53"/>
      <c r="B11201" s="53"/>
    </row>
    <row r="11202" spans="1:2">
      <c r="A11202" s="53"/>
      <c r="B11202" s="53"/>
    </row>
    <row r="11203" spans="1:2">
      <c r="A11203" s="53"/>
      <c r="B11203" s="53"/>
    </row>
    <row r="11204" spans="1:2">
      <c r="A11204" s="53"/>
      <c r="B11204" s="53"/>
    </row>
    <row r="11205" spans="1:2">
      <c r="A11205" s="53"/>
      <c r="B11205" s="53"/>
    </row>
    <row r="11206" spans="1:2">
      <c r="A11206" s="53"/>
      <c r="B11206" s="53"/>
    </row>
    <row r="11207" spans="1:2">
      <c r="B11207" s="53"/>
    </row>
    <row r="11208" spans="1:2">
      <c r="B11208" s="53"/>
    </row>
    <row r="11209" spans="1:2">
      <c r="B11209" s="53"/>
    </row>
    <row r="11210" spans="1:2">
      <c r="B11210" s="53"/>
    </row>
    <row r="11211" spans="1:2">
      <c r="B11211" s="53"/>
    </row>
    <row r="11212" spans="1:2">
      <c r="B11212" s="53"/>
    </row>
    <row r="11213" spans="1:2">
      <c r="B11213" s="53"/>
    </row>
    <row r="11214" spans="1:2">
      <c r="B11214" s="53"/>
    </row>
    <row r="11215" spans="1:2">
      <c r="B11215" s="53"/>
    </row>
    <row r="11216" spans="1:2">
      <c r="B11216" s="53"/>
    </row>
    <row r="11217" spans="2:2">
      <c r="B11217" s="53"/>
    </row>
    <row r="11218" spans="2:2">
      <c r="B11218" s="53"/>
    </row>
    <row r="11219" spans="2:2">
      <c r="B11219" s="53"/>
    </row>
    <row r="11220" spans="2:2">
      <c r="B11220" s="53"/>
    </row>
    <row r="11221" spans="2:2">
      <c r="B11221" s="53"/>
    </row>
    <row r="11222" spans="2:2">
      <c r="B11222" s="53"/>
    </row>
    <row r="11223" spans="2:2">
      <c r="B11223" s="53"/>
    </row>
    <row r="11224" spans="2:2">
      <c r="B11224" s="53"/>
    </row>
    <row r="11225" spans="2:2">
      <c r="B11225" s="53"/>
    </row>
    <row r="11226" spans="2:2">
      <c r="B11226" s="53"/>
    </row>
    <row r="11227" spans="2:2">
      <c r="B11227" s="53"/>
    </row>
    <row r="11228" spans="2:2">
      <c r="B11228" s="53"/>
    </row>
    <row r="11229" spans="2:2">
      <c r="B11229" s="53"/>
    </row>
    <row r="11230" spans="2:2">
      <c r="B11230" s="53"/>
    </row>
    <row r="11231" spans="2:2">
      <c r="B11231" s="53"/>
    </row>
    <row r="11232" spans="2:2">
      <c r="B11232" s="53"/>
    </row>
    <row r="11233" spans="2:2">
      <c r="B11233" s="53"/>
    </row>
    <row r="11234" spans="2:2">
      <c r="B11234" s="53"/>
    </row>
    <row r="11235" spans="2:2">
      <c r="B11235" s="53"/>
    </row>
    <row r="11236" spans="2:2">
      <c r="B11236" s="53"/>
    </row>
    <row r="11237" spans="2:2">
      <c r="B11237" s="53"/>
    </row>
    <row r="11238" spans="2:2">
      <c r="B11238" s="53"/>
    </row>
    <row r="11239" spans="2:2">
      <c r="B11239" s="53"/>
    </row>
    <row r="11240" spans="2:2">
      <c r="B11240" s="53"/>
    </row>
    <row r="11241" spans="2:2">
      <c r="B11241" s="53"/>
    </row>
    <row r="11242" spans="2:2">
      <c r="B11242" s="53"/>
    </row>
    <row r="11243" spans="2:2">
      <c r="B11243" s="53"/>
    </row>
    <row r="11244" spans="2:2">
      <c r="B11244" s="53"/>
    </row>
    <row r="11245" spans="2:2">
      <c r="B11245" s="53"/>
    </row>
    <row r="11246" spans="2:2">
      <c r="B11246" s="53"/>
    </row>
    <row r="11247" spans="2:2">
      <c r="B11247" s="53"/>
    </row>
    <row r="11248" spans="2:2">
      <c r="B11248" s="53"/>
    </row>
    <row r="11249" spans="2:2">
      <c r="B11249" s="53"/>
    </row>
    <row r="11250" spans="2:2">
      <c r="B11250" s="53"/>
    </row>
    <row r="11251" spans="2:2">
      <c r="B11251" s="53"/>
    </row>
    <row r="11252" spans="2:2">
      <c r="B11252" s="53"/>
    </row>
    <row r="11253" spans="2:2">
      <c r="B11253" s="53"/>
    </row>
    <row r="11254" spans="2:2">
      <c r="B11254" s="53"/>
    </row>
    <row r="11255" spans="2:2">
      <c r="B11255" s="53"/>
    </row>
    <row r="11256" spans="2:2">
      <c r="B11256" s="53"/>
    </row>
    <row r="11257" spans="2:2">
      <c r="B11257" s="53"/>
    </row>
    <row r="11258" spans="2:2">
      <c r="B11258" s="53"/>
    </row>
    <row r="11259" spans="2:2">
      <c r="B11259" s="53"/>
    </row>
    <row r="11260" spans="2:2">
      <c r="B11260" s="53"/>
    </row>
    <row r="11261" spans="2:2">
      <c r="B11261" s="53"/>
    </row>
    <row r="11262" spans="2:2">
      <c r="B11262" s="53"/>
    </row>
    <row r="11263" spans="2:2">
      <c r="B11263" s="53"/>
    </row>
    <row r="11264" spans="2:2">
      <c r="B11264" s="53"/>
    </row>
    <row r="11265" spans="2:2">
      <c r="B11265" s="53"/>
    </row>
    <row r="11266" spans="2:2">
      <c r="B11266" s="53"/>
    </row>
    <row r="11267" spans="2:2">
      <c r="B11267" s="53"/>
    </row>
    <row r="11268" spans="2:2">
      <c r="B11268" s="53"/>
    </row>
    <row r="11269" spans="2:2">
      <c r="B11269" s="53"/>
    </row>
    <row r="11270" spans="2:2">
      <c r="B11270" s="53"/>
    </row>
    <row r="11271" spans="2:2">
      <c r="B11271" s="53"/>
    </row>
    <row r="11272" spans="2:2">
      <c r="B11272" s="53"/>
    </row>
    <row r="11273" spans="2:2">
      <c r="B11273" s="53"/>
    </row>
    <row r="11274" spans="2:2">
      <c r="B11274" s="53"/>
    </row>
    <row r="11275" spans="2:2">
      <c r="B11275" s="53"/>
    </row>
    <row r="11276" spans="2:2">
      <c r="B11276" s="53"/>
    </row>
    <row r="11277" spans="2:2">
      <c r="B11277" s="53"/>
    </row>
    <row r="11278" spans="2:2">
      <c r="B11278" s="53"/>
    </row>
    <row r="11279" spans="2:2">
      <c r="B11279" s="53"/>
    </row>
    <row r="11280" spans="2:2">
      <c r="B11280" s="53"/>
    </row>
    <row r="11281" spans="2:2">
      <c r="B11281" s="53"/>
    </row>
    <row r="11282" spans="2:2">
      <c r="B11282" s="53"/>
    </row>
    <row r="11283" spans="2:2">
      <c r="B11283" s="53"/>
    </row>
    <row r="11284" spans="2:2">
      <c r="B11284" s="53"/>
    </row>
    <row r="11285" spans="2:2">
      <c r="B11285" s="53"/>
    </row>
    <row r="11286" spans="2:2">
      <c r="B11286" s="53"/>
    </row>
    <row r="11287" spans="2:2">
      <c r="B11287" s="53"/>
    </row>
    <row r="11288" spans="2:2">
      <c r="B11288" s="53"/>
    </row>
    <row r="11289" spans="2:2">
      <c r="B11289" s="53"/>
    </row>
    <row r="11290" spans="2:2">
      <c r="B11290" s="53"/>
    </row>
    <row r="11291" spans="2:2">
      <c r="B11291" s="53"/>
    </row>
    <row r="11292" spans="2:2">
      <c r="B11292" s="53"/>
    </row>
    <row r="11293" spans="2:2">
      <c r="B11293" s="53"/>
    </row>
    <row r="11294" spans="2:2">
      <c r="B11294" s="53"/>
    </row>
    <row r="11295" spans="2:2">
      <c r="B11295" s="53"/>
    </row>
    <row r="11296" spans="2:2">
      <c r="B11296" s="53"/>
    </row>
    <row r="11297" spans="2:2">
      <c r="B11297" s="53"/>
    </row>
    <row r="11298" spans="2:2">
      <c r="B11298" s="53"/>
    </row>
    <row r="11299" spans="2:2">
      <c r="B11299" s="53"/>
    </row>
    <row r="11300" spans="2:2">
      <c r="B11300" s="53"/>
    </row>
    <row r="11301" spans="2:2">
      <c r="B11301" s="53"/>
    </row>
    <row r="11302" spans="2:2">
      <c r="B11302" s="53"/>
    </row>
    <row r="11303" spans="2:2">
      <c r="B11303" s="53"/>
    </row>
    <row r="11304" spans="2:2">
      <c r="B11304" s="53"/>
    </row>
    <row r="11305" spans="2:2">
      <c r="B11305" s="53"/>
    </row>
    <row r="11306" spans="2:2">
      <c r="B11306" s="53"/>
    </row>
    <row r="11307" spans="2:2">
      <c r="B11307" s="53"/>
    </row>
    <row r="11308" spans="2:2">
      <c r="B11308" s="53"/>
    </row>
    <row r="11309" spans="2:2">
      <c r="B11309" s="53"/>
    </row>
    <row r="11310" spans="2:2">
      <c r="B11310" s="53"/>
    </row>
    <row r="11311" spans="2:2">
      <c r="B11311" s="53"/>
    </row>
    <row r="11312" spans="2:2">
      <c r="B11312" s="53"/>
    </row>
    <row r="11313" spans="1:2">
      <c r="B11313" s="53"/>
    </row>
    <row r="11314" spans="1:2">
      <c r="B11314" s="53"/>
    </row>
    <row r="11315" spans="1:2">
      <c r="B11315" s="53"/>
    </row>
    <row r="11316" spans="1:2">
      <c r="B11316" s="53"/>
    </row>
    <row r="11317" spans="1:2">
      <c r="B11317" s="53"/>
    </row>
    <row r="11318" spans="1:2">
      <c r="B11318" s="53"/>
    </row>
    <row r="11319" spans="1:2">
      <c r="B11319" s="53"/>
    </row>
    <row r="11320" spans="1:2">
      <c r="B11320" s="53"/>
    </row>
    <row r="11321" spans="1:2">
      <c r="B11321" s="53"/>
    </row>
    <row r="11322" spans="1:2">
      <c r="B11322" s="53"/>
    </row>
    <row r="11323" spans="1:2">
      <c r="B11323" s="53"/>
    </row>
    <row r="11324" spans="1:2">
      <c r="B11324" s="53"/>
    </row>
    <row r="11325" spans="1:2">
      <c r="B11325" s="53"/>
    </row>
    <row r="11326" spans="1:2">
      <c r="B11326" s="53"/>
    </row>
    <row r="11327" spans="1:2">
      <c r="A11327" s="53"/>
      <c r="B11327" s="53"/>
    </row>
    <row r="11328" spans="1:2">
      <c r="A11328" s="53"/>
      <c r="B11328" s="53"/>
    </row>
    <row r="11329" spans="1:2">
      <c r="A11329" s="53"/>
      <c r="B11329" s="53"/>
    </row>
    <row r="11330" spans="1:2">
      <c r="A11330" s="53"/>
      <c r="B11330" s="53"/>
    </row>
    <row r="11331" spans="1:2">
      <c r="A11331" s="53"/>
      <c r="B11331" s="53"/>
    </row>
    <row r="11332" spans="1:2">
      <c r="A11332" s="53"/>
      <c r="B11332" s="53"/>
    </row>
    <row r="11333" spans="1:2">
      <c r="A11333" s="53"/>
      <c r="B11333" s="53"/>
    </row>
    <row r="11334" spans="1:2">
      <c r="A11334" s="53"/>
      <c r="B11334" s="53"/>
    </row>
    <row r="11335" spans="1:2">
      <c r="A11335" s="53"/>
      <c r="B11335" s="53"/>
    </row>
    <row r="11336" spans="1:2">
      <c r="A11336" s="53"/>
      <c r="B11336" s="53"/>
    </row>
    <row r="11337" spans="1:2">
      <c r="A11337" s="53"/>
      <c r="B11337" s="53"/>
    </row>
    <row r="11338" spans="1:2">
      <c r="A11338" s="53"/>
      <c r="B11338" s="53"/>
    </row>
    <row r="11339" spans="1:2">
      <c r="A11339" s="53"/>
      <c r="B11339" s="53"/>
    </row>
    <row r="11340" spans="1:2">
      <c r="A11340" s="53"/>
      <c r="B11340" s="53"/>
    </row>
    <row r="11341" spans="1:2">
      <c r="A11341" s="53"/>
      <c r="B11341" s="53"/>
    </row>
    <row r="11342" spans="1:2">
      <c r="A11342" s="53"/>
      <c r="B11342" s="53"/>
    </row>
    <row r="11343" spans="1:2">
      <c r="A11343" s="53"/>
      <c r="B11343" s="53"/>
    </row>
    <row r="11344" spans="1:2">
      <c r="A11344" s="53"/>
      <c r="B11344" s="53"/>
    </row>
    <row r="11345" spans="1:2">
      <c r="A11345" s="53"/>
      <c r="B11345" s="53"/>
    </row>
    <row r="11346" spans="1:2">
      <c r="A11346" s="53"/>
      <c r="B11346" s="53"/>
    </row>
    <row r="11347" spans="1:2">
      <c r="A11347" s="53"/>
      <c r="B11347" s="53"/>
    </row>
    <row r="11348" spans="1:2">
      <c r="A11348" s="53"/>
      <c r="B11348" s="53"/>
    </row>
    <row r="11349" spans="1:2">
      <c r="A11349" s="53"/>
      <c r="B11349" s="53"/>
    </row>
    <row r="11350" spans="1:2">
      <c r="A11350" s="53"/>
      <c r="B11350" s="53"/>
    </row>
    <row r="11351" spans="1:2">
      <c r="A11351" s="53"/>
      <c r="B11351" s="53"/>
    </row>
    <row r="11352" spans="1:2">
      <c r="A11352" s="53"/>
      <c r="B11352" s="53"/>
    </row>
    <row r="11353" spans="1:2">
      <c r="A11353" s="53"/>
      <c r="B11353" s="53"/>
    </row>
    <row r="11354" spans="1:2">
      <c r="A11354" s="53"/>
      <c r="B11354" s="53"/>
    </row>
    <row r="11355" spans="1:2">
      <c r="A11355" s="53"/>
      <c r="B11355" s="53"/>
    </row>
    <row r="11356" spans="1:2">
      <c r="A11356" s="53"/>
      <c r="B11356" s="53"/>
    </row>
    <row r="11357" spans="1:2">
      <c r="A11357" s="53"/>
      <c r="B11357" s="53"/>
    </row>
    <row r="11358" spans="1:2">
      <c r="A11358" s="53"/>
      <c r="B11358" s="53"/>
    </row>
    <row r="11359" spans="1:2">
      <c r="A11359" s="53"/>
      <c r="B11359" s="53"/>
    </row>
    <row r="11360" spans="1:2">
      <c r="A11360" s="53"/>
      <c r="B11360" s="53"/>
    </row>
    <row r="11361" spans="1:2">
      <c r="A11361" s="53"/>
      <c r="B11361" s="53"/>
    </row>
    <row r="11362" spans="1:2">
      <c r="A11362" s="53"/>
      <c r="B11362" s="53"/>
    </row>
    <row r="11363" spans="1:2">
      <c r="A11363" s="53"/>
      <c r="B11363" s="53"/>
    </row>
    <row r="11364" spans="1:2">
      <c r="A11364" s="53"/>
      <c r="B11364" s="53"/>
    </row>
    <row r="11365" spans="1:2">
      <c r="A11365" s="53"/>
      <c r="B11365" s="53"/>
    </row>
    <row r="11366" spans="1:2">
      <c r="A11366" s="53"/>
      <c r="B11366" s="53"/>
    </row>
    <row r="11367" spans="1:2">
      <c r="A11367" s="53"/>
      <c r="B11367" s="53"/>
    </row>
    <row r="11368" spans="1:2">
      <c r="A11368" s="53"/>
      <c r="B11368" s="53"/>
    </row>
    <row r="11369" spans="1:2">
      <c r="A11369" s="53"/>
      <c r="B11369" s="53"/>
    </row>
    <row r="11370" spans="1:2">
      <c r="A11370" s="53"/>
      <c r="B11370" s="53"/>
    </row>
    <row r="11371" spans="1:2">
      <c r="A11371" s="53"/>
      <c r="B11371" s="53"/>
    </row>
    <row r="11372" spans="1:2">
      <c r="A11372" s="53"/>
      <c r="B11372" s="53"/>
    </row>
    <row r="11373" spans="1:2">
      <c r="A11373" s="53"/>
      <c r="B11373" s="53"/>
    </row>
    <row r="11374" spans="1:2">
      <c r="A11374" s="53"/>
      <c r="B11374" s="53"/>
    </row>
    <row r="11375" spans="1:2">
      <c r="A11375" s="53"/>
      <c r="B11375" s="53"/>
    </row>
    <row r="11376" spans="1:2">
      <c r="A11376" s="53"/>
      <c r="B11376" s="53"/>
    </row>
    <row r="11377" spans="1:2">
      <c r="A11377" s="53"/>
      <c r="B11377" s="53"/>
    </row>
    <row r="11378" spans="1:2">
      <c r="A11378" s="53"/>
      <c r="B11378" s="53"/>
    </row>
    <row r="11379" spans="1:2">
      <c r="A11379" s="53"/>
      <c r="B11379" s="53"/>
    </row>
    <row r="11380" spans="1:2">
      <c r="A11380" s="53"/>
      <c r="B11380" s="53"/>
    </row>
    <row r="11381" spans="1:2">
      <c r="A11381" s="53"/>
      <c r="B11381" s="53"/>
    </row>
    <row r="11382" spans="1:2">
      <c r="A11382" s="53"/>
      <c r="B11382" s="53"/>
    </row>
    <row r="11383" spans="1:2">
      <c r="A11383" s="53"/>
      <c r="B11383" s="53"/>
    </row>
    <row r="11384" spans="1:2">
      <c r="A11384" s="53"/>
      <c r="B11384" s="53"/>
    </row>
    <row r="11385" spans="1:2">
      <c r="A11385" s="53"/>
      <c r="B11385" s="53"/>
    </row>
    <row r="11386" spans="1:2">
      <c r="A11386" s="53"/>
      <c r="B11386" s="53"/>
    </row>
    <row r="11387" spans="1:2">
      <c r="A11387" s="53"/>
      <c r="B11387" s="53"/>
    </row>
    <row r="11388" spans="1:2">
      <c r="A11388" s="53"/>
      <c r="B11388" s="53"/>
    </row>
    <row r="11389" spans="1:2">
      <c r="A11389" s="53"/>
      <c r="B11389" s="53"/>
    </row>
    <row r="11390" spans="1:2">
      <c r="A11390" s="53"/>
      <c r="B11390" s="53"/>
    </row>
    <row r="11391" spans="1:2">
      <c r="A11391" s="53"/>
      <c r="B11391" s="53"/>
    </row>
    <row r="11392" spans="1:2">
      <c r="A11392" s="53"/>
      <c r="B11392" s="53"/>
    </row>
    <row r="11393" spans="1:2">
      <c r="A11393" s="53"/>
      <c r="B11393" s="53"/>
    </row>
    <row r="11394" spans="1:2">
      <c r="A11394" s="53"/>
      <c r="B11394" s="53"/>
    </row>
    <row r="11395" spans="1:2">
      <c r="A11395" s="53"/>
      <c r="B11395" s="53"/>
    </row>
    <row r="11396" spans="1:2">
      <c r="A11396" s="53"/>
      <c r="B11396" s="53"/>
    </row>
    <row r="11397" spans="1:2">
      <c r="A11397" s="53"/>
      <c r="B11397" s="53"/>
    </row>
    <row r="11398" spans="1:2">
      <c r="A11398" s="53"/>
      <c r="B11398" s="53"/>
    </row>
    <row r="11399" spans="1:2">
      <c r="A11399" s="53"/>
      <c r="B11399" s="54"/>
    </row>
    <row r="11400" spans="1:2">
      <c r="A11400" s="53"/>
      <c r="B11400" s="54"/>
    </row>
    <row r="11401" spans="1:2">
      <c r="A11401" s="53"/>
      <c r="B11401" s="54"/>
    </row>
    <row r="11402" spans="1:2">
      <c r="A11402" s="53"/>
      <c r="B11402" s="54"/>
    </row>
    <row r="11403" spans="1:2">
      <c r="A11403" s="53"/>
      <c r="B11403" s="54"/>
    </row>
    <row r="11404" spans="1:2">
      <c r="A11404" s="53"/>
      <c r="B11404" s="54"/>
    </row>
    <row r="11405" spans="1:2">
      <c r="A11405" s="53"/>
      <c r="B11405" s="54"/>
    </row>
    <row r="11406" spans="1:2">
      <c r="A11406" s="53"/>
      <c r="B11406" s="54"/>
    </row>
    <row r="11407" spans="1:2">
      <c r="A11407" s="53"/>
      <c r="B11407" s="54"/>
    </row>
    <row r="11408" spans="1:2">
      <c r="A11408" s="53"/>
      <c r="B11408" s="54"/>
    </row>
    <row r="11409" spans="1:2">
      <c r="A11409" s="53"/>
      <c r="B11409" s="54"/>
    </row>
    <row r="11410" spans="1:2">
      <c r="A11410" s="53"/>
      <c r="B11410" s="54"/>
    </row>
    <row r="11411" spans="1:2">
      <c r="A11411" s="53"/>
      <c r="B11411" s="54"/>
    </row>
    <row r="11412" spans="1:2">
      <c r="A11412" s="53"/>
      <c r="B11412" s="54"/>
    </row>
    <row r="11413" spans="1:2">
      <c r="A11413" s="53"/>
      <c r="B11413" s="54"/>
    </row>
    <row r="11414" spans="1:2">
      <c r="A11414" s="53"/>
      <c r="B11414" s="54"/>
    </row>
    <row r="11415" spans="1:2">
      <c r="A11415" s="53"/>
      <c r="B11415" s="54"/>
    </row>
    <row r="11416" spans="1:2">
      <c r="A11416" s="53"/>
      <c r="B11416" s="54"/>
    </row>
    <row r="11417" spans="1:2">
      <c r="A11417" s="53"/>
      <c r="B11417" s="54"/>
    </row>
    <row r="11418" spans="1:2">
      <c r="A11418" s="53"/>
      <c r="B11418" s="54"/>
    </row>
    <row r="11419" spans="1:2">
      <c r="A11419" s="53"/>
      <c r="B11419" s="54"/>
    </row>
    <row r="11420" spans="1:2">
      <c r="A11420" s="53"/>
      <c r="B11420" s="54"/>
    </row>
    <row r="11421" spans="1:2">
      <c r="A11421" s="53"/>
      <c r="B11421" s="54"/>
    </row>
    <row r="11422" spans="1:2">
      <c r="A11422" s="53"/>
      <c r="B11422" s="54"/>
    </row>
    <row r="11423" spans="1:2">
      <c r="A11423" s="53"/>
      <c r="B11423" s="54"/>
    </row>
    <row r="11424" spans="1:2">
      <c r="A11424" s="53"/>
      <c r="B11424" s="54"/>
    </row>
    <row r="11425" spans="1:2">
      <c r="A11425" s="53"/>
      <c r="B11425" s="54"/>
    </row>
    <row r="11426" spans="1:2">
      <c r="A11426" s="53"/>
      <c r="B11426" s="54"/>
    </row>
    <row r="11427" spans="1:2">
      <c r="A11427" s="53"/>
      <c r="B11427" s="54"/>
    </row>
    <row r="11428" spans="1:2">
      <c r="A11428" s="53"/>
      <c r="B11428" s="54"/>
    </row>
    <row r="11429" spans="1:2">
      <c r="A11429" s="53"/>
      <c r="B11429" s="54"/>
    </row>
    <row r="11430" spans="1:2">
      <c r="A11430" s="53"/>
      <c r="B11430" s="54"/>
    </row>
    <row r="11431" spans="1:2">
      <c r="A11431" s="53"/>
      <c r="B11431" s="54"/>
    </row>
    <row r="11432" spans="1:2">
      <c r="A11432" s="53"/>
      <c r="B11432" s="54"/>
    </row>
    <row r="11433" spans="1:2">
      <c r="A11433" s="53"/>
      <c r="B11433" s="54"/>
    </row>
    <row r="11434" spans="1:2">
      <c r="A11434" s="53"/>
      <c r="B11434" s="54"/>
    </row>
    <row r="11435" spans="1:2">
      <c r="A11435" s="53"/>
      <c r="B11435" s="54"/>
    </row>
    <row r="11436" spans="1:2">
      <c r="A11436" s="53"/>
      <c r="B11436" s="54"/>
    </row>
    <row r="11437" spans="1:2">
      <c r="A11437" s="53"/>
      <c r="B11437" s="54"/>
    </row>
    <row r="11438" spans="1:2">
      <c r="A11438" s="53"/>
      <c r="B11438" s="54"/>
    </row>
    <row r="11439" spans="1:2">
      <c r="A11439" s="53"/>
      <c r="B11439" s="54"/>
    </row>
    <row r="11440" spans="1:2">
      <c r="A11440" s="53"/>
      <c r="B11440" s="54"/>
    </row>
    <row r="11441" spans="1:2">
      <c r="A11441" s="53"/>
      <c r="B11441" s="54"/>
    </row>
    <row r="11442" spans="1:2">
      <c r="A11442" s="53"/>
      <c r="B11442" s="54"/>
    </row>
    <row r="11443" spans="1:2">
      <c r="A11443" s="53"/>
      <c r="B11443" s="54"/>
    </row>
    <row r="11444" spans="1:2">
      <c r="A11444" s="53"/>
      <c r="B11444" s="54"/>
    </row>
    <row r="11445" spans="1:2">
      <c r="A11445" s="53"/>
      <c r="B11445" s="54"/>
    </row>
    <row r="11446" spans="1:2">
      <c r="A11446" s="53"/>
      <c r="B11446" s="54"/>
    </row>
    <row r="11447" spans="1:2">
      <c r="A11447" s="53"/>
      <c r="B11447" s="54"/>
    </row>
    <row r="11448" spans="1:2">
      <c r="A11448" s="53"/>
      <c r="B11448" s="54"/>
    </row>
    <row r="11449" spans="1:2">
      <c r="A11449" s="53"/>
      <c r="B11449" s="54"/>
    </row>
    <row r="11450" spans="1:2">
      <c r="A11450" s="53"/>
      <c r="B11450" s="54"/>
    </row>
    <row r="11451" spans="1:2">
      <c r="A11451" s="53"/>
      <c r="B11451" s="54"/>
    </row>
    <row r="11452" spans="1:2">
      <c r="A11452" s="53"/>
      <c r="B11452" s="54"/>
    </row>
    <row r="11453" spans="1:2">
      <c r="A11453" s="53"/>
      <c r="B11453" s="54"/>
    </row>
    <row r="11454" spans="1:2">
      <c r="A11454" s="53"/>
      <c r="B11454" s="54"/>
    </row>
    <row r="11455" spans="1:2">
      <c r="A11455" s="53"/>
      <c r="B11455" s="54"/>
    </row>
    <row r="11456" spans="1:2">
      <c r="A11456" s="53"/>
      <c r="B11456" s="54"/>
    </row>
    <row r="11457" spans="1:2">
      <c r="A11457" s="53"/>
      <c r="B11457" s="54"/>
    </row>
    <row r="11458" spans="1:2">
      <c r="A11458" s="53"/>
      <c r="B11458" s="54"/>
    </row>
    <row r="11459" spans="1:2">
      <c r="A11459" s="53"/>
      <c r="B11459" s="54"/>
    </row>
    <row r="11460" spans="1:2">
      <c r="A11460" s="53"/>
      <c r="B11460" s="54"/>
    </row>
    <row r="11461" spans="1:2">
      <c r="A11461" s="53"/>
      <c r="B11461" s="54"/>
    </row>
    <row r="11462" spans="1:2">
      <c r="A11462" s="53"/>
      <c r="B11462" s="54"/>
    </row>
    <row r="11463" spans="1:2">
      <c r="A11463" s="53"/>
      <c r="B11463" s="54"/>
    </row>
    <row r="11464" spans="1:2">
      <c r="A11464" s="53"/>
      <c r="B11464" s="54"/>
    </row>
    <row r="11465" spans="1:2">
      <c r="A11465" s="53"/>
      <c r="B11465" s="54"/>
    </row>
    <row r="11466" spans="1:2">
      <c r="A11466" s="53"/>
      <c r="B11466" s="54"/>
    </row>
    <row r="11467" spans="1:2">
      <c r="A11467" s="53"/>
      <c r="B11467" s="54"/>
    </row>
    <row r="11468" spans="1:2">
      <c r="A11468" s="53"/>
      <c r="B11468" s="54"/>
    </row>
    <row r="11469" spans="1:2">
      <c r="A11469" s="53"/>
      <c r="B11469" s="54"/>
    </row>
    <row r="11470" spans="1:2">
      <c r="A11470" s="53"/>
      <c r="B11470" s="54"/>
    </row>
    <row r="11471" spans="1:2">
      <c r="A11471" s="53"/>
      <c r="B11471" s="54"/>
    </row>
    <row r="11472" spans="1:2">
      <c r="A11472" s="53"/>
      <c r="B11472" s="54"/>
    </row>
    <row r="11473" spans="1:2">
      <c r="A11473" s="53"/>
      <c r="B11473" s="54"/>
    </row>
    <row r="11474" spans="1:2">
      <c r="A11474" s="53"/>
      <c r="B11474" s="54"/>
    </row>
    <row r="11475" spans="1:2">
      <c r="A11475" s="53"/>
      <c r="B11475" s="54"/>
    </row>
    <row r="11476" spans="1:2">
      <c r="A11476" s="53"/>
      <c r="B11476" s="54"/>
    </row>
    <row r="11477" spans="1:2">
      <c r="A11477" s="53"/>
      <c r="B11477" s="54"/>
    </row>
    <row r="11478" spans="1:2">
      <c r="A11478" s="53"/>
      <c r="B11478" s="54"/>
    </row>
    <row r="11479" spans="1:2">
      <c r="A11479" s="53"/>
      <c r="B11479" s="54"/>
    </row>
    <row r="11480" spans="1:2">
      <c r="A11480" s="53"/>
      <c r="B11480" s="54"/>
    </row>
    <row r="11481" spans="1:2">
      <c r="A11481" s="53"/>
      <c r="B11481" s="54"/>
    </row>
    <row r="11482" spans="1:2">
      <c r="A11482" s="53"/>
      <c r="B11482" s="54"/>
    </row>
    <row r="11483" spans="1:2">
      <c r="A11483" s="53"/>
      <c r="B11483" s="54"/>
    </row>
    <row r="11484" spans="1:2">
      <c r="A11484" s="53"/>
      <c r="B11484" s="54"/>
    </row>
    <row r="11485" spans="1:2">
      <c r="A11485" s="53"/>
      <c r="B11485" s="54"/>
    </row>
    <row r="11486" spans="1:2">
      <c r="A11486" s="53"/>
      <c r="B11486" s="54"/>
    </row>
    <row r="11487" spans="1:2">
      <c r="A11487" s="53"/>
      <c r="B11487" s="54"/>
    </row>
    <row r="11488" spans="1:2">
      <c r="A11488" s="53"/>
      <c r="B11488" s="54"/>
    </row>
    <row r="11489" spans="1:2">
      <c r="A11489" s="53"/>
      <c r="B11489" s="54"/>
    </row>
    <row r="11490" spans="1:2">
      <c r="A11490" s="53"/>
      <c r="B11490" s="54"/>
    </row>
    <row r="11491" spans="1:2">
      <c r="A11491" s="53"/>
      <c r="B11491" s="54"/>
    </row>
    <row r="11492" spans="1:2">
      <c r="A11492" s="53"/>
      <c r="B11492" s="54"/>
    </row>
    <row r="11493" spans="1:2">
      <c r="A11493" s="53"/>
      <c r="B11493" s="54"/>
    </row>
    <row r="11494" spans="1:2">
      <c r="A11494" s="53"/>
      <c r="B11494" s="54"/>
    </row>
    <row r="11495" spans="1:2">
      <c r="A11495" s="53"/>
      <c r="B11495" s="54"/>
    </row>
    <row r="11496" spans="1:2">
      <c r="A11496" s="53"/>
      <c r="B11496" s="54"/>
    </row>
    <row r="11497" spans="1:2">
      <c r="A11497" s="53"/>
      <c r="B11497" s="54"/>
    </row>
    <row r="11498" spans="1:2">
      <c r="A11498" s="53"/>
      <c r="B11498" s="54"/>
    </row>
    <row r="11499" spans="1:2">
      <c r="A11499" s="53"/>
      <c r="B11499" s="54"/>
    </row>
    <row r="11500" spans="1:2">
      <c r="A11500" s="53"/>
      <c r="B11500" s="54"/>
    </row>
    <row r="11501" spans="1:2">
      <c r="A11501" s="53"/>
      <c r="B11501" s="54"/>
    </row>
    <row r="11502" spans="1:2">
      <c r="A11502" s="53"/>
      <c r="B11502" s="54"/>
    </row>
    <row r="11503" spans="1:2">
      <c r="A11503" s="53"/>
      <c r="B11503" s="54"/>
    </row>
    <row r="11504" spans="1:2">
      <c r="A11504" s="53"/>
      <c r="B11504" s="54"/>
    </row>
    <row r="11505" spans="1:2">
      <c r="A11505" s="53"/>
      <c r="B11505" s="54"/>
    </row>
    <row r="11506" spans="1:2">
      <c r="A11506" s="53"/>
      <c r="B11506" s="54"/>
    </row>
    <row r="11507" spans="1:2">
      <c r="A11507" s="53"/>
      <c r="B11507" s="54"/>
    </row>
    <row r="11508" spans="1:2">
      <c r="A11508" s="53"/>
      <c r="B11508" s="54"/>
    </row>
    <row r="11509" spans="1:2">
      <c r="A11509" s="53"/>
      <c r="B11509" s="54"/>
    </row>
    <row r="11510" spans="1:2">
      <c r="A11510" s="53"/>
      <c r="B11510" s="54"/>
    </row>
    <row r="11511" spans="1:2">
      <c r="A11511" s="53"/>
      <c r="B11511" s="54"/>
    </row>
    <row r="11512" spans="1:2">
      <c r="A11512" s="53"/>
      <c r="B11512" s="54"/>
    </row>
    <row r="11513" spans="1:2">
      <c r="A11513" s="53"/>
      <c r="B11513" s="54"/>
    </row>
    <row r="11514" spans="1:2">
      <c r="A11514" s="53"/>
      <c r="B11514" s="54"/>
    </row>
    <row r="11515" spans="1:2">
      <c r="A11515" s="53"/>
      <c r="B11515" s="54"/>
    </row>
    <row r="11516" spans="1:2">
      <c r="A11516" s="53"/>
      <c r="B11516" s="54"/>
    </row>
    <row r="11517" spans="1:2">
      <c r="A11517" s="53"/>
      <c r="B11517" s="54"/>
    </row>
    <row r="11518" spans="1:2">
      <c r="A11518" s="53"/>
      <c r="B11518" s="54"/>
    </row>
    <row r="11519" spans="1:2">
      <c r="A11519" s="53"/>
      <c r="B11519" s="53"/>
    </row>
    <row r="11520" spans="1:2">
      <c r="A11520" s="53"/>
      <c r="B11520" s="53"/>
    </row>
    <row r="11521" spans="1:2">
      <c r="A11521" s="53"/>
      <c r="B11521" s="53"/>
    </row>
    <row r="11522" spans="1:2">
      <c r="A11522" s="53"/>
      <c r="B11522" s="53"/>
    </row>
    <row r="11523" spans="1:2">
      <c r="A11523" s="53"/>
      <c r="B11523" s="53"/>
    </row>
    <row r="11524" spans="1:2">
      <c r="A11524" s="53"/>
      <c r="B11524" s="53"/>
    </row>
    <row r="11525" spans="1:2">
      <c r="A11525" s="53"/>
      <c r="B11525" s="53"/>
    </row>
    <row r="11526" spans="1:2">
      <c r="A11526" s="53"/>
      <c r="B11526" s="53"/>
    </row>
    <row r="11527" spans="1:2">
      <c r="A11527" s="53"/>
      <c r="B11527" s="53"/>
    </row>
    <row r="11528" spans="1:2">
      <c r="A11528" s="53"/>
      <c r="B11528" s="53"/>
    </row>
    <row r="11529" spans="1:2">
      <c r="A11529" s="53"/>
      <c r="B11529" s="53"/>
    </row>
    <row r="11530" spans="1:2">
      <c r="A11530" s="53"/>
      <c r="B11530" s="53"/>
    </row>
    <row r="11531" spans="1:2">
      <c r="A11531" s="53"/>
      <c r="B11531" s="53"/>
    </row>
    <row r="11532" spans="1:2">
      <c r="A11532" s="53"/>
      <c r="B11532" s="53"/>
    </row>
    <row r="11533" spans="1:2">
      <c r="A11533" s="53"/>
      <c r="B11533" s="53"/>
    </row>
    <row r="11534" spans="1:2">
      <c r="A11534" s="53"/>
      <c r="B11534" s="53"/>
    </row>
    <row r="11535" spans="1:2">
      <c r="A11535" s="53"/>
      <c r="B11535" s="53"/>
    </row>
    <row r="11536" spans="1:2">
      <c r="A11536" s="53"/>
      <c r="B11536" s="53"/>
    </row>
    <row r="11537" spans="1:2">
      <c r="A11537" s="53"/>
      <c r="B11537" s="53"/>
    </row>
    <row r="11538" spans="1:2">
      <c r="A11538" s="53"/>
      <c r="B11538" s="53"/>
    </row>
    <row r="11539" spans="1:2">
      <c r="A11539" s="53"/>
      <c r="B11539" s="53"/>
    </row>
    <row r="11540" spans="1:2">
      <c r="A11540" s="53"/>
      <c r="B11540" s="53"/>
    </row>
    <row r="11541" spans="1:2">
      <c r="A11541" s="53"/>
      <c r="B11541" s="53"/>
    </row>
    <row r="11542" spans="1:2">
      <c r="A11542" s="53"/>
      <c r="B11542" s="53"/>
    </row>
    <row r="11543" spans="1:2">
      <c r="A11543" s="53"/>
      <c r="B11543" s="53"/>
    </row>
    <row r="11544" spans="1:2">
      <c r="A11544" s="53"/>
      <c r="B11544" s="53"/>
    </row>
    <row r="11545" spans="1:2">
      <c r="A11545" s="53"/>
      <c r="B11545" s="53"/>
    </row>
    <row r="11546" spans="1:2">
      <c r="A11546" s="53"/>
      <c r="B11546" s="53"/>
    </row>
    <row r="11547" spans="1:2">
      <c r="A11547" s="53"/>
      <c r="B11547" s="53"/>
    </row>
    <row r="11548" spans="1:2">
      <c r="A11548" s="53"/>
      <c r="B11548" s="53"/>
    </row>
    <row r="11549" spans="1:2">
      <c r="A11549" s="53"/>
      <c r="B11549" s="53"/>
    </row>
    <row r="11550" spans="1:2">
      <c r="A11550" s="53"/>
      <c r="B11550" s="53"/>
    </row>
    <row r="11551" spans="1:2">
      <c r="A11551" s="53"/>
      <c r="B11551" s="53"/>
    </row>
    <row r="11552" spans="1:2">
      <c r="A11552" s="53"/>
      <c r="B11552" s="53"/>
    </row>
    <row r="11553" spans="1:2">
      <c r="A11553" s="53"/>
      <c r="B11553" s="53"/>
    </row>
    <row r="11554" spans="1:2">
      <c r="A11554" s="53"/>
      <c r="B11554" s="53"/>
    </row>
    <row r="11555" spans="1:2">
      <c r="A11555" s="53"/>
      <c r="B11555" s="53"/>
    </row>
    <row r="11556" spans="1:2">
      <c r="A11556" s="53"/>
      <c r="B11556" s="53"/>
    </row>
    <row r="11557" spans="1:2">
      <c r="A11557" s="53"/>
      <c r="B11557" s="53"/>
    </row>
    <row r="11558" spans="1:2">
      <c r="A11558" s="53"/>
      <c r="B11558" s="53"/>
    </row>
    <row r="11559" spans="1:2">
      <c r="A11559" s="53"/>
      <c r="B11559" s="53"/>
    </row>
    <row r="11560" spans="1:2">
      <c r="A11560" s="53"/>
      <c r="B11560" s="53"/>
    </row>
    <row r="11561" spans="1:2">
      <c r="A11561" s="53"/>
      <c r="B11561" s="53"/>
    </row>
    <row r="11562" spans="1:2">
      <c r="A11562" s="53"/>
      <c r="B11562" s="53"/>
    </row>
    <row r="11563" spans="1:2">
      <c r="A11563" s="53"/>
      <c r="B11563" s="53"/>
    </row>
    <row r="11564" spans="1:2">
      <c r="A11564" s="53"/>
      <c r="B11564" s="53"/>
    </row>
    <row r="11565" spans="1:2">
      <c r="A11565" s="53"/>
      <c r="B11565" s="53"/>
    </row>
    <row r="11566" spans="1:2">
      <c r="A11566" s="53"/>
      <c r="B11566" s="53"/>
    </row>
    <row r="11567" spans="1:2">
      <c r="A11567" s="53"/>
      <c r="B11567" s="53"/>
    </row>
    <row r="11568" spans="1:2">
      <c r="A11568" s="53"/>
      <c r="B11568" s="53"/>
    </row>
    <row r="11569" spans="1:2">
      <c r="A11569" s="53"/>
      <c r="B11569" s="53"/>
    </row>
    <row r="11570" spans="1:2">
      <c r="A11570" s="53"/>
      <c r="B11570" s="53"/>
    </row>
    <row r="11571" spans="1:2">
      <c r="A11571" s="53"/>
      <c r="B11571" s="53"/>
    </row>
    <row r="11572" spans="1:2">
      <c r="A11572" s="53"/>
      <c r="B11572" s="53"/>
    </row>
    <row r="11573" spans="1:2">
      <c r="A11573" s="53"/>
      <c r="B11573" s="53"/>
    </row>
    <row r="11574" spans="1:2">
      <c r="A11574" s="53"/>
      <c r="B11574" s="53"/>
    </row>
    <row r="11575" spans="1:2">
      <c r="A11575" s="53"/>
      <c r="B11575" s="53"/>
    </row>
    <row r="11576" spans="1:2">
      <c r="A11576" s="53"/>
      <c r="B11576" s="53"/>
    </row>
    <row r="11577" spans="1:2">
      <c r="A11577" s="53"/>
      <c r="B11577" s="53"/>
    </row>
    <row r="11578" spans="1:2">
      <c r="A11578" s="53"/>
      <c r="B11578" s="53"/>
    </row>
    <row r="11579" spans="1:2">
      <c r="A11579" s="53"/>
      <c r="B11579" s="53"/>
    </row>
    <row r="11580" spans="1:2">
      <c r="A11580" s="53"/>
      <c r="B11580" s="53"/>
    </row>
    <row r="11581" spans="1:2">
      <c r="A11581" s="53"/>
      <c r="B11581" s="53"/>
    </row>
    <row r="11582" spans="1:2">
      <c r="A11582" s="53"/>
      <c r="B11582" s="53"/>
    </row>
    <row r="11583" spans="1:2">
      <c r="A11583" s="53"/>
      <c r="B11583" s="53"/>
    </row>
    <row r="11584" spans="1:2">
      <c r="A11584" s="53"/>
      <c r="B11584" s="53"/>
    </row>
    <row r="11585" spans="1:2">
      <c r="A11585" s="53"/>
      <c r="B11585" s="53"/>
    </row>
    <row r="11586" spans="1:2">
      <c r="A11586" s="53"/>
      <c r="B11586" s="53"/>
    </row>
    <row r="11587" spans="1:2">
      <c r="A11587" s="53"/>
      <c r="B11587" s="53"/>
    </row>
    <row r="11588" spans="1:2">
      <c r="A11588" s="53"/>
      <c r="B11588" s="53"/>
    </row>
    <row r="11589" spans="1:2">
      <c r="A11589" s="53"/>
      <c r="B11589" s="53"/>
    </row>
    <row r="11590" spans="1:2">
      <c r="A11590" s="53"/>
      <c r="B11590" s="53"/>
    </row>
    <row r="11591" spans="1:2">
      <c r="A11591" s="53"/>
      <c r="B11591" s="53"/>
    </row>
    <row r="11592" spans="1:2">
      <c r="A11592" s="53"/>
      <c r="B11592" s="53"/>
    </row>
    <row r="11593" spans="1:2">
      <c r="A11593" s="53"/>
      <c r="B11593" s="53"/>
    </row>
    <row r="11594" spans="1:2">
      <c r="A11594" s="53"/>
      <c r="B11594" s="53"/>
    </row>
    <row r="11595" spans="1:2">
      <c r="A11595" s="53"/>
      <c r="B11595" s="53"/>
    </row>
    <row r="11596" spans="1:2">
      <c r="A11596" s="53"/>
      <c r="B11596" s="53"/>
    </row>
    <row r="11597" spans="1:2">
      <c r="A11597" s="53"/>
      <c r="B11597" s="53"/>
    </row>
    <row r="11598" spans="1:2">
      <c r="A11598" s="53"/>
      <c r="B11598" s="53"/>
    </row>
    <row r="11599" spans="1:2">
      <c r="A11599" s="53"/>
      <c r="B11599" s="53"/>
    </row>
    <row r="11600" spans="1:2">
      <c r="A11600" s="53"/>
      <c r="B11600" s="53"/>
    </row>
    <row r="11601" spans="1:2">
      <c r="A11601" s="53"/>
      <c r="B11601" s="53"/>
    </row>
    <row r="11602" spans="1:2">
      <c r="A11602" s="53"/>
      <c r="B11602" s="53"/>
    </row>
    <row r="11603" spans="1:2">
      <c r="A11603" s="53"/>
      <c r="B11603" s="53"/>
    </row>
    <row r="11604" spans="1:2">
      <c r="A11604" s="53"/>
      <c r="B11604" s="53"/>
    </row>
    <row r="11605" spans="1:2">
      <c r="A11605" s="53"/>
      <c r="B11605" s="53"/>
    </row>
    <row r="11606" spans="1:2">
      <c r="A11606" s="53"/>
      <c r="B11606" s="53"/>
    </row>
    <row r="11607" spans="1:2">
      <c r="A11607" s="53"/>
      <c r="B11607" s="53"/>
    </row>
    <row r="11608" spans="1:2">
      <c r="A11608" s="53"/>
      <c r="B11608" s="53"/>
    </row>
    <row r="11609" spans="1:2">
      <c r="A11609" s="53"/>
      <c r="B11609" s="53"/>
    </row>
    <row r="11610" spans="1:2">
      <c r="A11610" s="53"/>
      <c r="B11610" s="53"/>
    </row>
    <row r="11611" spans="1:2">
      <c r="A11611" s="53"/>
      <c r="B11611" s="53"/>
    </row>
    <row r="11612" spans="1:2">
      <c r="A11612" s="53"/>
      <c r="B11612" s="53"/>
    </row>
    <row r="11613" spans="1:2">
      <c r="A11613" s="53"/>
      <c r="B11613" s="53"/>
    </row>
    <row r="11614" spans="1:2">
      <c r="A11614" s="53"/>
      <c r="B11614" s="53"/>
    </row>
    <row r="11615" spans="1:2">
      <c r="A11615" s="53"/>
      <c r="B11615" s="53"/>
    </row>
    <row r="11616" spans="1:2">
      <c r="A11616" s="53"/>
      <c r="B11616" s="53"/>
    </row>
    <row r="11617" spans="1:2">
      <c r="A11617" s="53"/>
      <c r="B11617" s="53"/>
    </row>
    <row r="11618" spans="1:2">
      <c r="A11618" s="53"/>
      <c r="B11618" s="53"/>
    </row>
    <row r="11619" spans="1:2">
      <c r="A11619" s="53"/>
      <c r="B11619" s="53"/>
    </row>
    <row r="11620" spans="1:2">
      <c r="A11620" s="53"/>
      <c r="B11620" s="53"/>
    </row>
    <row r="11621" spans="1:2">
      <c r="A11621" s="53"/>
      <c r="B11621" s="53"/>
    </row>
    <row r="11622" spans="1:2">
      <c r="A11622" s="53"/>
      <c r="B11622" s="53"/>
    </row>
    <row r="11623" spans="1:2">
      <c r="A11623" s="53"/>
      <c r="B11623" s="53"/>
    </row>
    <row r="11624" spans="1:2">
      <c r="A11624" s="53"/>
      <c r="B11624" s="53"/>
    </row>
    <row r="11625" spans="1:2">
      <c r="A11625" s="53"/>
      <c r="B11625" s="53"/>
    </row>
    <row r="11626" spans="1:2">
      <c r="A11626" s="53"/>
      <c r="B11626" s="53"/>
    </row>
    <row r="11627" spans="1:2">
      <c r="A11627" s="53"/>
      <c r="B11627" s="53"/>
    </row>
    <row r="11628" spans="1:2">
      <c r="A11628" s="53"/>
      <c r="B11628" s="53"/>
    </row>
    <row r="11629" spans="1:2">
      <c r="A11629" s="53"/>
      <c r="B11629" s="53"/>
    </row>
    <row r="11630" spans="1:2">
      <c r="A11630" s="53"/>
      <c r="B11630" s="53"/>
    </row>
    <row r="11631" spans="1:2">
      <c r="A11631" s="53"/>
      <c r="B11631" s="53"/>
    </row>
    <row r="11632" spans="1:2">
      <c r="A11632" s="53"/>
      <c r="B11632" s="53"/>
    </row>
    <row r="11633" spans="1:2">
      <c r="A11633" s="53"/>
      <c r="B11633" s="53"/>
    </row>
    <row r="11634" spans="1:2">
      <c r="A11634" s="53"/>
      <c r="B11634" s="53"/>
    </row>
    <row r="11635" spans="1:2">
      <c r="A11635" s="53"/>
      <c r="B11635" s="53"/>
    </row>
    <row r="11636" spans="1:2">
      <c r="A11636" s="53"/>
      <c r="B11636" s="53"/>
    </row>
    <row r="11637" spans="1:2">
      <c r="A11637" s="53"/>
      <c r="B11637" s="53"/>
    </row>
    <row r="11638" spans="1:2">
      <c r="A11638" s="53"/>
      <c r="B11638" s="53"/>
    </row>
    <row r="11639" spans="1:2">
      <c r="A11639" s="53"/>
      <c r="B11639" s="53"/>
    </row>
    <row r="11640" spans="1:2">
      <c r="A11640" s="53"/>
      <c r="B11640" s="53"/>
    </row>
    <row r="11641" spans="1:2">
      <c r="A11641" s="53"/>
      <c r="B11641" s="53"/>
    </row>
    <row r="11642" spans="1:2">
      <c r="A11642" s="53"/>
      <c r="B11642" s="53"/>
    </row>
    <row r="11643" spans="1:2">
      <c r="A11643" s="53"/>
      <c r="B11643" s="53"/>
    </row>
    <row r="11644" spans="1:2">
      <c r="A11644" s="53"/>
      <c r="B11644" s="53"/>
    </row>
    <row r="11645" spans="1:2">
      <c r="A11645" s="53"/>
      <c r="B11645" s="53"/>
    </row>
    <row r="11646" spans="1:2">
      <c r="A11646" s="53"/>
      <c r="B11646" s="53"/>
    </row>
    <row r="11647" spans="1:2">
      <c r="A11647" s="53"/>
      <c r="B11647" s="53"/>
    </row>
    <row r="11648" spans="1:2">
      <c r="A11648" s="53"/>
      <c r="B11648" s="53"/>
    </row>
    <row r="11649" spans="1:2">
      <c r="A11649" s="53"/>
      <c r="B11649" s="53"/>
    </row>
    <row r="11650" spans="1:2">
      <c r="A11650" s="53"/>
      <c r="B11650" s="53"/>
    </row>
    <row r="11651" spans="1:2">
      <c r="A11651" s="53"/>
      <c r="B11651" s="53"/>
    </row>
    <row r="11652" spans="1:2">
      <c r="A11652" s="53"/>
      <c r="B11652" s="53"/>
    </row>
    <row r="11653" spans="1:2">
      <c r="A11653" s="53"/>
      <c r="B11653" s="53"/>
    </row>
    <row r="11654" spans="1:2">
      <c r="A11654" s="53"/>
      <c r="B11654" s="53"/>
    </row>
    <row r="11655" spans="1:2">
      <c r="A11655" s="53"/>
      <c r="B11655" s="53"/>
    </row>
    <row r="11656" spans="1:2">
      <c r="A11656" s="53"/>
      <c r="B11656" s="53"/>
    </row>
    <row r="11657" spans="1:2">
      <c r="A11657" s="53"/>
      <c r="B11657" s="53"/>
    </row>
    <row r="11658" spans="1:2">
      <c r="A11658" s="53"/>
      <c r="B11658" s="53"/>
    </row>
    <row r="11659" spans="1:2">
      <c r="A11659" s="53"/>
      <c r="B11659" s="53"/>
    </row>
    <row r="11660" spans="1:2">
      <c r="A11660" s="53"/>
      <c r="B11660" s="53"/>
    </row>
    <row r="11661" spans="1:2">
      <c r="A11661" s="53"/>
      <c r="B11661" s="53"/>
    </row>
    <row r="11662" spans="1:2">
      <c r="A11662" s="53"/>
      <c r="B11662" s="53"/>
    </row>
    <row r="11663" spans="1:2">
      <c r="A11663" s="53"/>
      <c r="B11663" s="53"/>
    </row>
    <row r="11664" spans="1:2">
      <c r="A11664" s="53"/>
      <c r="B11664" s="53"/>
    </row>
    <row r="11665" spans="1:2">
      <c r="A11665" s="53"/>
      <c r="B11665" s="53"/>
    </row>
    <row r="11666" spans="1:2">
      <c r="A11666" s="53"/>
      <c r="B11666" s="53"/>
    </row>
    <row r="11667" spans="1:2">
      <c r="A11667" s="53"/>
      <c r="B11667" s="53"/>
    </row>
    <row r="11668" spans="1:2">
      <c r="A11668" s="53"/>
      <c r="B11668" s="53"/>
    </row>
    <row r="11669" spans="1:2">
      <c r="A11669" s="53"/>
      <c r="B11669" s="53"/>
    </row>
    <row r="11670" spans="1:2">
      <c r="A11670" s="53"/>
      <c r="B11670" s="53"/>
    </row>
    <row r="11671" spans="1:2">
      <c r="A11671" s="53"/>
      <c r="B11671" s="53"/>
    </row>
    <row r="11672" spans="1:2">
      <c r="A11672" s="53"/>
      <c r="B11672" s="53"/>
    </row>
    <row r="11673" spans="1:2">
      <c r="A11673" s="53"/>
      <c r="B11673" s="53"/>
    </row>
    <row r="11674" spans="1:2">
      <c r="A11674" s="53"/>
      <c r="B11674" s="53"/>
    </row>
    <row r="11675" spans="1:2">
      <c r="A11675" s="53"/>
      <c r="B11675" s="53"/>
    </row>
    <row r="11676" spans="1:2">
      <c r="A11676" s="53"/>
      <c r="B11676" s="53"/>
    </row>
    <row r="11677" spans="1:2">
      <c r="A11677" s="53"/>
      <c r="B11677" s="53"/>
    </row>
    <row r="11678" spans="1:2">
      <c r="A11678" s="53"/>
      <c r="B11678" s="53"/>
    </row>
    <row r="11679" spans="1:2">
      <c r="A11679" s="53"/>
      <c r="B11679" s="53"/>
    </row>
    <row r="11680" spans="1:2">
      <c r="A11680" s="53"/>
      <c r="B11680" s="53"/>
    </row>
    <row r="11681" spans="1:2">
      <c r="A11681" s="53"/>
      <c r="B11681" s="53"/>
    </row>
    <row r="11682" spans="1:2">
      <c r="A11682" s="53"/>
      <c r="B11682" s="53"/>
    </row>
    <row r="11683" spans="1:2">
      <c r="A11683" s="53"/>
      <c r="B11683" s="53"/>
    </row>
    <row r="11684" spans="1:2">
      <c r="A11684" s="53"/>
      <c r="B11684" s="53"/>
    </row>
    <row r="11685" spans="1:2">
      <c r="A11685" s="53"/>
      <c r="B11685" s="53"/>
    </row>
    <row r="11686" spans="1:2">
      <c r="A11686" s="53"/>
      <c r="B11686" s="53"/>
    </row>
    <row r="11687" spans="1:2">
      <c r="A11687" s="53"/>
      <c r="B11687" s="53"/>
    </row>
    <row r="11688" spans="1:2">
      <c r="A11688" s="53"/>
      <c r="B11688" s="53"/>
    </row>
    <row r="11689" spans="1:2">
      <c r="A11689" s="53"/>
      <c r="B11689" s="53"/>
    </row>
    <row r="11690" spans="1:2">
      <c r="A11690" s="53"/>
      <c r="B11690" s="53"/>
    </row>
    <row r="11691" spans="1:2">
      <c r="A11691" s="53"/>
      <c r="B11691" s="53"/>
    </row>
    <row r="11692" spans="1:2">
      <c r="A11692" s="53"/>
      <c r="B11692" s="53"/>
    </row>
    <row r="11693" spans="1:2">
      <c r="A11693" s="53"/>
      <c r="B11693" s="53"/>
    </row>
    <row r="11694" spans="1:2">
      <c r="A11694" s="53"/>
      <c r="B11694" s="53"/>
    </row>
    <row r="11695" spans="1:2">
      <c r="A11695" s="53"/>
      <c r="B11695" s="53"/>
    </row>
    <row r="11696" spans="1:2">
      <c r="A11696" s="53"/>
      <c r="B11696" s="53"/>
    </row>
    <row r="11697" spans="1:2">
      <c r="A11697" s="53"/>
      <c r="B11697" s="53"/>
    </row>
    <row r="11698" spans="1:2">
      <c r="A11698" s="53"/>
      <c r="B11698" s="53"/>
    </row>
    <row r="11699" spans="1:2">
      <c r="A11699" s="53"/>
      <c r="B11699" s="53"/>
    </row>
    <row r="11700" spans="1:2">
      <c r="A11700" s="53"/>
      <c r="B11700" s="53"/>
    </row>
    <row r="11701" spans="1:2">
      <c r="A11701" s="53"/>
      <c r="B11701" s="53"/>
    </row>
    <row r="11702" spans="1:2">
      <c r="A11702" s="53"/>
      <c r="B11702" s="53"/>
    </row>
    <row r="11703" spans="1:2">
      <c r="A11703" s="53"/>
      <c r="B11703" s="53"/>
    </row>
    <row r="11704" spans="1:2">
      <c r="A11704" s="53"/>
      <c r="B11704" s="53"/>
    </row>
    <row r="11705" spans="1:2">
      <c r="A11705" s="53"/>
      <c r="B11705" s="53"/>
    </row>
    <row r="11706" spans="1:2">
      <c r="A11706" s="53"/>
      <c r="B11706" s="53"/>
    </row>
    <row r="11707" spans="1:2">
      <c r="A11707" s="53"/>
      <c r="B11707" s="53"/>
    </row>
    <row r="11708" spans="1:2">
      <c r="A11708" s="53"/>
      <c r="B11708" s="53"/>
    </row>
    <row r="11709" spans="1:2">
      <c r="A11709" s="53"/>
      <c r="B11709" s="53"/>
    </row>
    <row r="11710" spans="1:2">
      <c r="A11710" s="53"/>
      <c r="B11710" s="53"/>
    </row>
    <row r="11711" spans="1:2">
      <c r="A11711" s="53"/>
      <c r="B11711" s="53"/>
    </row>
    <row r="11712" spans="1:2">
      <c r="A11712" s="53"/>
      <c r="B11712" s="53"/>
    </row>
    <row r="11713" spans="1:2">
      <c r="A11713" s="53"/>
      <c r="B11713" s="53"/>
    </row>
    <row r="11714" spans="1:2">
      <c r="A11714" s="53"/>
      <c r="B11714" s="53"/>
    </row>
    <row r="11715" spans="1:2">
      <c r="A11715" s="53"/>
      <c r="B11715" s="53"/>
    </row>
    <row r="11716" spans="1:2">
      <c r="A11716" s="53"/>
      <c r="B11716" s="53"/>
    </row>
    <row r="11717" spans="1:2">
      <c r="A11717" s="53"/>
      <c r="B11717" s="53"/>
    </row>
    <row r="11718" spans="1:2">
      <c r="A11718" s="53"/>
      <c r="B11718" s="53"/>
    </row>
    <row r="11719" spans="1:2">
      <c r="A11719" s="53"/>
      <c r="B11719" s="53"/>
    </row>
    <row r="11720" spans="1:2">
      <c r="A11720" s="53"/>
      <c r="B11720" s="53"/>
    </row>
    <row r="11721" spans="1:2">
      <c r="A11721" s="53"/>
      <c r="B11721" s="53"/>
    </row>
    <row r="11722" spans="1:2">
      <c r="A11722" s="53"/>
      <c r="B11722" s="53"/>
    </row>
    <row r="11723" spans="1:2">
      <c r="A11723" s="53"/>
      <c r="B11723" s="53"/>
    </row>
    <row r="11724" spans="1:2">
      <c r="A11724" s="53"/>
      <c r="B11724" s="53"/>
    </row>
    <row r="11725" spans="1:2">
      <c r="A11725" s="53"/>
      <c r="B11725" s="53"/>
    </row>
    <row r="11726" spans="1:2">
      <c r="A11726" s="53"/>
      <c r="B11726" s="53"/>
    </row>
    <row r="11727" spans="1:2">
      <c r="A11727" s="53"/>
      <c r="B11727" s="53"/>
    </row>
    <row r="11728" spans="1:2">
      <c r="A11728" s="53"/>
      <c r="B11728" s="53"/>
    </row>
    <row r="11729" spans="1:2">
      <c r="A11729" s="53"/>
      <c r="B11729" s="53"/>
    </row>
    <row r="11730" spans="1:2">
      <c r="A11730" s="53"/>
      <c r="B11730" s="53"/>
    </row>
    <row r="11731" spans="1:2">
      <c r="A11731" s="53"/>
      <c r="B11731" s="53"/>
    </row>
    <row r="11732" spans="1:2">
      <c r="A11732" s="53"/>
      <c r="B11732" s="53"/>
    </row>
    <row r="11733" spans="1:2">
      <c r="A11733" s="53"/>
      <c r="B11733" s="53"/>
    </row>
    <row r="11734" spans="1:2">
      <c r="A11734" s="53"/>
      <c r="B11734" s="53"/>
    </row>
    <row r="11735" spans="1:2">
      <c r="A11735" s="53"/>
      <c r="B11735" s="53"/>
    </row>
    <row r="11736" spans="1:2">
      <c r="A11736" s="53"/>
      <c r="B11736" s="53"/>
    </row>
    <row r="11737" spans="1:2">
      <c r="A11737" s="53"/>
      <c r="B11737" s="53"/>
    </row>
    <row r="11738" spans="1:2">
      <c r="A11738" s="53"/>
      <c r="B11738" s="53"/>
    </row>
    <row r="11739" spans="1:2">
      <c r="A11739" s="53"/>
      <c r="B11739" s="53"/>
    </row>
    <row r="11740" spans="1:2">
      <c r="A11740" s="53"/>
      <c r="B11740" s="53"/>
    </row>
    <row r="11741" spans="1:2">
      <c r="A11741" s="53"/>
      <c r="B11741" s="53"/>
    </row>
    <row r="11742" spans="1:2">
      <c r="A11742" s="53"/>
      <c r="B11742" s="53"/>
    </row>
    <row r="11743" spans="1:2">
      <c r="A11743" s="53"/>
      <c r="B11743" s="53"/>
    </row>
    <row r="11744" spans="1:2">
      <c r="A11744" s="53"/>
      <c r="B11744" s="53"/>
    </row>
    <row r="11745" spans="1:2">
      <c r="A11745" s="53"/>
      <c r="B11745" s="53"/>
    </row>
    <row r="11746" spans="1:2">
      <c r="A11746" s="53"/>
      <c r="B11746" s="53"/>
    </row>
    <row r="11747" spans="1:2">
      <c r="A11747" s="53"/>
      <c r="B11747" s="53"/>
    </row>
    <row r="11748" spans="1:2">
      <c r="A11748" s="53"/>
      <c r="B11748" s="53"/>
    </row>
    <row r="11749" spans="1:2">
      <c r="A11749" s="53"/>
      <c r="B11749" s="53"/>
    </row>
    <row r="11750" spans="1:2">
      <c r="A11750" s="53"/>
      <c r="B11750" s="53"/>
    </row>
    <row r="11751" spans="1:2">
      <c r="A11751" s="53"/>
      <c r="B11751" s="53"/>
    </row>
    <row r="11752" spans="1:2">
      <c r="A11752" s="53"/>
      <c r="B11752" s="53"/>
    </row>
    <row r="11753" spans="1:2">
      <c r="A11753" s="53"/>
      <c r="B11753" s="53"/>
    </row>
    <row r="11754" spans="1:2">
      <c r="A11754" s="53"/>
      <c r="B11754" s="53"/>
    </row>
    <row r="11755" spans="1:2">
      <c r="A11755" s="53"/>
      <c r="B11755" s="53"/>
    </row>
    <row r="11756" spans="1:2">
      <c r="A11756" s="53"/>
      <c r="B11756" s="53"/>
    </row>
    <row r="11757" spans="1:2">
      <c r="A11757" s="53"/>
      <c r="B11757" s="53"/>
    </row>
    <row r="11758" spans="1:2">
      <c r="A11758" s="53"/>
      <c r="B11758" s="53"/>
    </row>
    <row r="11759" spans="1:2">
      <c r="A11759" s="53"/>
      <c r="B11759" s="53"/>
    </row>
    <row r="11760" spans="1:2">
      <c r="A11760" s="53"/>
      <c r="B11760" s="53"/>
    </row>
    <row r="11761" spans="1:2">
      <c r="A11761" s="53"/>
      <c r="B11761" s="53"/>
    </row>
    <row r="11762" spans="1:2">
      <c r="A11762" s="53"/>
      <c r="B11762" s="53"/>
    </row>
    <row r="11763" spans="1:2">
      <c r="A11763" s="53"/>
      <c r="B11763" s="53"/>
    </row>
    <row r="11764" spans="1:2">
      <c r="A11764" s="53"/>
      <c r="B11764" s="53"/>
    </row>
    <row r="11765" spans="1:2">
      <c r="A11765" s="53"/>
      <c r="B11765" s="53"/>
    </row>
    <row r="11766" spans="1:2">
      <c r="A11766" s="53"/>
      <c r="B11766" s="53"/>
    </row>
    <row r="11767" spans="1:2">
      <c r="A11767" s="53"/>
      <c r="B11767" s="53"/>
    </row>
    <row r="11768" spans="1:2">
      <c r="A11768" s="53"/>
      <c r="B11768" s="53"/>
    </row>
    <row r="11769" spans="1:2">
      <c r="A11769" s="53"/>
      <c r="B11769" s="53"/>
    </row>
    <row r="11770" spans="1:2">
      <c r="A11770" s="53"/>
      <c r="B11770" s="53"/>
    </row>
    <row r="11771" spans="1:2">
      <c r="A11771" s="53"/>
      <c r="B11771" s="53"/>
    </row>
    <row r="11772" spans="1:2">
      <c r="A11772" s="53"/>
      <c r="B11772" s="53"/>
    </row>
    <row r="11773" spans="1:2">
      <c r="A11773" s="53"/>
      <c r="B11773" s="53"/>
    </row>
    <row r="11774" spans="1:2">
      <c r="A11774" s="53"/>
      <c r="B11774" s="53"/>
    </row>
    <row r="11775" spans="1:2">
      <c r="A11775" s="53"/>
      <c r="B11775" s="53"/>
    </row>
    <row r="11776" spans="1:2">
      <c r="A11776" s="53"/>
      <c r="B11776" s="53"/>
    </row>
    <row r="11777" spans="1:2">
      <c r="A11777" s="53"/>
      <c r="B11777" s="53"/>
    </row>
    <row r="11778" spans="1:2">
      <c r="A11778" s="53"/>
      <c r="B11778" s="53"/>
    </row>
    <row r="11779" spans="1:2">
      <c r="A11779" s="53"/>
      <c r="B11779" s="53"/>
    </row>
    <row r="11780" spans="1:2">
      <c r="A11780" s="53"/>
      <c r="B11780" s="53"/>
    </row>
    <row r="11781" spans="1:2">
      <c r="A11781" s="53"/>
      <c r="B11781" s="53"/>
    </row>
    <row r="11782" spans="1:2">
      <c r="A11782" s="53"/>
      <c r="B11782" s="53"/>
    </row>
    <row r="11783" spans="1:2">
      <c r="A11783" s="53"/>
      <c r="B11783" s="53"/>
    </row>
    <row r="11784" spans="1:2">
      <c r="A11784" s="53"/>
      <c r="B11784" s="53"/>
    </row>
    <row r="11785" spans="1:2">
      <c r="A11785" s="53"/>
      <c r="B11785" s="53"/>
    </row>
    <row r="11786" spans="1:2">
      <c r="A11786" s="53"/>
      <c r="B11786" s="53"/>
    </row>
    <row r="11787" spans="1:2">
      <c r="A11787" s="53"/>
      <c r="B11787" s="53"/>
    </row>
    <row r="11788" spans="1:2">
      <c r="A11788" s="53"/>
      <c r="B11788" s="53"/>
    </row>
    <row r="11789" spans="1:2">
      <c r="A11789" s="53"/>
      <c r="B11789" s="53"/>
    </row>
    <row r="11790" spans="1:2">
      <c r="A11790" s="53"/>
      <c r="B11790" s="53"/>
    </row>
    <row r="11791" spans="1:2">
      <c r="A11791" s="53"/>
      <c r="B11791" s="53"/>
    </row>
    <row r="11792" spans="1:2">
      <c r="A11792" s="53"/>
      <c r="B11792" s="53"/>
    </row>
    <row r="11793" spans="1:2">
      <c r="A11793" s="53"/>
      <c r="B11793" s="53"/>
    </row>
    <row r="11794" spans="1:2">
      <c r="A11794" s="53"/>
      <c r="B11794" s="53"/>
    </row>
    <row r="11795" spans="1:2">
      <c r="A11795" s="53"/>
      <c r="B11795" s="53"/>
    </row>
    <row r="11796" spans="1:2">
      <c r="A11796" s="53"/>
      <c r="B11796" s="53"/>
    </row>
    <row r="11797" spans="1:2">
      <c r="A11797" s="53"/>
      <c r="B11797" s="53"/>
    </row>
    <row r="11798" spans="1:2">
      <c r="A11798" s="53"/>
      <c r="B11798" s="53"/>
    </row>
    <row r="11799" spans="1:2">
      <c r="A11799" s="53"/>
      <c r="B11799" s="53"/>
    </row>
    <row r="11800" spans="1:2">
      <c r="A11800" s="53"/>
      <c r="B11800" s="53"/>
    </row>
    <row r="11801" spans="1:2">
      <c r="A11801" s="53"/>
      <c r="B11801" s="53"/>
    </row>
    <row r="11802" spans="1:2">
      <c r="A11802" s="53"/>
      <c r="B11802" s="53"/>
    </row>
    <row r="11803" spans="1:2">
      <c r="A11803" s="53"/>
      <c r="B11803" s="53"/>
    </row>
    <row r="11804" spans="1:2">
      <c r="A11804" s="53"/>
      <c r="B11804" s="53"/>
    </row>
    <row r="11805" spans="1:2">
      <c r="A11805" s="53"/>
      <c r="B11805" s="53"/>
    </row>
    <row r="11806" spans="1:2">
      <c r="A11806" s="53"/>
      <c r="B11806" s="53"/>
    </row>
    <row r="11807" spans="1:2">
      <c r="A11807" s="53"/>
      <c r="B11807" s="53"/>
    </row>
    <row r="11808" spans="1:2">
      <c r="A11808" s="53"/>
      <c r="B11808" s="53"/>
    </row>
    <row r="11809" spans="1:2">
      <c r="A11809" s="53"/>
      <c r="B11809" s="53"/>
    </row>
    <row r="11810" spans="1:2">
      <c r="A11810" s="53"/>
      <c r="B11810" s="53"/>
    </row>
    <row r="11811" spans="1:2">
      <c r="A11811" s="53"/>
      <c r="B11811" s="53"/>
    </row>
    <row r="11812" spans="1:2">
      <c r="A11812" s="53"/>
      <c r="B11812" s="53"/>
    </row>
    <row r="11813" spans="1:2">
      <c r="A11813" s="53"/>
      <c r="B11813" s="53"/>
    </row>
    <row r="11814" spans="1:2">
      <c r="A11814" s="53"/>
      <c r="B11814" s="53"/>
    </row>
    <row r="11815" spans="1:2">
      <c r="A11815" s="53"/>
      <c r="B11815" s="53"/>
    </row>
    <row r="11816" spans="1:2">
      <c r="A11816" s="53"/>
      <c r="B11816" s="53"/>
    </row>
    <row r="11817" spans="1:2">
      <c r="A11817" s="53"/>
      <c r="B11817" s="53"/>
    </row>
    <row r="11818" spans="1:2">
      <c r="A11818" s="53"/>
      <c r="B11818" s="53"/>
    </row>
    <row r="11819" spans="1:2">
      <c r="A11819" s="53"/>
      <c r="B11819" s="53"/>
    </row>
    <row r="11820" spans="1:2">
      <c r="A11820" s="53"/>
      <c r="B11820" s="53"/>
    </row>
    <row r="11821" spans="1:2">
      <c r="A11821" s="53"/>
      <c r="B11821" s="53"/>
    </row>
    <row r="11822" spans="1:2">
      <c r="A11822" s="53"/>
      <c r="B11822" s="53"/>
    </row>
    <row r="11823" spans="1:2">
      <c r="A11823" s="53"/>
      <c r="B11823" s="53"/>
    </row>
    <row r="11824" spans="1:2">
      <c r="A11824" s="53"/>
      <c r="B11824" s="53"/>
    </row>
    <row r="11825" spans="1:2">
      <c r="A11825" s="53"/>
      <c r="B11825" s="53"/>
    </row>
    <row r="11826" spans="1:2">
      <c r="A11826" s="53"/>
      <c r="B11826" s="53"/>
    </row>
    <row r="11827" spans="1:2">
      <c r="A11827" s="53"/>
      <c r="B11827" s="53"/>
    </row>
    <row r="11828" spans="1:2">
      <c r="A11828" s="53"/>
      <c r="B11828" s="53"/>
    </row>
    <row r="11829" spans="1:2">
      <c r="A11829" s="53"/>
      <c r="B11829" s="53"/>
    </row>
    <row r="11830" spans="1:2">
      <c r="A11830" s="53"/>
      <c r="B11830" s="53"/>
    </row>
    <row r="11831" spans="1:2">
      <c r="A11831" s="53"/>
      <c r="B11831" s="53"/>
    </row>
    <row r="11832" spans="1:2">
      <c r="A11832" s="53"/>
      <c r="B11832" s="53"/>
    </row>
    <row r="11833" spans="1:2">
      <c r="A11833" s="53"/>
      <c r="B11833" s="53"/>
    </row>
    <row r="11834" spans="1:2">
      <c r="A11834" s="53"/>
      <c r="B11834" s="53"/>
    </row>
    <row r="11835" spans="1:2">
      <c r="A11835" s="53"/>
      <c r="B11835" s="53"/>
    </row>
    <row r="11836" spans="1:2">
      <c r="A11836" s="53"/>
      <c r="B11836" s="53"/>
    </row>
    <row r="11837" spans="1:2">
      <c r="A11837" s="53"/>
      <c r="B11837" s="53"/>
    </row>
    <row r="11838" spans="1:2">
      <c r="A11838" s="53"/>
      <c r="B11838" s="53"/>
    </row>
    <row r="11839" spans="1:2">
      <c r="A11839" s="53"/>
      <c r="B11839" s="53"/>
    </row>
    <row r="11840" spans="1:2">
      <c r="A11840" s="53"/>
      <c r="B11840" s="53"/>
    </row>
    <row r="11841" spans="1:2">
      <c r="A11841" s="53"/>
      <c r="B11841" s="53"/>
    </row>
    <row r="11842" spans="1:2">
      <c r="A11842" s="53"/>
      <c r="B11842" s="53"/>
    </row>
    <row r="11843" spans="1:2">
      <c r="A11843" s="53"/>
      <c r="B11843" s="53"/>
    </row>
    <row r="11844" spans="1:2">
      <c r="A11844" s="53"/>
      <c r="B11844" s="53"/>
    </row>
    <row r="11845" spans="1:2">
      <c r="A11845" s="53"/>
      <c r="B11845" s="53"/>
    </row>
    <row r="11846" spans="1:2">
      <c r="A11846" s="53"/>
      <c r="B11846" s="53"/>
    </row>
    <row r="11847" spans="1:2">
      <c r="A11847" s="53"/>
      <c r="B11847" s="53"/>
    </row>
    <row r="11848" spans="1:2">
      <c r="A11848" s="53"/>
      <c r="B11848" s="53"/>
    </row>
    <row r="11849" spans="1:2">
      <c r="A11849" s="53"/>
      <c r="B11849" s="53"/>
    </row>
    <row r="11850" spans="1:2">
      <c r="A11850" s="53"/>
      <c r="B11850" s="53"/>
    </row>
    <row r="11851" spans="1:2">
      <c r="A11851" s="53"/>
      <c r="B11851" s="53"/>
    </row>
    <row r="11852" spans="1:2">
      <c r="A11852" s="53"/>
      <c r="B11852" s="53"/>
    </row>
    <row r="11853" spans="1:2">
      <c r="A11853" s="53"/>
      <c r="B11853" s="53"/>
    </row>
    <row r="11854" spans="1:2">
      <c r="A11854" s="53"/>
      <c r="B11854" s="53"/>
    </row>
    <row r="11855" spans="1:2">
      <c r="A11855" s="53"/>
      <c r="B11855" s="53"/>
    </row>
    <row r="11856" spans="1:2">
      <c r="A11856" s="53"/>
      <c r="B11856" s="53"/>
    </row>
    <row r="11857" spans="1:2">
      <c r="A11857" s="53"/>
      <c r="B11857" s="53"/>
    </row>
    <row r="11858" spans="1:2">
      <c r="A11858" s="53"/>
      <c r="B11858" s="53"/>
    </row>
    <row r="11859" spans="1:2">
      <c r="A11859" s="53"/>
      <c r="B11859" s="53"/>
    </row>
    <row r="11860" spans="1:2">
      <c r="A11860" s="53"/>
      <c r="B11860" s="53"/>
    </row>
    <row r="11861" spans="1:2">
      <c r="A11861" s="53"/>
      <c r="B11861" s="53"/>
    </row>
    <row r="11862" spans="1:2">
      <c r="A11862" s="53"/>
      <c r="B11862" s="53"/>
    </row>
    <row r="11863" spans="1:2">
      <c r="A11863" s="53"/>
      <c r="B11863" s="53"/>
    </row>
    <row r="11864" spans="1:2">
      <c r="A11864" s="53"/>
      <c r="B11864" s="53"/>
    </row>
    <row r="11865" spans="1:2">
      <c r="A11865" s="53"/>
      <c r="B11865" s="53"/>
    </row>
    <row r="11866" spans="1:2">
      <c r="A11866" s="53"/>
      <c r="B11866" s="53"/>
    </row>
    <row r="11867" spans="1:2">
      <c r="A11867" s="53"/>
      <c r="B11867" s="53"/>
    </row>
    <row r="11868" spans="1:2">
      <c r="A11868" s="53"/>
      <c r="B11868" s="53"/>
    </row>
    <row r="11869" spans="1:2">
      <c r="A11869" s="53"/>
      <c r="B11869" s="53"/>
    </row>
    <row r="11870" spans="1:2">
      <c r="A11870" s="53"/>
      <c r="B11870" s="53"/>
    </row>
    <row r="11871" spans="1:2">
      <c r="A11871" s="53"/>
      <c r="B11871" s="53"/>
    </row>
    <row r="11872" spans="1:2">
      <c r="A11872" s="53"/>
      <c r="B11872" s="53"/>
    </row>
    <row r="11873" spans="1:2">
      <c r="A11873" s="53"/>
      <c r="B11873" s="53"/>
    </row>
    <row r="11874" spans="1:2">
      <c r="A11874" s="53"/>
      <c r="B11874" s="53"/>
    </row>
    <row r="11875" spans="1:2">
      <c r="A11875" s="53"/>
      <c r="B11875" s="53"/>
    </row>
    <row r="11876" spans="1:2">
      <c r="A11876" s="53"/>
      <c r="B11876" s="53"/>
    </row>
    <row r="11877" spans="1:2">
      <c r="A11877" s="53"/>
      <c r="B11877" s="53"/>
    </row>
    <row r="11878" spans="1:2">
      <c r="A11878" s="53"/>
      <c r="B11878" s="53"/>
    </row>
    <row r="11879" spans="1:2">
      <c r="A11879" s="53"/>
      <c r="B11879" s="53"/>
    </row>
    <row r="11880" spans="1:2">
      <c r="A11880" s="53"/>
      <c r="B11880" s="53"/>
    </row>
    <row r="11881" spans="1:2">
      <c r="A11881" s="53"/>
      <c r="B11881" s="53"/>
    </row>
    <row r="11882" spans="1:2">
      <c r="A11882" s="53"/>
      <c r="B11882" s="53"/>
    </row>
    <row r="11883" spans="1:2">
      <c r="A11883" s="53"/>
      <c r="B11883" s="53"/>
    </row>
    <row r="11884" spans="1:2">
      <c r="A11884" s="53"/>
      <c r="B11884" s="53"/>
    </row>
    <row r="11885" spans="1:2">
      <c r="A11885" s="53"/>
      <c r="B11885" s="53"/>
    </row>
    <row r="11886" spans="1:2">
      <c r="A11886" s="53"/>
      <c r="B11886" s="53"/>
    </row>
    <row r="11887" spans="1:2">
      <c r="A11887" s="53"/>
      <c r="B11887" s="53"/>
    </row>
    <row r="11888" spans="1:2">
      <c r="A11888" s="53"/>
      <c r="B11888" s="53"/>
    </row>
    <row r="11889" spans="1:2">
      <c r="A11889" s="53"/>
      <c r="B11889" s="53"/>
    </row>
    <row r="11890" spans="1:2">
      <c r="A11890" s="53"/>
      <c r="B11890" s="53"/>
    </row>
    <row r="11891" spans="1:2">
      <c r="A11891" s="53"/>
      <c r="B11891" s="53"/>
    </row>
    <row r="11892" spans="1:2">
      <c r="A11892" s="53"/>
      <c r="B11892" s="53"/>
    </row>
    <row r="11893" spans="1:2">
      <c r="A11893" s="53"/>
      <c r="B11893" s="53"/>
    </row>
    <row r="11894" spans="1:2">
      <c r="A11894" s="53"/>
      <c r="B11894" s="53"/>
    </row>
    <row r="11895" spans="1:2">
      <c r="A11895" s="53"/>
      <c r="B11895" s="53"/>
    </row>
    <row r="11896" spans="1:2">
      <c r="A11896" s="53"/>
      <c r="B11896" s="53"/>
    </row>
    <row r="11897" spans="1:2">
      <c r="A11897" s="53"/>
      <c r="B11897" s="53"/>
    </row>
    <row r="11898" spans="1:2">
      <c r="A11898" s="53"/>
      <c r="B11898" s="53"/>
    </row>
    <row r="11899" spans="1:2">
      <c r="A11899" s="53"/>
      <c r="B11899" s="53"/>
    </row>
    <row r="11900" spans="1:2">
      <c r="A11900" s="53"/>
      <c r="B11900" s="53"/>
    </row>
    <row r="11901" spans="1:2">
      <c r="A11901" s="53"/>
      <c r="B11901" s="53"/>
    </row>
    <row r="11902" spans="1:2">
      <c r="A11902" s="53"/>
      <c r="B11902" s="53"/>
    </row>
    <row r="11903" spans="1:2">
      <c r="A11903" s="53"/>
      <c r="B11903" s="53"/>
    </row>
    <row r="11904" spans="1:2">
      <c r="A11904" s="53"/>
      <c r="B11904" s="53"/>
    </row>
    <row r="11905" spans="1:2">
      <c r="A11905" s="53"/>
      <c r="B11905" s="53"/>
    </row>
    <row r="11906" spans="1:2">
      <c r="A11906" s="53"/>
      <c r="B11906" s="53"/>
    </row>
    <row r="11907" spans="1:2">
      <c r="A11907" s="53"/>
      <c r="B11907" s="53"/>
    </row>
    <row r="11908" spans="1:2">
      <c r="A11908" s="53"/>
      <c r="B11908" s="53"/>
    </row>
    <row r="11909" spans="1:2">
      <c r="A11909" s="53"/>
      <c r="B11909" s="53"/>
    </row>
    <row r="11910" spans="1:2">
      <c r="A11910" s="53"/>
      <c r="B11910" s="53"/>
    </row>
    <row r="11911" spans="1:2">
      <c r="A11911" s="53"/>
      <c r="B11911" s="53"/>
    </row>
    <row r="11912" spans="1:2">
      <c r="A11912" s="53"/>
      <c r="B11912" s="53"/>
    </row>
    <row r="11913" spans="1:2">
      <c r="A11913" s="53"/>
      <c r="B11913" s="53"/>
    </row>
    <row r="11914" spans="1:2">
      <c r="A11914" s="53"/>
      <c r="B11914" s="53"/>
    </row>
    <row r="11915" spans="1:2">
      <c r="A11915" s="53"/>
      <c r="B11915" s="53"/>
    </row>
    <row r="11916" spans="1:2">
      <c r="A11916" s="53"/>
      <c r="B11916" s="53"/>
    </row>
    <row r="11917" spans="1:2">
      <c r="A11917" s="53"/>
      <c r="B11917" s="53"/>
    </row>
    <row r="11918" spans="1:2">
      <c r="A11918" s="53"/>
      <c r="B11918" s="53"/>
    </row>
    <row r="11919" spans="1:2">
      <c r="A11919" s="53"/>
      <c r="B11919" s="53"/>
    </row>
    <row r="11920" spans="1:2">
      <c r="A11920" s="53"/>
      <c r="B11920" s="53"/>
    </row>
    <row r="11921" spans="1:2">
      <c r="A11921" s="53"/>
      <c r="B11921" s="53"/>
    </row>
    <row r="11922" spans="1:2">
      <c r="A11922" s="53"/>
      <c r="B11922" s="53"/>
    </row>
    <row r="11923" spans="1:2">
      <c r="A11923" s="53"/>
      <c r="B11923" s="53"/>
    </row>
    <row r="11924" spans="1:2">
      <c r="A11924" s="53"/>
      <c r="B11924" s="53"/>
    </row>
    <row r="11925" spans="1:2">
      <c r="A11925" s="53"/>
      <c r="B11925" s="53"/>
    </row>
    <row r="11926" spans="1:2">
      <c r="A11926" s="53"/>
      <c r="B11926" s="53"/>
    </row>
    <row r="11927" spans="1:2">
      <c r="A11927" s="53"/>
      <c r="B11927" s="53"/>
    </row>
    <row r="11928" spans="1:2">
      <c r="A11928" s="53"/>
      <c r="B11928" s="53"/>
    </row>
    <row r="11929" spans="1:2">
      <c r="A11929" s="53"/>
      <c r="B11929" s="53"/>
    </row>
    <row r="11930" spans="1:2">
      <c r="A11930" s="53"/>
      <c r="B11930" s="53"/>
    </row>
    <row r="11931" spans="1:2">
      <c r="A11931" s="53"/>
      <c r="B11931" s="53"/>
    </row>
    <row r="11932" spans="1:2">
      <c r="A11932" s="53"/>
      <c r="B11932" s="53"/>
    </row>
    <row r="11933" spans="1:2">
      <c r="A11933" s="53"/>
      <c r="B11933" s="53"/>
    </row>
    <row r="11934" spans="1:2">
      <c r="A11934" s="53"/>
      <c r="B11934" s="53"/>
    </row>
    <row r="11935" spans="1:2">
      <c r="A11935" s="53"/>
      <c r="B11935" s="53"/>
    </row>
    <row r="11936" spans="1:2">
      <c r="A11936" s="53"/>
      <c r="B11936" s="53"/>
    </row>
    <row r="11937" spans="1:2">
      <c r="A11937" s="53"/>
      <c r="B11937" s="53"/>
    </row>
    <row r="11938" spans="1:2">
      <c r="A11938" s="53"/>
      <c r="B11938" s="53"/>
    </row>
    <row r="11939" spans="1:2">
      <c r="A11939" s="53"/>
      <c r="B11939" s="53"/>
    </row>
    <row r="11940" spans="1:2">
      <c r="A11940" s="53"/>
      <c r="B11940" s="53"/>
    </row>
    <row r="11941" spans="1:2">
      <c r="A11941" s="53"/>
      <c r="B11941" s="53"/>
    </row>
    <row r="11942" spans="1:2">
      <c r="A11942" s="53"/>
      <c r="B11942" s="53"/>
    </row>
    <row r="11943" spans="1:2">
      <c r="A11943" s="53"/>
      <c r="B11943" s="53"/>
    </row>
    <row r="11944" spans="1:2">
      <c r="A11944" s="53"/>
      <c r="B11944" s="53"/>
    </row>
    <row r="11945" spans="1:2">
      <c r="A11945" s="53"/>
      <c r="B11945" s="53"/>
    </row>
    <row r="11946" spans="1:2">
      <c r="A11946" s="53"/>
      <c r="B11946" s="53"/>
    </row>
    <row r="11947" spans="1:2">
      <c r="A11947" s="53"/>
      <c r="B11947" s="53"/>
    </row>
    <row r="11948" spans="1:2">
      <c r="A11948" s="53"/>
      <c r="B11948" s="53"/>
    </row>
    <row r="11949" spans="1:2">
      <c r="A11949" s="53"/>
      <c r="B11949" s="53"/>
    </row>
    <row r="11950" spans="1:2">
      <c r="A11950" s="53"/>
      <c r="B11950" s="53"/>
    </row>
    <row r="11951" spans="1:2">
      <c r="A11951" s="53"/>
      <c r="B11951" s="53"/>
    </row>
    <row r="11952" spans="1:2">
      <c r="A11952" s="53"/>
      <c r="B11952" s="53"/>
    </row>
    <row r="11953" spans="1:2">
      <c r="A11953" s="53"/>
      <c r="B11953" s="53"/>
    </row>
    <row r="11954" spans="1:2">
      <c r="A11954" s="53"/>
      <c r="B11954" s="53"/>
    </row>
    <row r="11955" spans="1:2">
      <c r="A11955" s="53"/>
      <c r="B11955" s="53"/>
    </row>
    <row r="11956" spans="1:2">
      <c r="A11956" s="53"/>
      <c r="B11956" s="53"/>
    </row>
    <row r="11957" spans="1:2">
      <c r="A11957" s="53"/>
      <c r="B11957" s="53"/>
    </row>
    <row r="11958" spans="1:2">
      <c r="A11958" s="53"/>
      <c r="B11958" s="53"/>
    </row>
    <row r="11959" spans="1:2">
      <c r="A11959" s="53"/>
      <c r="B11959" s="53"/>
    </row>
    <row r="11960" spans="1:2">
      <c r="A11960" s="53"/>
      <c r="B11960" s="53"/>
    </row>
    <row r="11961" spans="1:2">
      <c r="A11961" s="53"/>
      <c r="B11961" s="53"/>
    </row>
    <row r="11962" spans="1:2">
      <c r="A11962" s="53"/>
      <c r="B11962" s="53"/>
    </row>
    <row r="11963" spans="1:2">
      <c r="A11963" s="53"/>
      <c r="B11963" s="53"/>
    </row>
    <row r="11964" spans="1:2">
      <c r="A11964" s="53"/>
      <c r="B11964" s="53"/>
    </row>
    <row r="11965" spans="1:2">
      <c r="A11965" s="53"/>
      <c r="B11965" s="53"/>
    </row>
    <row r="11966" spans="1:2">
      <c r="A11966" s="53"/>
      <c r="B11966" s="53"/>
    </row>
    <row r="11967" spans="1:2">
      <c r="A11967" s="53"/>
      <c r="B11967" s="53"/>
    </row>
    <row r="11968" spans="1:2">
      <c r="A11968" s="53"/>
      <c r="B11968" s="53"/>
    </row>
    <row r="11969" spans="1:2">
      <c r="A11969" s="53"/>
      <c r="B11969" s="53"/>
    </row>
    <row r="11970" spans="1:2">
      <c r="A11970" s="53"/>
      <c r="B11970" s="53"/>
    </row>
    <row r="11971" spans="1:2">
      <c r="A11971" s="53"/>
      <c r="B11971" s="53"/>
    </row>
    <row r="11972" spans="1:2">
      <c r="A11972" s="53"/>
      <c r="B11972" s="53"/>
    </row>
    <row r="11973" spans="1:2">
      <c r="A11973" s="53"/>
      <c r="B11973" s="53"/>
    </row>
    <row r="11974" spans="1:2">
      <c r="A11974" s="53"/>
      <c r="B11974" s="53"/>
    </row>
    <row r="11975" spans="1:2">
      <c r="A11975" s="53"/>
      <c r="B11975" s="53"/>
    </row>
    <row r="11976" spans="1:2">
      <c r="A11976" s="53"/>
      <c r="B11976" s="53"/>
    </row>
    <row r="11977" spans="1:2">
      <c r="A11977" s="53"/>
      <c r="B11977" s="53"/>
    </row>
    <row r="11978" spans="1:2">
      <c r="A11978" s="53"/>
      <c r="B11978" s="53"/>
    </row>
    <row r="11979" spans="1:2">
      <c r="A11979" s="53"/>
      <c r="B11979" s="53"/>
    </row>
    <row r="11980" spans="1:2">
      <c r="A11980" s="53"/>
      <c r="B11980" s="53"/>
    </row>
    <row r="11981" spans="1:2">
      <c r="A11981" s="53"/>
      <c r="B11981" s="53"/>
    </row>
    <row r="11982" spans="1:2">
      <c r="A11982" s="53"/>
      <c r="B11982" s="53"/>
    </row>
    <row r="11983" spans="1:2">
      <c r="A11983" s="53"/>
      <c r="B11983" s="53"/>
    </row>
    <row r="11984" spans="1:2">
      <c r="A11984" s="53"/>
      <c r="B11984" s="53"/>
    </row>
    <row r="11985" spans="1:2">
      <c r="A11985" s="53"/>
      <c r="B11985" s="53"/>
    </row>
    <row r="11986" spans="1:2">
      <c r="A11986" s="53"/>
      <c r="B11986" s="53"/>
    </row>
    <row r="11987" spans="1:2">
      <c r="A11987" s="53"/>
      <c r="B11987" s="53"/>
    </row>
    <row r="11988" spans="1:2">
      <c r="A11988" s="53"/>
      <c r="B11988" s="53"/>
    </row>
    <row r="11989" spans="1:2">
      <c r="A11989" s="53"/>
      <c r="B11989" s="53"/>
    </row>
    <row r="11990" spans="1:2">
      <c r="A11990" s="53"/>
      <c r="B11990" s="53"/>
    </row>
    <row r="11991" spans="1:2">
      <c r="A11991" s="53"/>
      <c r="B11991" s="53"/>
    </row>
    <row r="11992" spans="1:2">
      <c r="A11992" s="53"/>
      <c r="B11992" s="53"/>
    </row>
    <row r="11993" spans="1:2">
      <c r="A11993" s="53"/>
      <c r="B11993" s="53"/>
    </row>
    <row r="11994" spans="1:2">
      <c r="A11994" s="53"/>
      <c r="B11994" s="53"/>
    </row>
    <row r="11995" spans="1:2">
      <c r="A11995" s="53"/>
      <c r="B11995" s="53"/>
    </row>
    <row r="11996" spans="1:2">
      <c r="A11996" s="53"/>
      <c r="B11996" s="53"/>
    </row>
    <row r="11997" spans="1:2">
      <c r="A11997" s="53"/>
      <c r="B11997" s="53"/>
    </row>
    <row r="11998" spans="1:2">
      <c r="A11998" s="53"/>
      <c r="B11998" s="53"/>
    </row>
    <row r="11999" spans="1:2">
      <c r="A11999" s="53"/>
      <c r="B11999" s="53"/>
    </row>
    <row r="12000" spans="1:2">
      <c r="A12000" s="53"/>
      <c r="B12000" s="53"/>
    </row>
    <row r="12001" spans="1:2">
      <c r="A12001" s="53"/>
      <c r="B12001" s="53"/>
    </row>
    <row r="12002" spans="1:2">
      <c r="A12002" s="53"/>
      <c r="B12002" s="53"/>
    </row>
    <row r="12003" spans="1:2">
      <c r="A12003" s="53"/>
      <c r="B12003" s="53"/>
    </row>
    <row r="12004" spans="1:2">
      <c r="A12004" s="53"/>
      <c r="B12004" s="53"/>
    </row>
    <row r="12005" spans="1:2">
      <c r="A12005" s="53"/>
      <c r="B12005" s="53"/>
    </row>
    <row r="12006" spans="1:2">
      <c r="A12006" s="53"/>
      <c r="B12006" s="53"/>
    </row>
    <row r="12007" spans="1:2">
      <c r="A12007" s="53"/>
      <c r="B12007" s="53"/>
    </row>
    <row r="12008" spans="1:2">
      <c r="A12008" s="53"/>
      <c r="B12008" s="53"/>
    </row>
    <row r="12009" spans="1:2">
      <c r="A12009" s="53"/>
      <c r="B12009" s="53"/>
    </row>
    <row r="12010" spans="1:2">
      <c r="A12010" s="53"/>
      <c r="B12010" s="53"/>
    </row>
    <row r="12011" spans="1:2">
      <c r="A12011" s="53"/>
      <c r="B12011" s="53"/>
    </row>
    <row r="12012" spans="1:2">
      <c r="A12012" s="53"/>
      <c r="B12012" s="53"/>
    </row>
    <row r="12013" spans="1:2">
      <c r="A12013" s="53"/>
      <c r="B12013" s="53"/>
    </row>
    <row r="12014" spans="1:2">
      <c r="A12014" s="53"/>
      <c r="B12014" s="53"/>
    </row>
    <row r="12015" spans="1:2">
      <c r="A12015" s="53"/>
      <c r="B12015" s="53"/>
    </row>
    <row r="12016" spans="1:2">
      <c r="A12016" s="53"/>
      <c r="B12016" s="53"/>
    </row>
    <row r="12017" spans="1:2">
      <c r="A12017" s="53"/>
      <c r="B12017" s="53"/>
    </row>
    <row r="12018" spans="1:2">
      <c r="A12018" s="53"/>
      <c r="B12018" s="53"/>
    </row>
    <row r="12019" spans="1:2">
      <c r="A12019" s="53"/>
      <c r="B12019" s="53"/>
    </row>
    <row r="12020" spans="1:2">
      <c r="A12020" s="53"/>
      <c r="B12020" s="53"/>
    </row>
    <row r="12021" spans="1:2">
      <c r="A12021" s="53"/>
      <c r="B12021" s="53"/>
    </row>
    <row r="12022" spans="1:2">
      <c r="A12022" s="53"/>
      <c r="B12022" s="53"/>
    </row>
    <row r="12023" spans="1:2">
      <c r="A12023" s="53"/>
      <c r="B12023" s="53"/>
    </row>
    <row r="12024" spans="1:2">
      <c r="A12024" s="53"/>
      <c r="B12024" s="53"/>
    </row>
    <row r="12025" spans="1:2">
      <c r="A12025" s="53"/>
      <c r="B12025" s="53"/>
    </row>
    <row r="12026" spans="1:2">
      <c r="A12026" s="53"/>
      <c r="B12026" s="53"/>
    </row>
    <row r="12027" spans="1:2">
      <c r="A12027" s="53"/>
      <c r="B12027" s="53"/>
    </row>
    <row r="12028" spans="1:2">
      <c r="A12028" s="53"/>
      <c r="B12028" s="53"/>
    </row>
    <row r="12029" spans="1:2">
      <c r="A12029" s="53"/>
      <c r="B12029" s="53"/>
    </row>
    <row r="12030" spans="1:2">
      <c r="A12030" s="53"/>
      <c r="B12030" s="53"/>
    </row>
    <row r="12031" spans="1:2">
      <c r="A12031" s="53"/>
      <c r="B12031" s="53"/>
    </row>
    <row r="12032" spans="1:2">
      <c r="A12032" s="53"/>
      <c r="B12032" s="53"/>
    </row>
    <row r="12033" spans="1:2">
      <c r="A12033" s="53"/>
      <c r="B12033" s="53"/>
    </row>
    <row r="12034" spans="1:2">
      <c r="A12034" s="53"/>
      <c r="B12034" s="53"/>
    </row>
    <row r="12035" spans="1:2">
      <c r="A12035" s="53"/>
      <c r="B12035" s="53"/>
    </row>
    <row r="12036" spans="1:2">
      <c r="A12036" s="53"/>
      <c r="B12036" s="53"/>
    </row>
    <row r="12037" spans="1:2">
      <c r="A12037" s="53"/>
      <c r="B12037" s="53"/>
    </row>
    <row r="12038" spans="1:2">
      <c r="A12038" s="53"/>
      <c r="B12038" s="53"/>
    </row>
    <row r="12039" spans="1:2">
      <c r="A12039" s="53"/>
      <c r="B12039" s="53"/>
    </row>
    <row r="12040" spans="1:2">
      <c r="A12040" s="53"/>
      <c r="B12040" s="53"/>
    </row>
    <row r="12041" spans="1:2">
      <c r="A12041" s="53"/>
      <c r="B12041" s="53"/>
    </row>
    <row r="12042" spans="1:2">
      <c r="A12042" s="53"/>
      <c r="B12042" s="53"/>
    </row>
    <row r="12043" spans="1:2">
      <c r="A12043" s="53"/>
      <c r="B12043" s="53"/>
    </row>
    <row r="12044" spans="1:2">
      <c r="A12044" s="53"/>
      <c r="B12044" s="53"/>
    </row>
    <row r="12045" spans="1:2">
      <c r="A12045" s="53"/>
      <c r="B12045" s="53"/>
    </row>
    <row r="12046" spans="1:2">
      <c r="A12046" s="53"/>
      <c r="B12046" s="53"/>
    </row>
    <row r="12047" spans="1:2">
      <c r="B12047" s="53"/>
    </row>
    <row r="12048" spans="1:2">
      <c r="B12048" s="53"/>
    </row>
    <row r="12049" spans="2:2">
      <c r="B12049" s="53"/>
    </row>
    <row r="12050" spans="2:2">
      <c r="B12050" s="53"/>
    </row>
    <row r="12051" spans="2:2">
      <c r="B12051" s="53"/>
    </row>
    <row r="12052" spans="2:2">
      <c r="B12052" s="53"/>
    </row>
    <row r="12053" spans="2:2">
      <c r="B12053" s="53"/>
    </row>
    <row r="12054" spans="2:2">
      <c r="B12054" s="53"/>
    </row>
    <row r="12055" spans="2:2">
      <c r="B12055" s="53"/>
    </row>
    <row r="12056" spans="2:2">
      <c r="B12056" s="53"/>
    </row>
    <row r="12057" spans="2:2">
      <c r="B12057" s="53"/>
    </row>
    <row r="12058" spans="2:2">
      <c r="B12058" s="53"/>
    </row>
    <row r="12059" spans="2:2">
      <c r="B12059" s="53"/>
    </row>
    <row r="12060" spans="2:2">
      <c r="B12060" s="53"/>
    </row>
    <row r="12061" spans="2:2">
      <c r="B12061" s="53"/>
    </row>
    <row r="12062" spans="2:2">
      <c r="B12062" s="53"/>
    </row>
    <row r="12063" spans="2:2">
      <c r="B12063" s="53"/>
    </row>
    <row r="12064" spans="2:2">
      <c r="B12064" s="53"/>
    </row>
    <row r="12065" spans="2:2">
      <c r="B12065" s="53"/>
    </row>
    <row r="12066" spans="2:2">
      <c r="B12066" s="53"/>
    </row>
    <row r="12067" spans="2:2">
      <c r="B12067" s="53"/>
    </row>
    <row r="12068" spans="2:2">
      <c r="B12068" s="53"/>
    </row>
    <row r="12069" spans="2:2">
      <c r="B12069" s="53"/>
    </row>
    <row r="12070" spans="2:2">
      <c r="B12070" s="53"/>
    </row>
    <row r="12071" spans="2:2">
      <c r="B12071" s="53"/>
    </row>
    <row r="12072" spans="2:2">
      <c r="B12072" s="53"/>
    </row>
    <row r="12073" spans="2:2">
      <c r="B12073" s="53"/>
    </row>
    <row r="12074" spans="2:2">
      <c r="B12074" s="53"/>
    </row>
    <row r="12075" spans="2:2">
      <c r="B12075" s="53"/>
    </row>
    <row r="12076" spans="2:2">
      <c r="B12076" s="53"/>
    </row>
    <row r="12077" spans="2:2">
      <c r="B12077" s="53"/>
    </row>
    <row r="12078" spans="2:2">
      <c r="B12078" s="53"/>
    </row>
    <row r="12079" spans="2:2">
      <c r="B12079" s="53"/>
    </row>
    <row r="12080" spans="2:2">
      <c r="B12080" s="53"/>
    </row>
    <row r="12081" spans="1:2">
      <c r="B12081" s="53"/>
    </row>
    <row r="12082" spans="1:2">
      <c r="B12082" s="53"/>
    </row>
    <row r="12083" spans="1:2">
      <c r="B12083" s="53"/>
    </row>
    <row r="12084" spans="1:2">
      <c r="B12084" s="53"/>
    </row>
    <row r="12085" spans="1:2">
      <c r="B12085" s="53"/>
    </row>
    <row r="12086" spans="1:2">
      <c r="B12086" s="53"/>
    </row>
    <row r="12087" spans="1:2">
      <c r="B12087" s="53"/>
    </row>
    <row r="12088" spans="1:2">
      <c r="B12088" s="53"/>
    </row>
    <row r="12089" spans="1:2">
      <c r="B12089" s="53"/>
    </row>
    <row r="12090" spans="1:2">
      <c r="B12090" s="53"/>
    </row>
    <row r="12091" spans="1:2">
      <c r="B12091" s="53"/>
    </row>
    <row r="12092" spans="1:2">
      <c r="B12092" s="53"/>
    </row>
    <row r="12093" spans="1:2">
      <c r="B12093" s="53"/>
    </row>
    <row r="12094" spans="1:2">
      <c r="B12094" s="53"/>
    </row>
    <row r="12095" spans="1:2">
      <c r="A12095" s="53"/>
      <c r="B12095" s="53"/>
    </row>
    <row r="12096" spans="1:2">
      <c r="A12096" s="53"/>
      <c r="B12096" s="53"/>
    </row>
    <row r="12097" spans="1:2">
      <c r="A12097" s="53"/>
      <c r="B12097" s="53"/>
    </row>
    <row r="12098" spans="1:2">
      <c r="A12098" s="53"/>
      <c r="B12098" s="53"/>
    </row>
    <row r="12099" spans="1:2">
      <c r="A12099" s="53"/>
      <c r="B12099" s="53"/>
    </row>
    <row r="12100" spans="1:2">
      <c r="A12100" s="53"/>
      <c r="B12100" s="53"/>
    </row>
    <row r="12101" spans="1:2">
      <c r="A12101" s="53"/>
      <c r="B12101" s="53"/>
    </row>
    <row r="12102" spans="1:2">
      <c r="A12102" s="53"/>
      <c r="B12102" s="53"/>
    </row>
    <row r="12103" spans="1:2">
      <c r="A12103" s="53"/>
      <c r="B12103" s="53"/>
    </row>
    <row r="12104" spans="1:2">
      <c r="A12104" s="53"/>
      <c r="B12104" s="53"/>
    </row>
    <row r="12105" spans="1:2">
      <c r="A12105" s="53"/>
      <c r="B12105" s="53"/>
    </row>
    <row r="12106" spans="1:2">
      <c r="A12106" s="53"/>
      <c r="B12106" s="53"/>
    </row>
    <row r="12107" spans="1:2">
      <c r="A12107" s="53"/>
      <c r="B12107" s="53"/>
    </row>
    <row r="12108" spans="1:2">
      <c r="A12108" s="53"/>
      <c r="B12108" s="53"/>
    </row>
    <row r="12109" spans="1:2">
      <c r="A12109" s="53"/>
      <c r="B12109" s="53"/>
    </row>
    <row r="12110" spans="1:2">
      <c r="A12110" s="53"/>
      <c r="B12110" s="53"/>
    </row>
    <row r="12111" spans="1:2">
      <c r="A12111" s="53"/>
      <c r="B12111" s="53"/>
    </row>
    <row r="12112" spans="1:2">
      <c r="A12112" s="53"/>
      <c r="B12112" s="53"/>
    </row>
    <row r="12113" spans="1:2">
      <c r="A12113" s="53"/>
      <c r="B12113" s="53"/>
    </row>
    <row r="12114" spans="1:2">
      <c r="A12114" s="53"/>
      <c r="B12114" s="53"/>
    </row>
    <row r="12115" spans="1:2">
      <c r="A12115" s="53"/>
      <c r="B12115" s="53"/>
    </row>
    <row r="12116" spans="1:2">
      <c r="A12116" s="53"/>
      <c r="B12116" s="53"/>
    </row>
    <row r="12117" spans="1:2">
      <c r="A12117" s="53"/>
      <c r="B12117" s="53"/>
    </row>
    <row r="12118" spans="1:2">
      <c r="A12118" s="53"/>
      <c r="B12118" s="53"/>
    </row>
    <row r="12119" spans="1:2">
      <c r="A12119" s="53"/>
      <c r="B12119" s="53"/>
    </row>
    <row r="12120" spans="1:2">
      <c r="A12120" s="53"/>
      <c r="B12120" s="53"/>
    </row>
    <row r="12121" spans="1:2">
      <c r="A12121" s="53"/>
      <c r="B12121" s="53"/>
    </row>
    <row r="12122" spans="1:2">
      <c r="A12122" s="53"/>
      <c r="B12122" s="53"/>
    </row>
    <row r="12123" spans="1:2">
      <c r="A12123" s="53"/>
      <c r="B12123" s="53"/>
    </row>
    <row r="12124" spans="1:2">
      <c r="A12124" s="53"/>
      <c r="B12124" s="53"/>
    </row>
    <row r="12125" spans="1:2">
      <c r="A12125" s="53"/>
      <c r="B12125" s="53"/>
    </row>
    <row r="12126" spans="1:2">
      <c r="A12126" s="53"/>
      <c r="B12126" s="53"/>
    </row>
    <row r="12127" spans="1:2">
      <c r="A12127" s="53"/>
      <c r="B12127" s="53"/>
    </row>
    <row r="12128" spans="1:2">
      <c r="A12128" s="53"/>
      <c r="B12128" s="53"/>
    </row>
    <row r="12129" spans="1:2">
      <c r="A12129" s="53"/>
      <c r="B12129" s="53"/>
    </row>
    <row r="12130" spans="1:2">
      <c r="A12130" s="53"/>
      <c r="B12130" s="53"/>
    </row>
    <row r="12131" spans="1:2">
      <c r="A12131" s="53"/>
      <c r="B12131" s="53"/>
    </row>
    <row r="12132" spans="1:2">
      <c r="A12132" s="53"/>
      <c r="B12132" s="53"/>
    </row>
    <row r="12133" spans="1:2">
      <c r="A12133" s="53"/>
      <c r="B12133" s="53"/>
    </row>
    <row r="12134" spans="1:2">
      <c r="A12134" s="53"/>
      <c r="B12134" s="53"/>
    </row>
    <row r="12135" spans="1:2">
      <c r="A12135" s="53"/>
      <c r="B12135" s="53"/>
    </row>
    <row r="12136" spans="1:2">
      <c r="A12136" s="53"/>
      <c r="B12136" s="53"/>
    </row>
    <row r="12137" spans="1:2">
      <c r="A12137" s="53"/>
      <c r="B12137" s="53"/>
    </row>
    <row r="12138" spans="1:2">
      <c r="A12138" s="53"/>
      <c r="B12138" s="53"/>
    </row>
    <row r="12139" spans="1:2">
      <c r="A12139" s="53"/>
      <c r="B12139" s="53"/>
    </row>
    <row r="12140" spans="1:2">
      <c r="A12140" s="53"/>
      <c r="B12140" s="53"/>
    </row>
    <row r="12141" spans="1:2">
      <c r="A12141" s="53"/>
      <c r="B12141" s="53"/>
    </row>
    <row r="12142" spans="1:2">
      <c r="A12142" s="53"/>
      <c r="B12142" s="53"/>
    </row>
    <row r="12143" spans="1:2">
      <c r="A12143" s="53"/>
      <c r="B12143" s="53"/>
    </row>
    <row r="12144" spans="1:2">
      <c r="A12144" s="53"/>
      <c r="B12144" s="53"/>
    </row>
    <row r="12145" spans="1:2">
      <c r="A12145" s="53"/>
      <c r="B12145" s="53"/>
    </row>
    <row r="12146" spans="1:2">
      <c r="A12146" s="53"/>
      <c r="B12146" s="53"/>
    </row>
    <row r="12147" spans="1:2">
      <c r="A12147" s="53"/>
      <c r="B12147" s="53"/>
    </row>
    <row r="12148" spans="1:2">
      <c r="A12148" s="53"/>
      <c r="B12148" s="53"/>
    </row>
    <row r="12149" spans="1:2">
      <c r="A12149" s="53"/>
      <c r="B12149" s="53"/>
    </row>
    <row r="12150" spans="1:2">
      <c r="A12150" s="53"/>
      <c r="B12150" s="53"/>
    </row>
    <row r="12151" spans="1:2">
      <c r="A12151" s="53"/>
      <c r="B12151" s="53"/>
    </row>
    <row r="12152" spans="1:2">
      <c r="A12152" s="53"/>
      <c r="B12152" s="53"/>
    </row>
    <row r="12153" spans="1:2">
      <c r="A12153" s="53"/>
      <c r="B12153" s="53"/>
    </row>
    <row r="12154" spans="1:2">
      <c r="A12154" s="53"/>
      <c r="B12154" s="53"/>
    </row>
    <row r="12155" spans="1:2">
      <c r="A12155" s="53"/>
      <c r="B12155" s="53"/>
    </row>
    <row r="12156" spans="1:2">
      <c r="A12156" s="53"/>
      <c r="B12156" s="53"/>
    </row>
    <row r="12157" spans="1:2">
      <c r="A12157" s="53"/>
      <c r="B12157" s="53"/>
    </row>
    <row r="12158" spans="1:2">
      <c r="A12158" s="53"/>
      <c r="B12158" s="53"/>
    </row>
    <row r="12159" spans="1:2">
      <c r="A12159" s="53"/>
      <c r="B12159" s="53"/>
    </row>
    <row r="12160" spans="1:2">
      <c r="A12160" s="53"/>
      <c r="B12160" s="53"/>
    </row>
    <row r="12161" spans="1:2">
      <c r="A12161" s="53"/>
      <c r="B12161" s="53"/>
    </row>
    <row r="12162" spans="1:2">
      <c r="A12162" s="53"/>
      <c r="B12162" s="53"/>
    </row>
    <row r="12163" spans="1:2">
      <c r="A12163" s="53"/>
      <c r="B12163" s="53"/>
    </row>
    <row r="12164" spans="1:2">
      <c r="A12164" s="53"/>
      <c r="B12164" s="53"/>
    </row>
    <row r="12165" spans="1:2">
      <c r="A12165" s="53"/>
      <c r="B12165" s="53"/>
    </row>
    <row r="12166" spans="1:2">
      <c r="A12166" s="53"/>
      <c r="B12166" s="53"/>
    </row>
    <row r="12167" spans="1:2">
      <c r="A12167" s="53"/>
      <c r="B12167" s="53"/>
    </row>
    <row r="12168" spans="1:2">
      <c r="A12168" s="53"/>
      <c r="B12168" s="53"/>
    </row>
    <row r="12169" spans="1:2">
      <c r="A12169" s="53"/>
      <c r="B12169" s="53"/>
    </row>
    <row r="12170" spans="1:2">
      <c r="A12170" s="53"/>
      <c r="B12170" s="53"/>
    </row>
    <row r="12171" spans="1:2">
      <c r="A12171" s="53"/>
      <c r="B12171" s="53"/>
    </row>
    <row r="12172" spans="1:2">
      <c r="A12172" s="53"/>
      <c r="B12172" s="53"/>
    </row>
    <row r="12173" spans="1:2">
      <c r="A12173" s="53"/>
      <c r="B12173" s="53"/>
    </row>
    <row r="12174" spans="1:2">
      <c r="A12174" s="53"/>
      <c r="B12174" s="53"/>
    </row>
    <row r="12175" spans="1:2">
      <c r="A12175" s="53"/>
      <c r="B12175" s="53"/>
    </row>
    <row r="12176" spans="1:2">
      <c r="A12176" s="53"/>
      <c r="B12176" s="53"/>
    </row>
    <row r="12177" spans="1:2">
      <c r="A12177" s="53"/>
      <c r="B12177" s="53"/>
    </row>
    <row r="12178" spans="1:2">
      <c r="A12178" s="53"/>
      <c r="B12178" s="53"/>
    </row>
    <row r="12179" spans="1:2">
      <c r="A12179" s="53"/>
      <c r="B12179" s="53"/>
    </row>
    <row r="12180" spans="1:2">
      <c r="A12180" s="53"/>
      <c r="B12180" s="53"/>
    </row>
    <row r="12181" spans="1:2">
      <c r="A12181" s="53"/>
      <c r="B12181" s="53"/>
    </row>
    <row r="12182" spans="1:2">
      <c r="A12182" s="53"/>
      <c r="B12182" s="53"/>
    </row>
    <row r="12183" spans="1:2">
      <c r="A12183" s="53"/>
      <c r="B12183" s="53"/>
    </row>
    <row r="12184" spans="1:2">
      <c r="A12184" s="53"/>
      <c r="B12184" s="53"/>
    </row>
    <row r="12185" spans="1:2">
      <c r="A12185" s="53"/>
      <c r="B12185" s="53"/>
    </row>
    <row r="12186" spans="1:2">
      <c r="A12186" s="53"/>
      <c r="B12186" s="53"/>
    </row>
    <row r="12187" spans="1:2">
      <c r="A12187" s="53"/>
      <c r="B12187" s="53"/>
    </row>
    <row r="12188" spans="1:2">
      <c r="A12188" s="53"/>
      <c r="B12188" s="53"/>
    </row>
    <row r="12189" spans="1:2">
      <c r="A12189" s="53"/>
      <c r="B12189" s="53"/>
    </row>
    <row r="12190" spans="1:2">
      <c r="A12190" s="53"/>
      <c r="B12190" s="53"/>
    </row>
    <row r="12191" spans="1:2">
      <c r="A12191" s="53"/>
      <c r="B12191" s="53"/>
    </row>
    <row r="12192" spans="1:2">
      <c r="A12192" s="53"/>
      <c r="B12192" s="53"/>
    </row>
    <row r="12193" spans="1:2">
      <c r="A12193" s="53"/>
      <c r="B12193" s="53"/>
    </row>
    <row r="12194" spans="1:2">
      <c r="A12194" s="53"/>
      <c r="B12194" s="53"/>
    </row>
    <row r="12195" spans="1:2">
      <c r="A12195" s="53"/>
      <c r="B12195" s="53"/>
    </row>
    <row r="12196" spans="1:2">
      <c r="A12196" s="53"/>
      <c r="B12196" s="53"/>
    </row>
    <row r="12197" spans="1:2">
      <c r="A12197" s="53"/>
      <c r="B12197" s="53"/>
    </row>
    <row r="12198" spans="1:2">
      <c r="A12198" s="53"/>
      <c r="B12198" s="53"/>
    </row>
    <row r="12199" spans="1:2">
      <c r="A12199" s="53"/>
      <c r="B12199" s="53"/>
    </row>
    <row r="12200" spans="1:2">
      <c r="A12200" s="53"/>
      <c r="B12200" s="53"/>
    </row>
    <row r="12201" spans="1:2">
      <c r="A12201" s="53"/>
      <c r="B12201" s="53"/>
    </row>
    <row r="12202" spans="1:2">
      <c r="A12202" s="53"/>
      <c r="B12202" s="53"/>
    </row>
    <row r="12203" spans="1:2">
      <c r="A12203" s="53"/>
      <c r="B12203" s="53"/>
    </row>
    <row r="12204" spans="1:2">
      <c r="A12204" s="53"/>
      <c r="B12204" s="53"/>
    </row>
    <row r="12205" spans="1:2">
      <c r="A12205" s="53"/>
      <c r="B12205" s="53"/>
    </row>
    <row r="12206" spans="1:2">
      <c r="A12206" s="53"/>
      <c r="B12206" s="53"/>
    </row>
    <row r="12207" spans="1:2">
      <c r="A12207" s="53"/>
      <c r="B12207" s="53"/>
    </row>
    <row r="12208" spans="1:2">
      <c r="A12208" s="53"/>
      <c r="B12208" s="53"/>
    </row>
    <row r="12209" spans="1:2">
      <c r="A12209" s="53"/>
      <c r="B12209" s="53"/>
    </row>
    <row r="12210" spans="1:2">
      <c r="A12210" s="53"/>
      <c r="B12210" s="53"/>
    </row>
    <row r="12211" spans="1:2">
      <c r="A12211" s="53"/>
      <c r="B12211" s="53"/>
    </row>
    <row r="12212" spans="1:2">
      <c r="A12212" s="53"/>
      <c r="B12212" s="53"/>
    </row>
    <row r="12213" spans="1:2">
      <c r="A12213" s="53"/>
      <c r="B12213" s="53"/>
    </row>
    <row r="12214" spans="1:2">
      <c r="A12214" s="53"/>
      <c r="B12214" s="53"/>
    </row>
    <row r="12215" spans="1:2">
      <c r="A12215" s="53"/>
      <c r="B12215" s="53"/>
    </row>
    <row r="12216" spans="1:2">
      <c r="A12216" s="53"/>
      <c r="B12216" s="53"/>
    </row>
    <row r="12217" spans="1:2">
      <c r="A12217" s="53"/>
      <c r="B12217" s="53"/>
    </row>
    <row r="12218" spans="1:2">
      <c r="A12218" s="53"/>
      <c r="B12218" s="53"/>
    </row>
    <row r="12219" spans="1:2">
      <c r="A12219" s="53"/>
      <c r="B12219" s="53"/>
    </row>
    <row r="12220" spans="1:2">
      <c r="A12220" s="53"/>
      <c r="B12220" s="53"/>
    </row>
    <row r="12221" spans="1:2">
      <c r="A12221" s="53"/>
      <c r="B12221" s="53"/>
    </row>
    <row r="12222" spans="1:2">
      <c r="A12222" s="53"/>
      <c r="B12222" s="53"/>
    </row>
    <row r="12223" spans="1:2">
      <c r="A12223" s="53"/>
      <c r="B12223" s="53"/>
    </row>
    <row r="12224" spans="1:2">
      <c r="A12224" s="53"/>
      <c r="B12224" s="53"/>
    </row>
    <row r="12225" spans="1:2">
      <c r="A12225" s="53"/>
      <c r="B12225" s="53"/>
    </row>
    <row r="12226" spans="1:2">
      <c r="A12226" s="53"/>
      <c r="B12226" s="53"/>
    </row>
    <row r="12227" spans="1:2">
      <c r="A12227" s="53"/>
      <c r="B12227" s="53"/>
    </row>
    <row r="12228" spans="1:2">
      <c r="A12228" s="53"/>
      <c r="B12228" s="53"/>
    </row>
    <row r="12229" spans="1:2">
      <c r="A12229" s="53"/>
      <c r="B12229" s="53"/>
    </row>
    <row r="12230" spans="1:2">
      <c r="A12230" s="53"/>
      <c r="B12230" s="53"/>
    </row>
    <row r="12231" spans="1:2">
      <c r="A12231" s="53"/>
      <c r="B12231" s="53"/>
    </row>
    <row r="12232" spans="1:2">
      <c r="A12232" s="53"/>
      <c r="B12232" s="53"/>
    </row>
    <row r="12233" spans="1:2">
      <c r="A12233" s="53"/>
      <c r="B12233" s="53"/>
    </row>
    <row r="12234" spans="1:2">
      <c r="A12234" s="53"/>
      <c r="B12234" s="53"/>
    </row>
    <row r="12235" spans="1:2">
      <c r="A12235" s="53"/>
      <c r="B12235" s="53"/>
    </row>
    <row r="12236" spans="1:2">
      <c r="A12236" s="53"/>
      <c r="B12236" s="53"/>
    </row>
    <row r="12237" spans="1:2">
      <c r="A12237" s="53"/>
      <c r="B12237" s="53"/>
    </row>
    <row r="12238" spans="1:2">
      <c r="A12238" s="53"/>
      <c r="B12238" s="53"/>
    </row>
    <row r="12239" spans="1:2">
      <c r="A12239" s="53"/>
      <c r="B12239" s="54"/>
    </row>
    <row r="12240" spans="1:2">
      <c r="A12240" s="53"/>
      <c r="B12240" s="54"/>
    </row>
    <row r="12241" spans="1:2">
      <c r="A12241" s="53"/>
      <c r="B12241" s="54"/>
    </row>
    <row r="12242" spans="1:2">
      <c r="A12242" s="53"/>
      <c r="B12242" s="54"/>
    </row>
    <row r="12243" spans="1:2">
      <c r="A12243" s="53"/>
      <c r="B12243" s="54"/>
    </row>
    <row r="12244" spans="1:2">
      <c r="A12244" s="53"/>
      <c r="B12244" s="54"/>
    </row>
    <row r="12245" spans="1:2">
      <c r="A12245" s="53"/>
      <c r="B12245" s="54"/>
    </row>
    <row r="12246" spans="1:2">
      <c r="A12246" s="53"/>
      <c r="B12246" s="54"/>
    </row>
    <row r="12247" spans="1:2">
      <c r="A12247" s="53"/>
      <c r="B12247" s="54"/>
    </row>
    <row r="12248" spans="1:2">
      <c r="A12248" s="53"/>
      <c r="B12248" s="54"/>
    </row>
    <row r="12249" spans="1:2">
      <c r="A12249" s="53"/>
      <c r="B12249" s="54"/>
    </row>
    <row r="12250" spans="1:2">
      <c r="A12250" s="53"/>
      <c r="B12250" s="54"/>
    </row>
    <row r="12251" spans="1:2">
      <c r="A12251" s="53"/>
      <c r="B12251" s="54"/>
    </row>
    <row r="12252" spans="1:2">
      <c r="A12252" s="53"/>
      <c r="B12252" s="54"/>
    </row>
    <row r="12253" spans="1:2">
      <c r="A12253" s="53"/>
      <c r="B12253" s="54"/>
    </row>
    <row r="12254" spans="1:2">
      <c r="A12254" s="53"/>
      <c r="B12254" s="54"/>
    </row>
    <row r="12255" spans="1:2">
      <c r="A12255" s="53"/>
      <c r="B12255" s="54"/>
    </row>
    <row r="12256" spans="1:2">
      <c r="A12256" s="53"/>
      <c r="B12256" s="54"/>
    </row>
    <row r="12257" spans="1:2">
      <c r="A12257" s="53"/>
      <c r="B12257" s="54"/>
    </row>
    <row r="12258" spans="1:2">
      <c r="A12258" s="53"/>
      <c r="B12258" s="54"/>
    </row>
    <row r="12259" spans="1:2">
      <c r="A12259" s="53"/>
      <c r="B12259" s="54"/>
    </row>
    <row r="12260" spans="1:2">
      <c r="A12260" s="53"/>
      <c r="B12260" s="54"/>
    </row>
    <row r="12261" spans="1:2">
      <c r="A12261" s="53"/>
      <c r="B12261" s="54"/>
    </row>
    <row r="12262" spans="1:2">
      <c r="A12262" s="53"/>
      <c r="B12262" s="54"/>
    </row>
    <row r="12263" spans="1:2">
      <c r="A12263" s="53"/>
      <c r="B12263" s="54"/>
    </row>
    <row r="12264" spans="1:2">
      <c r="A12264" s="53"/>
      <c r="B12264" s="54"/>
    </row>
    <row r="12265" spans="1:2">
      <c r="A12265" s="53"/>
      <c r="B12265" s="54"/>
    </row>
    <row r="12266" spans="1:2">
      <c r="A12266" s="53"/>
      <c r="B12266" s="54"/>
    </row>
    <row r="12267" spans="1:2">
      <c r="A12267" s="53"/>
      <c r="B12267" s="54"/>
    </row>
    <row r="12268" spans="1:2">
      <c r="A12268" s="53"/>
      <c r="B12268" s="54"/>
    </row>
    <row r="12269" spans="1:2">
      <c r="A12269" s="53"/>
      <c r="B12269" s="54"/>
    </row>
    <row r="12270" spans="1:2">
      <c r="A12270" s="53"/>
      <c r="B12270" s="54"/>
    </row>
    <row r="12271" spans="1:2">
      <c r="A12271" s="53"/>
      <c r="B12271" s="54"/>
    </row>
    <row r="12272" spans="1:2">
      <c r="A12272" s="53"/>
      <c r="B12272" s="54"/>
    </row>
    <row r="12273" spans="1:2">
      <c r="A12273" s="53"/>
      <c r="B12273" s="54"/>
    </row>
    <row r="12274" spans="1:2">
      <c r="A12274" s="53"/>
      <c r="B12274" s="54"/>
    </row>
    <row r="12275" spans="1:2">
      <c r="A12275" s="53"/>
      <c r="B12275" s="54"/>
    </row>
    <row r="12276" spans="1:2">
      <c r="A12276" s="53"/>
      <c r="B12276" s="54"/>
    </row>
    <row r="12277" spans="1:2">
      <c r="A12277" s="53"/>
      <c r="B12277" s="54"/>
    </row>
    <row r="12278" spans="1:2">
      <c r="A12278" s="53"/>
      <c r="B12278" s="54"/>
    </row>
    <row r="12279" spans="1:2">
      <c r="A12279" s="53"/>
      <c r="B12279" s="54"/>
    </row>
    <row r="12280" spans="1:2">
      <c r="A12280" s="53"/>
      <c r="B12280" s="54"/>
    </row>
    <row r="12281" spans="1:2">
      <c r="A12281" s="53"/>
      <c r="B12281" s="54"/>
    </row>
    <row r="12282" spans="1:2">
      <c r="A12282" s="53"/>
      <c r="B12282" s="54"/>
    </row>
    <row r="12283" spans="1:2">
      <c r="A12283" s="53"/>
      <c r="B12283" s="54"/>
    </row>
    <row r="12284" spans="1:2">
      <c r="A12284" s="53"/>
      <c r="B12284" s="54"/>
    </row>
    <row r="12285" spans="1:2">
      <c r="A12285" s="53"/>
      <c r="B12285" s="54"/>
    </row>
    <row r="12286" spans="1:2">
      <c r="A12286" s="53"/>
      <c r="B12286" s="54"/>
    </row>
    <row r="12287" spans="1:2">
      <c r="A12287" s="53"/>
      <c r="B12287" s="53"/>
    </row>
    <row r="12288" spans="1:2">
      <c r="A12288" s="53"/>
      <c r="B12288" s="53"/>
    </row>
    <row r="12289" spans="1:2">
      <c r="A12289" s="53"/>
      <c r="B12289" s="53"/>
    </row>
    <row r="12290" spans="1:2">
      <c r="A12290" s="53"/>
      <c r="B12290" s="53"/>
    </row>
    <row r="12291" spans="1:2">
      <c r="A12291" s="53"/>
      <c r="B12291" s="53"/>
    </row>
    <row r="12292" spans="1:2">
      <c r="A12292" s="53"/>
      <c r="B12292" s="53"/>
    </row>
    <row r="12293" spans="1:2">
      <c r="A12293" s="53"/>
      <c r="B12293" s="53"/>
    </row>
    <row r="12294" spans="1:2">
      <c r="A12294" s="53"/>
      <c r="B12294" s="53"/>
    </row>
    <row r="12295" spans="1:2">
      <c r="A12295" s="53"/>
      <c r="B12295" s="53"/>
    </row>
    <row r="12296" spans="1:2">
      <c r="A12296" s="53"/>
      <c r="B12296" s="53"/>
    </row>
    <row r="12297" spans="1:2">
      <c r="A12297" s="53"/>
      <c r="B12297" s="53"/>
    </row>
    <row r="12298" spans="1:2">
      <c r="A12298" s="53"/>
      <c r="B12298" s="53"/>
    </row>
    <row r="12299" spans="1:2">
      <c r="A12299" s="53"/>
      <c r="B12299" s="53"/>
    </row>
    <row r="12300" spans="1:2">
      <c r="A12300" s="53"/>
      <c r="B12300" s="53"/>
    </row>
    <row r="12301" spans="1:2">
      <c r="A12301" s="53"/>
      <c r="B12301" s="53"/>
    </row>
    <row r="12302" spans="1:2">
      <c r="A12302" s="53"/>
      <c r="B12302" s="53"/>
    </row>
    <row r="12303" spans="1:2">
      <c r="A12303" s="53"/>
      <c r="B12303" s="53"/>
    </row>
    <row r="12304" spans="1:2">
      <c r="A12304" s="53"/>
      <c r="B12304" s="53"/>
    </row>
    <row r="12305" spans="1:2">
      <c r="A12305" s="53"/>
      <c r="B12305" s="53"/>
    </row>
    <row r="12306" spans="1:2">
      <c r="A12306" s="53"/>
      <c r="B12306" s="53"/>
    </row>
    <row r="12307" spans="1:2">
      <c r="A12307" s="53"/>
      <c r="B12307" s="53"/>
    </row>
    <row r="12308" spans="1:2">
      <c r="A12308" s="53"/>
      <c r="B12308" s="53"/>
    </row>
    <row r="12309" spans="1:2">
      <c r="A12309" s="53"/>
      <c r="B12309" s="53"/>
    </row>
    <row r="12310" spans="1:2">
      <c r="A12310" s="53"/>
      <c r="B12310" s="53"/>
    </row>
    <row r="12311" spans="1:2">
      <c r="A12311" s="53"/>
      <c r="B12311" s="53"/>
    </row>
    <row r="12312" spans="1:2">
      <c r="A12312" s="53"/>
      <c r="B12312" s="53"/>
    </row>
    <row r="12313" spans="1:2">
      <c r="A12313" s="53"/>
      <c r="B12313" s="53"/>
    </row>
    <row r="12314" spans="1:2">
      <c r="A12314" s="53"/>
      <c r="B12314" s="53"/>
    </row>
    <row r="12315" spans="1:2">
      <c r="A12315" s="53"/>
      <c r="B12315" s="53"/>
    </row>
    <row r="12316" spans="1:2">
      <c r="A12316" s="53"/>
      <c r="B12316" s="53"/>
    </row>
    <row r="12317" spans="1:2">
      <c r="A12317" s="53"/>
      <c r="B12317" s="53"/>
    </row>
    <row r="12318" spans="1:2">
      <c r="A12318" s="53"/>
      <c r="B12318" s="53"/>
    </row>
    <row r="12319" spans="1:2">
      <c r="A12319" s="53"/>
      <c r="B12319" s="53"/>
    </row>
    <row r="12320" spans="1:2">
      <c r="A12320" s="53"/>
      <c r="B12320" s="53"/>
    </row>
    <row r="12321" spans="1:2">
      <c r="A12321" s="53"/>
      <c r="B12321" s="53"/>
    </row>
    <row r="12322" spans="1:2">
      <c r="A12322" s="53"/>
      <c r="B12322" s="53"/>
    </row>
    <row r="12323" spans="1:2">
      <c r="A12323" s="53"/>
      <c r="B12323" s="53"/>
    </row>
    <row r="12324" spans="1:2">
      <c r="A12324" s="53"/>
      <c r="B12324" s="53"/>
    </row>
    <row r="12325" spans="1:2">
      <c r="A12325" s="53"/>
      <c r="B12325" s="53"/>
    </row>
    <row r="12326" spans="1:2">
      <c r="A12326" s="53"/>
      <c r="B12326" s="53"/>
    </row>
    <row r="12327" spans="1:2">
      <c r="A12327" s="53"/>
      <c r="B12327" s="53"/>
    </row>
    <row r="12328" spans="1:2">
      <c r="A12328" s="53"/>
      <c r="B12328" s="53"/>
    </row>
    <row r="12329" spans="1:2">
      <c r="A12329" s="53"/>
      <c r="B12329" s="53"/>
    </row>
    <row r="12330" spans="1:2">
      <c r="A12330" s="53"/>
      <c r="B12330" s="53"/>
    </row>
    <row r="12331" spans="1:2">
      <c r="A12331" s="53"/>
      <c r="B12331" s="53"/>
    </row>
    <row r="12332" spans="1:2">
      <c r="A12332" s="53"/>
      <c r="B12332" s="53"/>
    </row>
    <row r="12333" spans="1:2">
      <c r="A12333" s="53"/>
      <c r="B12333" s="53"/>
    </row>
    <row r="12334" spans="1:2">
      <c r="A12334" s="53"/>
      <c r="B12334" s="53"/>
    </row>
    <row r="12335" spans="1:2">
      <c r="A12335" s="53"/>
      <c r="B12335" s="53"/>
    </row>
    <row r="12336" spans="1:2">
      <c r="A12336" s="53"/>
      <c r="B12336" s="53"/>
    </row>
    <row r="12337" spans="1:2">
      <c r="A12337" s="53"/>
      <c r="B12337" s="53"/>
    </row>
    <row r="12338" spans="1:2">
      <c r="A12338" s="53"/>
      <c r="B12338" s="53"/>
    </row>
    <row r="12339" spans="1:2">
      <c r="A12339" s="53"/>
      <c r="B12339" s="53"/>
    </row>
    <row r="12340" spans="1:2">
      <c r="A12340" s="53"/>
      <c r="B12340" s="53"/>
    </row>
    <row r="12341" spans="1:2">
      <c r="A12341" s="53"/>
      <c r="B12341" s="53"/>
    </row>
    <row r="12342" spans="1:2">
      <c r="A12342" s="53"/>
      <c r="B12342" s="53"/>
    </row>
    <row r="12343" spans="1:2">
      <c r="A12343" s="53"/>
      <c r="B12343" s="53"/>
    </row>
    <row r="12344" spans="1:2">
      <c r="A12344" s="53"/>
      <c r="B12344" s="53"/>
    </row>
    <row r="12345" spans="1:2">
      <c r="A12345" s="53"/>
      <c r="B12345" s="53"/>
    </row>
    <row r="12346" spans="1:2">
      <c r="A12346" s="53"/>
      <c r="B12346" s="53"/>
    </row>
    <row r="12347" spans="1:2">
      <c r="A12347" s="53"/>
      <c r="B12347" s="53"/>
    </row>
    <row r="12348" spans="1:2">
      <c r="A12348" s="53"/>
      <c r="B12348" s="53"/>
    </row>
    <row r="12349" spans="1:2">
      <c r="A12349" s="53"/>
      <c r="B12349" s="53"/>
    </row>
    <row r="12350" spans="1:2">
      <c r="A12350" s="53"/>
      <c r="B12350" s="53"/>
    </row>
    <row r="12351" spans="1:2">
      <c r="A12351" s="53"/>
      <c r="B12351" s="53"/>
    </row>
    <row r="12352" spans="1:2">
      <c r="A12352" s="53"/>
      <c r="B12352" s="53"/>
    </row>
    <row r="12353" spans="1:2">
      <c r="A12353" s="53"/>
      <c r="B12353" s="53"/>
    </row>
    <row r="12354" spans="1:2">
      <c r="A12354" s="53"/>
      <c r="B12354" s="53"/>
    </row>
    <row r="12355" spans="1:2">
      <c r="A12355" s="53"/>
      <c r="B12355" s="53"/>
    </row>
    <row r="12356" spans="1:2">
      <c r="A12356" s="53"/>
      <c r="B12356" s="53"/>
    </row>
    <row r="12357" spans="1:2">
      <c r="A12357" s="53"/>
      <c r="B12357" s="53"/>
    </row>
    <row r="12358" spans="1:2">
      <c r="A12358" s="53"/>
      <c r="B12358" s="53"/>
    </row>
    <row r="12359" spans="1:2">
      <c r="A12359" s="53"/>
      <c r="B12359" s="53"/>
    </row>
    <row r="12360" spans="1:2">
      <c r="A12360" s="53"/>
      <c r="B12360" s="53"/>
    </row>
    <row r="12361" spans="1:2">
      <c r="A12361" s="53"/>
      <c r="B12361" s="53"/>
    </row>
    <row r="12362" spans="1:2">
      <c r="A12362" s="53"/>
      <c r="B12362" s="53"/>
    </row>
    <row r="12363" spans="1:2">
      <c r="A12363" s="53"/>
      <c r="B12363" s="53"/>
    </row>
    <row r="12364" spans="1:2">
      <c r="A12364" s="53"/>
      <c r="B12364" s="53"/>
    </row>
    <row r="12365" spans="1:2">
      <c r="A12365" s="53"/>
      <c r="B12365" s="53"/>
    </row>
    <row r="12366" spans="1:2">
      <c r="A12366" s="53"/>
      <c r="B12366" s="53"/>
    </row>
    <row r="12367" spans="1:2">
      <c r="A12367" s="53"/>
      <c r="B12367" s="53"/>
    </row>
    <row r="12368" spans="1:2">
      <c r="A12368" s="53"/>
      <c r="B12368" s="53"/>
    </row>
    <row r="12369" spans="1:2">
      <c r="A12369" s="53"/>
      <c r="B12369" s="53"/>
    </row>
    <row r="12370" spans="1:2">
      <c r="A12370" s="53"/>
      <c r="B12370" s="53"/>
    </row>
    <row r="12371" spans="1:2">
      <c r="A12371" s="53"/>
      <c r="B12371" s="53"/>
    </row>
    <row r="12372" spans="1:2">
      <c r="A12372" s="53"/>
      <c r="B12372" s="53"/>
    </row>
    <row r="12373" spans="1:2">
      <c r="A12373" s="53"/>
      <c r="B12373" s="53"/>
    </row>
    <row r="12374" spans="1:2">
      <c r="A12374" s="53"/>
      <c r="B12374" s="53"/>
    </row>
    <row r="12375" spans="1:2">
      <c r="A12375" s="53"/>
      <c r="B12375" s="53"/>
    </row>
    <row r="12376" spans="1:2">
      <c r="A12376" s="53"/>
      <c r="B12376" s="53"/>
    </row>
    <row r="12377" spans="1:2">
      <c r="A12377" s="53"/>
      <c r="B12377" s="53"/>
    </row>
    <row r="12378" spans="1:2">
      <c r="A12378" s="53"/>
      <c r="B12378" s="53"/>
    </row>
    <row r="12379" spans="1:2">
      <c r="A12379" s="53"/>
      <c r="B12379" s="53"/>
    </row>
    <row r="12380" spans="1:2">
      <c r="A12380" s="53"/>
      <c r="B12380" s="53"/>
    </row>
    <row r="12381" spans="1:2">
      <c r="A12381" s="53"/>
      <c r="B12381" s="53"/>
    </row>
    <row r="12382" spans="1:2">
      <c r="A12382" s="53"/>
      <c r="B12382" s="53"/>
    </row>
    <row r="12383" spans="1:2">
      <c r="A12383" s="53"/>
      <c r="B12383" s="53"/>
    </row>
    <row r="12384" spans="1:2">
      <c r="A12384" s="53"/>
      <c r="B12384" s="53"/>
    </row>
    <row r="12385" spans="1:2">
      <c r="A12385" s="53"/>
      <c r="B12385" s="53"/>
    </row>
    <row r="12386" spans="1:2">
      <c r="A12386" s="53"/>
      <c r="B12386" s="53"/>
    </row>
    <row r="12387" spans="1:2">
      <c r="A12387" s="53"/>
      <c r="B12387" s="53"/>
    </row>
    <row r="12388" spans="1:2">
      <c r="A12388" s="53"/>
      <c r="B12388" s="53"/>
    </row>
    <row r="12389" spans="1:2">
      <c r="A12389" s="53"/>
      <c r="B12389" s="53"/>
    </row>
    <row r="12390" spans="1:2">
      <c r="A12390" s="53"/>
      <c r="B12390" s="53"/>
    </row>
    <row r="12391" spans="1:2">
      <c r="A12391" s="53"/>
      <c r="B12391" s="53"/>
    </row>
    <row r="12392" spans="1:2">
      <c r="A12392" s="53"/>
      <c r="B12392" s="53"/>
    </row>
    <row r="12393" spans="1:2">
      <c r="A12393" s="53"/>
      <c r="B12393" s="53"/>
    </row>
    <row r="12394" spans="1:2">
      <c r="A12394" s="53"/>
      <c r="B12394" s="53"/>
    </row>
    <row r="12395" spans="1:2">
      <c r="A12395" s="53"/>
      <c r="B12395" s="53"/>
    </row>
    <row r="12396" spans="1:2">
      <c r="A12396" s="53"/>
      <c r="B12396" s="53"/>
    </row>
    <row r="12397" spans="1:2">
      <c r="A12397" s="53"/>
      <c r="B12397" s="53"/>
    </row>
    <row r="12398" spans="1:2">
      <c r="A12398" s="53"/>
      <c r="B12398" s="53"/>
    </row>
    <row r="12399" spans="1:2">
      <c r="A12399" s="53"/>
      <c r="B12399" s="53"/>
    </row>
    <row r="12400" spans="1:2">
      <c r="A12400" s="53"/>
      <c r="B12400" s="53"/>
    </row>
    <row r="12401" spans="1:2">
      <c r="A12401" s="53"/>
      <c r="B12401" s="53"/>
    </row>
    <row r="12402" spans="1:2">
      <c r="A12402" s="53"/>
      <c r="B12402" s="53"/>
    </row>
    <row r="12403" spans="1:2">
      <c r="A12403" s="53"/>
      <c r="B12403" s="53"/>
    </row>
    <row r="12404" spans="1:2">
      <c r="A12404" s="53"/>
      <c r="B12404" s="53"/>
    </row>
    <row r="12405" spans="1:2">
      <c r="A12405" s="53"/>
      <c r="B12405" s="53"/>
    </row>
    <row r="12406" spans="1:2">
      <c r="A12406" s="53"/>
      <c r="B12406" s="53"/>
    </row>
    <row r="12407" spans="1:2">
      <c r="A12407" s="53"/>
      <c r="B12407" s="53"/>
    </row>
    <row r="12408" spans="1:2">
      <c r="A12408" s="53"/>
      <c r="B12408" s="53"/>
    </row>
    <row r="12409" spans="1:2">
      <c r="A12409" s="53"/>
      <c r="B12409" s="53"/>
    </row>
    <row r="12410" spans="1:2">
      <c r="A12410" s="53"/>
      <c r="B12410" s="53"/>
    </row>
    <row r="12411" spans="1:2">
      <c r="A12411" s="53"/>
      <c r="B12411" s="53"/>
    </row>
    <row r="12412" spans="1:2">
      <c r="A12412" s="53"/>
      <c r="B12412" s="53"/>
    </row>
    <row r="12413" spans="1:2">
      <c r="A12413" s="53"/>
      <c r="B12413" s="53"/>
    </row>
    <row r="12414" spans="1:2">
      <c r="A12414" s="53"/>
      <c r="B12414" s="53"/>
    </row>
    <row r="12415" spans="1:2">
      <c r="A12415" s="53"/>
      <c r="B12415" s="53"/>
    </row>
    <row r="12416" spans="1:2">
      <c r="A12416" s="53"/>
      <c r="B12416" s="53"/>
    </row>
    <row r="12417" spans="1:2">
      <c r="A12417" s="53"/>
      <c r="B12417" s="53"/>
    </row>
    <row r="12418" spans="1:2">
      <c r="A12418" s="53"/>
      <c r="B12418" s="53"/>
    </row>
    <row r="12419" spans="1:2">
      <c r="A12419" s="53"/>
      <c r="B12419" s="53"/>
    </row>
    <row r="12420" spans="1:2">
      <c r="A12420" s="53"/>
      <c r="B12420" s="53"/>
    </row>
    <row r="12421" spans="1:2">
      <c r="A12421" s="53"/>
      <c r="B12421" s="53"/>
    </row>
    <row r="12422" spans="1:2">
      <c r="A12422" s="53"/>
      <c r="B12422" s="53"/>
    </row>
    <row r="12423" spans="1:2">
      <c r="A12423" s="53"/>
      <c r="B12423" s="53"/>
    </row>
    <row r="12424" spans="1:2">
      <c r="A12424" s="53"/>
      <c r="B12424" s="53"/>
    </row>
    <row r="12425" spans="1:2">
      <c r="A12425" s="53"/>
      <c r="B12425" s="53"/>
    </row>
    <row r="12426" spans="1:2">
      <c r="A12426" s="53"/>
      <c r="B12426" s="53"/>
    </row>
    <row r="12427" spans="1:2">
      <c r="A12427" s="53"/>
      <c r="B12427" s="53"/>
    </row>
    <row r="12428" spans="1:2">
      <c r="A12428" s="53"/>
      <c r="B12428" s="53"/>
    </row>
    <row r="12429" spans="1:2">
      <c r="A12429" s="53"/>
      <c r="B12429" s="53"/>
    </row>
    <row r="12430" spans="1:2">
      <c r="A12430" s="53"/>
      <c r="B12430" s="53"/>
    </row>
    <row r="12431" spans="1:2">
      <c r="A12431" s="53"/>
      <c r="B12431" s="53"/>
    </row>
    <row r="12432" spans="1:2">
      <c r="A12432" s="53"/>
      <c r="B12432" s="53"/>
    </row>
    <row r="12433" spans="1:2">
      <c r="A12433" s="53"/>
      <c r="B12433" s="53"/>
    </row>
    <row r="12434" spans="1:2">
      <c r="A12434" s="53"/>
      <c r="B12434" s="53"/>
    </row>
    <row r="12435" spans="1:2">
      <c r="A12435" s="53"/>
      <c r="B12435" s="53"/>
    </row>
    <row r="12436" spans="1:2">
      <c r="A12436" s="53"/>
      <c r="B12436" s="53"/>
    </row>
    <row r="12437" spans="1:2">
      <c r="A12437" s="53"/>
      <c r="B12437" s="53"/>
    </row>
    <row r="12438" spans="1:2">
      <c r="A12438" s="53"/>
      <c r="B12438" s="53"/>
    </row>
    <row r="12439" spans="1:2">
      <c r="A12439" s="53"/>
      <c r="B12439" s="53"/>
    </row>
    <row r="12440" spans="1:2">
      <c r="A12440" s="53"/>
      <c r="B12440" s="53"/>
    </row>
    <row r="12441" spans="1:2">
      <c r="A12441" s="53"/>
      <c r="B12441" s="53"/>
    </row>
    <row r="12442" spans="1:2">
      <c r="A12442" s="53"/>
      <c r="B12442" s="53"/>
    </row>
    <row r="12443" spans="1:2">
      <c r="A12443" s="53"/>
      <c r="B12443" s="53"/>
    </row>
    <row r="12444" spans="1:2">
      <c r="A12444" s="53"/>
      <c r="B12444" s="53"/>
    </row>
    <row r="12445" spans="1:2">
      <c r="A12445" s="53"/>
      <c r="B12445" s="53"/>
    </row>
    <row r="12446" spans="1:2">
      <c r="A12446" s="53"/>
      <c r="B12446" s="53"/>
    </row>
    <row r="12447" spans="1:2">
      <c r="A12447" s="53"/>
      <c r="B12447" s="53"/>
    </row>
    <row r="12448" spans="1:2">
      <c r="A12448" s="53"/>
      <c r="B12448" s="53"/>
    </row>
    <row r="12449" spans="1:2">
      <c r="A12449" s="53"/>
      <c r="B12449" s="53"/>
    </row>
    <row r="12450" spans="1:2">
      <c r="A12450" s="53"/>
      <c r="B12450" s="53"/>
    </row>
    <row r="12451" spans="1:2">
      <c r="A12451" s="53"/>
      <c r="B12451" s="53"/>
    </row>
    <row r="12452" spans="1:2">
      <c r="A12452" s="53"/>
      <c r="B12452" s="53"/>
    </row>
    <row r="12453" spans="1:2">
      <c r="A12453" s="53"/>
      <c r="B12453" s="53"/>
    </row>
    <row r="12454" spans="1:2">
      <c r="A12454" s="53"/>
      <c r="B12454" s="53"/>
    </row>
    <row r="12455" spans="1:2">
      <c r="A12455" s="53"/>
      <c r="B12455" s="53"/>
    </row>
    <row r="12456" spans="1:2">
      <c r="A12456" s="53"/>
      <c r="B12456" s="53"/>
    </row>
    <row r="12457" spans="1:2">
      <c r="A12457" s="53"/>
      <c r="B12457" s="53"/>
    </row>
    <row r="12458" spans="1:2">
      <c r="A12458" s="53"/>
      <c r="B12458" s="53"/>
    </row>
    <row r="12459" spans="1:2">
      <c r="A12459" s="53"/>
      <c r="B12459" s="53"/>
    </row>
    <row r="12460" spans="1:2">
      <c r="A12460" s="53"/>
      <c r="B12460" s="53"/>
    </row>
    <row r="12461" spans="1:2">
      <c r="A12461" s="53"/>
      <c r="B12461" s="53"/>
    </row>
    <row r="12462" spans="1:2">
      <c r="A12462" s="53"/>
      <c r="B12462" s="53"/>
    </row>
    <row r="12463" spans="1:2">
      <c r="A12463" s="53"/>
      <c r="B12463" s="53"/>
    </row>
    <row r="12464" spans="1:2">
      <c r="A12464" s="53"/>
      <c r="B12464" s="53"/>
    </row>
    <row r="12465" spans="1:2">
      <c r="A12465" s="53"/>
      <c r="B12465" s="53"/>
    </row>
    <row r="12466" spans="1:2">
      <c r="A12466" s="53"/>
      <c r="B12466" s="53"/>
    </row>
    <row r="12467" spans="1:2">
      <c r="A12467" s="53"/>
      <c r="B12467" s="53"/>
    </row>
    <row r="12468" spans="1:2">
      <c r="A12468" s="53"/>
      <c r="B12468" s="53"/>
    </row>
    <row r="12469" spans="1:2">
      <c r="A12469" s="53"/>
      <c r="B12469" s="53"/>
    </row>
    <row r="12470" spans="1:2">
      <c r="A12470" s="53"/>
      <c r="B12470" s="53"/>
    </row>
    <row r="12471" spans="1:2">
      <c r="A12471" s="53"/>
      <c r="B12471" s="53"/>
    </row>
    <row r="12472" spans="1:2">
      <c r="A12472" s="53"/>
      <c r="B12472" s="53"/>
    </row>
    <row r="12473" spans="1:2">
      <c r="A12473" s="53"/>
      <c r="B12473" s="53"/>
    </row>
    <row r="12474" spans="1:2">
      <c r="A12474" s="53"/>
      <c r="B12474" s="53"/>
    </row>
    <row r="12475" spans="1:2">
      <c r="A12475" s="53"/>
      <c r="B12475" s="53"/>
    </row>
    <row r="12476" spans="1:2">
      <c r="A12476" s="53"/>
      <c r="B12476" s="53"/>
    </row>
    <row r="12477" spans="1:2">
      <c r="A12477" s="53"/>
      <c r="B12477" s="53"/>
    </row>
    <row r="12478" spans="1:2">
      <c r="A12478" s="53"/>
      <c r="B12478" s="53"/>
    </row>
    <row r="12479" spans="1:2">
      <c r="A12479" s="53"/>
      <c r="B12479" s="53"/>
    </row>
    <row r="12480" spans="1:2">
      <c r="A12480" s="53"/>
      <c r="B12480" s="53"/>
    </row>
    <row r="12481" spans="1:2">
      <c r="A12481" s="53"/>
      <c r="B12481" s="53"/>
    </row>
    <row r="12482" spans="1:2">
      <c r="A12482" s="53"/>
      <c r="B12482" s="53"/>
    </row>
    <row r="12483" spans="1:2">
      <c r="A12483" s="53"/>
      <c r="B12483" s="53"/>
    </row>
    <row r="12484" spans="1:2">
      <c r="A12484" s="53"/>
      <c r="B12484" s="53"/>
    </row>
    <row r="12485" spans="1:2">
      <c r="A12485" s="53"/>
      <c r="B12485" s="53"/>
    </row>
    <row r="12486" spans="1:2">
      <c r="A12486" s="53"/>
      <c r="B12486" s="53"/>
    </row>
    <row r="12487" spans="1:2">
      <c r="A12487" s="53"/>
      <c r="B12487" s="53"/>
    </row>
    <row r="12488" spans="1:2">
      <c r="A12488" s="53"/>
      <c r="B12488" s="53"/>
    </row>
    <row r="12489" spans="1:2">
      <c r="A12489" s="53"/>
      <c r="B12489" s="53"/>
    </row>
    <row r="12490" spans="1:2">
      <c r="A12490" s="53"/>
      <c r="B12490" s="53"/>
    </row>
    <row r="12491" spans="1:2">
      <c r="A12491" s="53"/>
      <c r="B12491" s="53"/>
    </row>
    <row r="12492" spans="1:2">
      <c r="A12492" s="53"/>
      <c r="B12492" s="53"/>
    </row>
    <row r="12493" spans="1:2">
      <c r="A12493" s="53"/>
      <c r="B12493" s="53"/>
    </row>
    <row r="12494" spans="1:2">
      <c r="A12494" s="53"/>
      <c r="B12494" s="53"/>
    </row>
    <row r="12495" spans="1:2">
      <c r="A12495" s="53"/>
      <c r="B12495" s="53"/>
    </row>
    <row r="12496" spans="1:2">
      <c r="A12496" s="53"/>
      <c r="B12496" s="53"/>
    </row>
    <row r="12497" spans="1:2">
      <c r="A12497" s="53"/>
      <c r="B12497" s="53"/>
    </row>
    <row r="12498" spans="1:2">
      <c r="A12498" s="53"/>
      <c r="B12498" s="53"/>
    </row>
    <row r="12499" spans="1:2">
      <c r="A12499" s="53"/>
      <c r="B12499" s="53"/>
    </row>
    <row r="12500" spans="1:2">
      <c r="A12500" s="53"/>
      <c r="B12500" s="53"/>
    </row>
    <row r="12501" spans="1:2">
      <c r="A12501" s="53"/>
      <c r="B12501" s="53"/>
    </row>
    <row r="12502" spans="1:2">
      <c r="A12502" s="53"/>
      <c r="B12502" s="53"/>
    </row>
    <row r="12503" spans="1:2">
      <c r="A12503" s="53"/>
      <c r="B12503" s="53"/>
    </row>
    <row r="12504" spans="1:2">
      <c r="A12504" s="53"/>
      <c r="B12504" s="53"/>
    </row>
    <row r="12505" spans="1:2">
      <c r="A12505" s="53"/>
      <c r="B12505" s="53"/>
    </row>
    <row r="12506" spans="1:2">
      <c r="A12506" s="53"/>
      <c r="B12506" s="53"/>
    </row>
    <row r="12507" spans="1:2">
      <c r="A12507" s="53"/>
      <c r="B12507" s="53"/>
    </row>
    <row r="12508" spans="1:2">
      <c r="A12508" s="53"/>
      <c r="B12508" s="53"/>
    </row>
    <row r="12509" spans="1:2">
      <c r="A12509" s="53"/>
      <c r="B12509" s="53"/>
    </row>
    <row r="12510" spans="1:2">
      <c r="A12510" s="53"/>
      <c r="B12510" s="53"/>
    </row>
    <row r="12511" spans="1:2">
      <c r="A12511" s="53"/>
      <c r="B12511" s="53"/>
    </row>
    <row r="12512" spans="1:2">
      <c r="A12512" s="53"/>
      <c r="B12512" s="53"/>
    </row>
    <row r="12513" spans="1:2">
      <c r="A12513" s="53"/>
      <c r="B12513" s="53"/>
    </row>
    <row r="12514" spans="1:2">
      <c r="A12514" s="53"/>
      <c r="B12514" s="53"/>
    </row>
    <row r="12515" spans="1:2">
      <c r="A12515" s="53"/>
      <c r="B12515" s="53"/>
    </row>
    <row r="12516" spans="1:2">
      <c r="A12516" s="53"/>
      <c r="B12516" s="53"/>
    </row>
    <row r="12517" spans="1:2">
      <c r="A12517" s="53"/>
      <c r="B12517" s="53"/>
    </row>
    <row r="12518" spans="1:2">
      <c r="A12518" s="53"/>
      <c r="B12518" s="53"/>
    </row>
    <row r="12519" spans="1:2">
      <c r="A12519" s="53"/>
      <c r="B12519" s="53"/>
    </row>
    <row r="12520" spans="1:2">
      <c r="A12520" s="53"/>
      <c r="B12520" s="53"/>
    </row>
    <row r="12521" spans="1:2">
      <c r="A12521" s="53"/>
      <c r="B12521" s="53"/>
    </row>
    <row r="12522" spans="1:2">
      <c r="A12522" s="53"/>
      <c r="B12522" s="53"/>
    </row>
    <row r="12523" spans="1:2">
      <c r="A12523" s="53"/>
      <c r="B12523" s="53"/>
    </row>
    <row r="12524" spans="1:2">
      <c r="A12524" s="53"/>
      <c r="B12524" s="53"/>
    </row>
    <row r="12525" spans="1:2">
      <c r="A12525" s="53"/>
      <c r="B12525" s="53"/>
    </row>
    <row r="12526" spans="1:2">
      <c r="A12526" s="53"/>
      <c r="B12526" s="53"/>
    </row>
    <row r="12527" spans="1:2">
      <c r="A12527" s="53"/>
      <c r="B12527" s="53"/>
    </row>
    <row r="12528" spans="1:2">
      <c r="A12528" s="53"/>
      <c r="B12528" s="53"/>
    </row>
    <row r="12529" spans="1:2">
      <c r="A12529" s="53"/>
      <c r="B12529" s="53"/>
    </row>
    <row r="12530" spans="1:2">
      <c r="A12530" s="53"/>
      <c r="B12530" s="53"/>
    </row>
    <row r="12531" spans="1:2">
      <c r="A12531" s="53"/>
      <c r="B12531" s="53"/>
    </row>
    <row r="12532" spans="1:2">
      <c r="A12532" s="53"/>
      <c r="B12532" s="53"/>
    </row>
    <row r="12533" spans="1:2">
      <c r="A12533" s="53"/>
      <c r="B12533" s="53"/>
    </row>
    <row r="12534" spans="1:2">
      <c r="A12534" s="53"/>
      <c r="B12534" s="53"/>
    </row>
    <row r="12535" spans="1:2">
      <c r="A12535" s="53"/>
      <c r="B12535" s="53"/>
    </row>
    <row r="12536" spans="1:2">
      <c r="A12536" s="53"/>
      <c r="B12536" s="53"/>
    </row>
    <row r="12537" spans="1:2">
      <c r="A12537" s="53"/>
      <c r="B12537" s="53"/>
    </row>
    <row r="12538" spans="1:2">
      <c r="A12538" s="53"/>
      <c r="B12538" s="53"/>
    </row>
    <row r="12539" spans="1:2">
      <c r="A12539" s="53"/>
      <c r="B12539" s="53"/>
    </row>
    <row r="12540" spans="1:2">
      <c r="A12540" s="53"/>
      <c r="B12540" s="53"/>
    </row>
    <row r="12541" spans="1:2">
      <c r="A12541" s="53"/>
      <c r="B12541" s="53"/>
    </row>
    <row r="12542" spans="1:2">
      <c r="A12542" s="53"/>
      <c r="B12542" s="53"/>
    </row>
    <row r="12543" spans="1:2">
      <c r="A12543" s="53"/>
      <c r="B12543" s="53"/>
    </row>
    <row r="12544" spans="1:2">
      <c r="A12544" s="53"/>
      <c r="B12544" s="53"/>
    </row>
    <row r="12545" spans="1:2">
      <c r="A12545" s="53"/>
      <c r="B12545" s="53"/>
    </row>
    <row r="12546" spans="1:2">
      <c r="A12546" s="53"/>
      <c r="B12546" s="53"/>
    </row>
    <row r="12547" spans="1:2">
      <c r="A12547" s="53"/>
      <c r="B12547" s="53"/>
    </row>
    <row r="12548" spans="1:2">
      <c r="A12548" s="53"/>
      <c r="B12548" s="53"/>
    </row>
    <row r="12549" spans="1:2">
      <c r="A12549" s="53"/>
      <c r="B12549" s="53"/>
    </row>
    <row r="12550" spans="1:2">
      <c r="A12550" s="53"/>
      <c r="B12550" s="53"/>
    </row>
    <row r="12551" spans="1:2">
      <c r="A12551" s="53"/>
      <c r="B12551" s="53"/>
    </row>
    <row r="12552" spans="1:2">
      <c r="A12552" s="53"/>
      <c r="B12552" s="53"/>
    </row>
    <row r="12553" spans="1:2">
      <c r="A12553" s="53"/>
      <c r="B12553" s="53"/>
    </row>
    <row r="12554" spans="1:2">
      <c r="A12554" s="53"/>
      <c r="B12554" s="53"/>
    </row>
    <row r="12555" spans="1:2">
      <c r="A12555" s="53"/>
      <c r="B12555" s="53"/>
    </row>
    <row r="12556" spans="1:2">
      <c r="A12556" s="53"/>
      <c r="B12556" s="53"/>
    </row>
    <row r="12557" spans="1:2">
      <c r="A12557" s="53"/>
      <c r="B12557" s="53"/>
    </row>
    <row r="12558" spans="1:2">
      <c r="A12558" s="53"/>
      <c r="B12558" s="53"/>
    </row>
    <row r="12559" spans="1:2">
      <c r="A12559" s="53"/>
      <c r="B12559" s="53"/>
    </row>
    <row r="12560" spans="1:2">
      <c r="A12560" s="53"/>
      <c r="B12560" s="53"/>
    </row>
    <row r="12561" spans="1:2">
      <c r="A12561" s="53"/>
      <c r="B12561" s="53"/>
    </row>
    <row r="12562" spans="1:2">
      <c r="A12562" s="53"/>
      <c r="B12562" s="53"/>
    </row>
    <row r="12563" spans="1:2">
      <c r="A12563" s="53"/>
      <c r="B12563" s="53"/>
    </row>
    <row r="12564" spans="1:2">
      <c r="A12564" s="53"/>
      <c r="B12564" s="53"/>
    </row>
    <row r="12565" spans="1:2">
      <c r="A12565" s="53"/>
      <c r="B12565" s="53"/>
    </row>
    <row r="12566" spans="1:2">
      <c r="A12566" s="53"/>
      <c r="B12566" s="53"/>
    </row>
    <row r="12567" spans="1:2">
      <c r="A12567" s="53"/>
      <c r="B12567" s="53"/>
    </row>
    <row r="12568" spans="1:2">
      <c r="A12568" s="53"/>
      <c r="B12568" s="53"/>
    </row>
    <row r="12569" spans="1:2">
      <c r="A12569" s="53"/>
      <c r="B12569" s="53"/>
    </row>
    <row r="12570" spans="1:2">
      <c r="A12570" s="53"/>
      <c r="B12570" s="53"/>
    </row>
    <row r="12571" spans="1:2">
      <c r="A12571" s="53"/>
      <c r="B12571" s="53"/>
    </row>
    <row r="12572" spans="1:2">
      <c r="A12572" s="53"/>
      <c r="B12572" s="53"/>
    </row>
    <row r="12573" spans="1:2">
      <c r="A12573" s="53"/>
      <c r="B12573" s="53"/>
    </row>
    <row r="12574" spans="1:2">
      <c r="A12574" s="53"/>
      <c r="B12574" s="53"/>
    </row>
    <row r="12575" spans="1:2">
      <c r="A12575" s="53"/>
      <c r="B12575" s="53"/>
    </row>
    <row r="12576" spans="1:2">
      <c r="A12576" s="53"/>
      <c r="B12576" s="53"/>
    </row>
    <row r="12577" spans="1:2">
      <c r="A12577" s="53"/>
      <c r="B12577" s="53"/>
    </row>
    <row r="12578" spans="1:2">
      <c r="A12578" s="53"/>
      <c r="B12578" s="53"/>
    </row>
    <row r="12579" spans="1:2">
      <c r="A12579" s="53"/>
      <c r="B12579" s="53"/>
    </row>
    <row r="12580" spans="1:2">
      <c r="A12580" s="53"/>
      <c r="B12580" s="53"/>
    </row>
    <row r="12581" spans="1:2">
      <c r="A12581" s="53"/>
      <c r="B12581" s="53"/>
    </row>
    <row r="12582" spans="1:2">
      <c r="A12582" s="53"/>
      <c r="B12582" s="53"/>
    </row>
    <row r="12583" spans="1:2">
      <c r="A12583" s="53"/>
      <c r="B12583" s="53"/>
    </row>
    <row r="12584" spans="1:2">
      <c r="A12584" s="53"/>
      <c r="B12584" s="53"/>
    </row>
    <row r="12585" spans="1:2">
      <c r="A12585" s="53"/>
      <c r="B12585" s="53"/>
    </row>
    <row r="12586" spans="1:2">
      <c r="A12586" s="53"/>
      <c r="B12586" s="53"/>
    </row>
    <row r="12587" spans="1:2">
      <c r="A12587" s="53"/>
      <c r="B12587" s="53"/>
    </row>
    <row r="12588" spans="1:2">
      <c r="A12588" s="53"/>
      <c r="B12588" s="53"/>
    </row>
    <row r="12589" spans="1:2">
      <c r="A12589" s="53"/>
      <c r="B12589" s="53"/>
    </row>
    <row r="12590" spans="1:2">
      <c r="A12590" s="53"/>
      <c r="B12590" s="53"/>
    </row>
    <row r="12591" spans="1:2">
      <c r="A12591" s="53"/>
      <c r="B12591" s="53"/>
    </row>
    <row r="12592" spans="1:2">
      <c r="A12592" s="53"/>
      <c r="B12592" s="53"/>
    </row>
    <row r="12593" spans="1:2">
      <c r="A12593" s="53"/>
      <c r="B12593" s="53"/>
    </row>
    <row r="12594" spans="1:2">
      <c r="A12594" s="53"/>
      <c r="B12594" s="53"/>
    </row>
    <row r="12595" spans="1:2">
      <c r="A12595" s="53"/>
      <c r="B12595" s="53"/>
    </row>
    <row r="12596" spans="1:2">
      <c r="A12596" s="53"/>
      <c r="B12596" s="53"/>
    </row>
    <row r="12597" spans="1:2">
      <c r="A12597" s="53"/>
      <c r="B12597" s="53"/>
    </row>
    <row r="12598" spans="1:2">
      <c r="A12598" s="53"/>
      <c r="B12598" s="53"/>
    </row>
    <row r="12599" spans="1:2">
      <c r="A12599" s="53"/>
      <c r="B12599" s="53"/>
    </row>
    <row r="12600" spans="1:2">
      <c r="A12600" s="53"/>
      <c r="B12600" s="53"/>
    </row>
    <row r="12601" spans="1:2">
      <c r="A12601" s="53"/>
      <c r="B12601" s="53"/>
    </row>
    <row r="12602" spans="1:2">
      <c r="A12602" s="53"/>
      <c r="B12602" s="53"/>
    </row>
    <row r="12603" spans="1:2">
      <c r="A12603" s="53"/>
      <c r="B12603" s="53"/>
    </row>
    <row r="12604" spans="1:2">
      <c r="A12604" s="53"/>
      <c r="B12604" s="53"/>
    </row>
    <row r="12605" spans="1:2">
      <c r="A12605" s="53"/>
      <c r="B12605" s="53"/>
    </row>
    <row r="12606" spans="1:2">
      <c r="A12606" s="53"/>
      <c r="B12606" s="53"/>
    </row>
    <row r="12607" spans="1:2">
      <c r="A12607" s="53"/>
      <c r="B12607" s="53"/>
    </row>
    <row r="12608" spans="1:2">
      <c r="A12608" s="53"/>
      <c r="B12608" s="53"/>
    </row>
    <row r="12609" spans="1:2">
      <c r="A12609" s="53"/>
      <c r="B12609" s="53"/>
    </row>
    <row r="12610" spans="1:2">
      <c r="A12610" s="53"/>
      <c r="B12610" s="53"/>
    </row>
    <row r="12611" spans="1:2">
      <c r="A12611" s="53"/>
      <c r="B12611" s="53"/>
    </row>
    <row r="12612" spans="1:2">
      <c r="A12612" s="53"/>
      <c r="B12612" s="53"/>
    </row>
    <row r="12613" spans="1:2">
      <c r="A12613" s="53"/>
      <c r="B12613" s="53"/>
    </row>
    <row r="12614" spans="1:2">
      <c r="A12614" s="53"/>
      <c r="B12614" s="53"/>
    </row>
    <row r="12615" spans="1:2">
      <c r="A12615" s="53"/>
      <c r="B12615" s="53"/>
    </row>
    <row r="12616" spans="1:2">
      <c r="A12616" s="53"/>
      <c r="B12616" s="53"/>
    </row>
    <row r="12617" spans="1:2">
      <c r="A12617" s="53"/>
      <c r="B12617" s="53"/>
    </row>
    <row r="12618" spans="1:2">
      <c r="A12618" s="53"/>
      <c r="B12618" s="53"/>
    </row>
    <row r="12619" spans="1:2">
      <c r="A12619" s="53"/>
      <c r="B12619" s="53"/>
    </row>
    <row r="12620" spans="1:2">
      <c r="A12620" s="53"/>
      <c r="B12620" s="53"/>
    </row>
    <row r="12621" spans="1:2">
      <c r="A12621" s="53"/>
      <c r="B12621" s="53"/>
    </row>
    <row r="12622" spans="1:2">
      <c r="A12622" s="53"/>
      <c r="B12622" s="53"/>
    </row>
    <row r="12623" spans="1:2">
      <c r="A12623" s="53"/>
      <c r="B12623" s="53"/>
    </row>
    <row r="12624" spans="1:2">
      <c r="A12624" s="53"/>
      <c r="B12624" s="53"/>
    </row>
    <row r="12625" spans="1:2">
      <c r="A12625" s="53"/>
      <c r="B12625" s="53"/>
    </row>
    <row r="12626" spans="1:2">
      <c r="A12626" s="53"/>
      <c r="B12626" s="53"/>
    </row>
    <row r="12627" spans="1:2">
      <c r="A12627" s="53"/>
      <c r="B12627" s="53"/>
    </row>
    <row r="12628" spans="1:2">
      <c r="A12628" s="53"/>
      <c r="B12628" s="53"/>
    </row>
    <row r="12629" spans="1:2">
      <c r="A12629" s="53"/>
      <c r="B12629" s="53"/>
    </row>
    <row r="12630" spans="1:2">
      <c r="A12630" s="53"/>
      <c r="B12630" s="53"/>
    </row>
    <row r="12631" spans="1:2">
      <c r="A12631" s="53"/>
      <c r="B12631" s="53"/>
    </row>
    <row r="12632" spans="1:2">
      <c r="A12632" s="53"/>
      <c r="B12632" s="53"/>
    </row>
    <row r="12633" spans="1:2">
      <c r="A12633" s="53"/>
      <c r="B12633" s="53"/>
    </row>
    <row r="12634" spans="1:2">
      <c r="A12634" s="53"/>
      <c r="B12634" s="53"/>
    </row>
    <row r="12635" spans="1:2">
      <c r="A12635" s="53"/>
      <c r="B12635" s="53"/>
    </row>
    <row r="12636" spans="1:2">
      <c r="A12636" s="53"/>
      <c r="B12636" s="53"/>
    </row>
    <row r="12637" spans="1:2">
      <c r="A12637" s="53"/>
      <c r="B12637" s="53"/>
    </row>
    <row r="12638" spans="1:2">
      <c r="A12638" s="53"/>
      <c r="B12638" s="53"/>
    </row>
    <row r="12639" spans="1:2">
      <c r="A12639" s="53"/>
      <c r="B12639" s="53"/>
    </row>
    <row r="12640" spans="1:2">
      <c r="A12640" s="53"/>
      <c r="B12640" s="53"/>
    </row>
    <row r="12641" spans="1:2">
      <c r="A12641" s="53"/>
      <c r="B12641" s="53"/>
    </row>
    <row r="12642" spans="1:2">
      <c r="A12642" s="53"/>
      <c r="B12642" s="53"/>
    </row>
    <row r="12643" spans="1:2">
      <c r="A12643" s="53"/>
      <c r="B12643" s="53"/>
    </row>
    <row r="12644" spans="1:2">
      <c r="A12644" s="53"/>
      <c r="B12644" s="53"/>
    </row>
    <row r="12645" spans="1:2">
      <c r="A12645" s="53"/>
      <c r="B12645" s="53"/>
    </row>
    <row r="12646" spans="1:2">
      <c r="A12646" s="53"/>
      <c r="B12646" s="53"/>
    </row>
    <row r="12647" spans="1:2">
      <c r="A12647" s="53"/>
      <c r="B12647" s="53"/>
    </row>
    <row r="12648" spans="1:2">
      <c r="A12648" s="53"/>
      <c r="B12648" s="53"/>
    </row>
    <row r="12649" spans="1:2">
      <c r="A12649" s="53"/>
      <c r="B12649" s="53"/>
    </row>
    <row r="12650" spans="1:2">
      <c r="A12650" s="53"/>
      <c r="B12650" s="53"/>
    </row>
    <row r="12651" spans="1:2">
      <c r="A12651" s="53"/>
      <c r="B12651" s="53"/>
    </row>
    <row r="12652" spans="1:2">
      <c r="A12652" s="53"/>
      <c r="B12652" s="53"/>
    </row>
    <row r="12653" spans="1:2">
      <c r="A12653" s="53"/>
      <c r="B12653" s="53"/>
    </row>
    <row r="12654" spans="1:2">
      <c r="A12654" s="53"/>
      <c r="B12654" s="53"/>
    </row>
    <row r="12655" spans="1:2">
      <c r="A12655" s="53"/>
      <c r="B12655" s="53"/>
    </row>
    <row r="12656" spans="1:2">
      <c r="A12656" s="53"/>
      <c r="B12656" s="53"/>
    </row>
    <row r="12657" spans="1:2">
      <c r="A12657" s="53"/>
      <c r="B12657" s="53"/>
    </row>
    <row r="12658" spans="1:2">
      <c r="A12658" s="53"/>
      <c r="B12658" s="53"/>
    </row>
    <row r="12659" spans="1:2">
      <c r="A12659" s="53"/>
      <c r="B12659" s="53"/>
    </row>
    <row r="12660" spans="1:2">
      <c r="A12660" s="53"/>
      <c r="B12660" s="53"/>
    </row>
    <row r="12661" spans="1:2">
      <c r="A12661" s="53"/>
      <c r="B12661" s="53"/>
    </row>
    <row r="12662" spans="1:2">
      <c r="A12662" s="53"/>
      <c r="B12662" s="53"/>
    </row>
    <row r="12663" spans="1:2">
      <c r="A12663" s="53"/>
      <c r="B12663" s="53"/>
    </row>
    <row r="12664" spans="1:2">
      <c r="A12664" s="53"/>
      <c r="B12664" s="53"/>
    </row>
    <row r="12665" spans="1:2">
      <c r="A12665" s="53"/>
      <c r="B12665" s="53"/>
    </row>
    <row r="12666" spans="1:2">
      <c r="A12666" s="53"/>
      <c r="B12666" s="53"/>
    </row>
    <row r="12667" spans="1:2">
      <c r="A12667" s="53"/>
      <c r="B12667" s="53"/>
    </row>
    <row r="12668" spans="1:2">
      <c r="A12668" s="53"/>
      <c r="B12668" s="53"/>
    </row>
    <row r="12669" spans="1:2">
      <c r="A12669" s="53"/>
      <c r="B12669" s="53"/>
    </row>
    <row r="12670" spans="1:2">
      <c r="A12670" s="53"/>
      <c r="B12670" s="53"/>
    </row>
    <row r="12671" spans="1:2">
      <c r="A12671" s="53"/>
      <c r="B12671" s="53"/>
    </row>
    <row r="12672" spans="1:2">
      <c r="A12672" s="53"/>
      <c r="B12672" s="53"/>
    </row>
    <row r="12673" spans="1:2">
      <c r="A12673" s="53"/>
      <c r="B12673" s="53"/>
    </row>
    <row r="12674" spans="1:2">
      <c r="A12674" s="53"/>
      <c r="B12674" s="53"/>
    </row>
    <row r="12675" spans="1:2">
      <c r="A12675" s="53"/>
      <c r="B12675" s="53"/>
    </row>
    <row r="12676" spans="1:2">
      <c r="A12676" s="53"/>
      <c r="B12676" s="53"/>
    </row>
    <row r="12677" spans="1:2">
      <c r="A12677" s="53"/>
      <c r="B12677" s="53"/>
    </row>
    <row r="12678" spans="1:2">
      <c r="A12678" s="53"/>
      <c r="B12678" s="53"/>
    </row>
    <row r="12679" spans="1:2">
      <c r="A12679" s="53"/>
      <c r="B12679" s="53"/>
    </row>
    <row r="12680" spans="1:2">
      <c r="A12680" s="53"/>
      <c r="B12680" s="53"/>
    </row>
    <row r="12681" spans="1:2">
      <c r="A12681" s="53"/>
      <c r="B12681" s="53"/>
    </row>
    <row r="12682" spans="1:2">
      <c r="A12682" s="53"/>
      <c r="B12682" s="53"/>
    </row>
    <row r="12683" spans="1:2">
      <c r="A12683" s="53"/>
      <c r="B12683" s="53"/>
    </row>
    <row r="12684" spans="1:2">
      <c r="A12684" s="53"/>
      <c r="B12684" s="53"/>
    </row>
    <row r="12685" spans="1:2">
      <c r="A12685" s="53"/>
      <c r="B12685" s="53"/>
    </row>
    <row r="12686" spans="1:2">
      <c r="A12686" s="53"/>
      <c r="B12686" s="53"/>
    </row>
    <row r="12687" spans="1:2">
      <c r="A12687" s="53"/>
      <c r="B12687" s="53"/>
    </row>
    <row r="12688" spans="1:2">
      <c r="A12688" s="53"/>
      <c r="B12688" s="53"/>
    </row>
    <row r="12689" spans="1:2">
      <c r="A12689" s="53"/>
      <c r="B12689" s="53"/>
    </row>
    <row r="12690" spans="1:2">
      <c r="A12690" s="53"/>
      <c r="B12690" s="53"/>
    </row>
    <row r="12691" spans="1:2">
      <c r="A12691" s="53"/>
      <c r="B12691" s="53"/>
    </row>
    <row r="12692" spans="1:2">
      <c r="A12692" s="53"/>
      <c r="B12692" s="53"/>
    </row>
    <row r="12693" spans="1:2">
      <c r="A12693" s="53"/>
      <c r="B12693" s="53"/>
    </row>
    <row r="12694" spans="1:2">
      <c r="A12694" s="53"/>
      <c r="B12694" s="53"/>
    </row>
    <row r="12695" spans="1:2">
      <c r="A12695" s="53"/>
      <c r="B12695" s="53"/>
    </row>
    <row r="12696" spans="1:2">
      <c r="A12696" s="53"/>
      <c r="B12696" s="53"/>
    </row>
    <row r="12697" spans="1:2">
      <c r="A12697" s="53"/>
      <c r="B12697" s="53"/>
    </row>
    <row r="12698" spans="1:2">
      <c r="A12698" s="53"/>
      <c r="B12698" s="53"/>
    </row>
    <row r="12699" spans="1:2">
      <c r="A12699" s="53"/>
      <c r="B12699" s="53"/>
    </row>
    <row r="12700" spans="1:2">
      <c r="A12700" s="53"/>
      <c r="B12700" s="53"/>
    </row>
    <row r="12701" spans="1:2">
      <c r="A12701" s="53"/>
      <c r="B12701" s="53"/>
    </row>
    <row r="12702" spans="1:2">
      <c r="A12702" s="53"/>
      <c r="B12702" s="53"/>
    </row>
    <row r="12703" spans="1:2">
      <c r="A12703" s="53"/>
      <c r="B12703" s="53"/>
    </row>
    <row r="12704" spans="1:2">
      <c r="A12704" s="53"/>
      <c r="B12704" s="53"/>
    </row>
    <row r="12705" spans="1:2">
      <c r="A12705" s="53"/>
      <c r="B12705" s="53"/>
    </row>
    <row r="12706" spans="1:2">
      <c r="A12706" s="53"/>
      <c r="B12706" s="53"/>
    </row>
    <row r="12707" spans="1:2">
      <c r="A12707" s="53"/>
      <c r="B12707" s="53"/>
    </row>
    <row r="12708" spans="1:2">
      <c r="A12708" s="53"/>
      <c r="B12708" s="53"/>
    </row>
    <row r="12709" spans="1:2">
      <c r="A12709" s="53"/>
      <c r="B12709" s="53"/>
    </row>
    <row r="12710" spans="1:2">
      <c r="A12710" s="53"/>
      <c r="B12710" s="53"/>
    </row>
    <row r="12711" spans="1:2">
      <c r="A12711" s="53"/>
      <c r="B12711" s="53"/>
    </row>
    <row r="12712" spans="1:2">
      <c r="A12712" s="53"/>
      <c r="B12712" s="53"/>
    </row>
    <row r="12713" spans="1:2">
      <c r="A12713" s="53"/>
      <c r="B12713" s="53"/>
    </row>
    <row r="12714" spans="1:2">
      <c r="A12714" s="53"/>
      <c r="B12714" s="53"/>
    </row>
    <row r="12715" spans="1:2">
      <c r="A12715" s="53"/>
      <c r="B12715" s="53"/>
    </row>
    <row r="12716" spans="1:2">
      <c r="A12716" s="53"/>
      <c r="B12716" s="53"/>
    </row>
    <row r="12717" spans="1:2">
      <c r="A12717" s="53"/>
      <c r="B12717" s="53"/>
    </row>
    <row r="12718" spans="1:2">
      <c r="A12718" s="53"/>
      <c r="B12718" s="53"/>
    </row>
    <row r="12719" spans="1:2">
      <c r="A12719" s="53"/>
      <c r="B12719" s="53"/>
    </row>
    <row r="12720" spans="1:2">
      <c r="A12720" s="53"/>
      <c r="B12720" s="53"/>
    </row>
    <row r="12721" spans="1:2">
      <c r="A12721" s="53"/>
      <c r="B12721" s="53"/>
    </row>
    <row r="12722" spans="1:2">
      <c r="A12722" s="53"/>
      <c r="B12722" s="53"/>
    </row>
    <row r="12723" spans="1:2">
      <c r="A12723" s="53"/>
      <c r="B12723" s="53"/>
    </row>
    <row r="12724" spans="1:2">
      <c r="A12724" s="53"/>
      <c r="B12724" s="53"/>
    </row>
    <row r="12725" spans="1:2">
      <c r="A12725" s="53"/>
      <c r="B12725" s="53"/>
    </row>
    <row r="12726" spans="1:2">
      <c r="A12726" s="53"/>
      <c r="B12726" s="53"/>
    </row>
    <row r="12727" spans="1:2">
      <c r="A12727" s="53"/>
      <c r="B12727" s="53"/>
    </row>
    <row r="12728" spans="1:2">
      <c r="A12728" s="53"/>
      <c r="B12728" s="53"/>
    </row>
    <row r="12729" spans="1:2">
      <c r="A12729" s="53"/>
      <c r="B12729" s="53"/>
    </row>
    <row r="12730" spans="1:2">
      <c r="A12730" s="53"/>
      <c r="B12730" s="53"/>
    </row>
    <row r="12731" spans="1:2">
      <c r="A12731" s="53"/>
      <c r="B12731" s="53"/>
    </row>
    <row r="12732" spans="1:2">
      <c r="A12732" s="53"/>
      <c r="B12732" s="53"/>
    </row>
    <row r="12733" spans="1:2">
      <c r="A12733" s="53"/>
      <c r="B12733" s="53"/>
    </row>
    <row r="12734" spans="1:2">
      <c r="A12734" s="53"/>
      <c r="B12734" s="53"/>
    </row>
    <row r="12735" spans="1:2">
      <c r="A12735" s="53"/>
      <c r="B12735" s="53"/>
    </row>
    <row r="12736" spans="1:2">
      <c r="A12736" s="53"/>
      <c r="B12736" s="53"/>
    </row>
    <row r="12737" spans="1:2">
      <c r="A12737" s="53"/>
      <c r="B12737" s="53"/>
    </row>
    <row r="12738" spans="1:2">
      <c r="A12738" s="53"/>
      <c r="B12738" s="53"/>
    </row>
    <row r="12739" spans="1:2">
      <c r="A12739" s="53"/>
      <c r="B12739" s="53"/>
    </row>
    <row r="12740" spans="1:2">
      <c r="A12740" s="53"/>
      <c r="B12740" s="53"/>
    </row>
    <row r="12741" spans="1:2">
      <c r="A12741" s="53"/>
      <c r="B12741" s="53"/>
    </row>
    <row r="12742" spans="1:2">
      <c r="A12742" s="53"/>
      <c r="B12742" s="53"/>
    </row>
    <row r="12743" spans="1:2">
      <c r="A12743" s="53"/>
      <c r="B12743" s="53"/>
    </row>
    <row r="12744" spans="1:2">
      <c r="A12744" s="53"/>
      <c r="B12744" s="53"/>
    </row>
    <row r="12745" spans="1:2">
      <c r="A12745" s="53"/>
      <c r="B12745" s="53"/>
    </row>
    <row r="12746" spans="1:2">
      <c r="A12746" s="53"/>
      <c r="B12746" s="53"/>
    </row>
    <row r="12747" spans="1:2">
      <c r="A12747" s="53"/>
      <c r="B12747" s="53"/>
    </row>
    <row r="12748" spans="1:2">
      <c r="A12748" s="53"/>
      <c r="B12748" s="53"/>
    </row>
    <row r="12749" spans="1:2">
      <c r="A12749" s="53"/>
      <c r="B12749" s="53"/>
    </row>
    <row r="12750" spans="1:2">
      <c r="A12750" s="53"/>
      <c r="B12750" s="53"/>
    </row>
    <row r="12751" spans="1:2">
      <c r="A12751" s="53"/>
      <c r="B12751" s="53"/>
    </row>
    <row r="12752" spans="1:2">
      <c r="A12752" s="53"/>
      <c r="B12752" s="53"/>
    </row>
    <row r="12753" spans="1:2">
      <c r="A12753" s="53"/>
      <c r="B12753" s="53"/>
    </row>
    <row r="12754" spans="1:2">
      <c r="A12754" s="53"/>
      <c r="B12754" s="53"/>
    </row>
    <row r="12755" spans="1:2">
      <c r="A12755" s="53"/>
      <c r="B12755" s="53"/>
    </row>
    <row r="12756" spans="1:2">
      <c r="A12756" s="53"/>
      <c r="B12756" s="53"/>
    </row>
    <row r="12757" spans="1:2">
      <c r="A12757" s="53"/>
      <c r="B12757" s="53"/>
    </row>
    <row r="12758" spans="1:2">
      <c r="A12758" s="53"/>
      <c r="B12758" s="53"/>
    </row>
    <row r="12759" spans="1:2">
      <c r="A12759" s="53"/>
      <c r="B12759" s="53"/>
    </row>
    <row r="12760" spans="1:2">
      <c r="A12760" s="53"/>
      <c r="B12760" s="53"/>
    </row>
    <row r="12761" spans="1:2">
      <c r="A12761" s="53"/>
      <c r="B12761" s="53"/>
    </row>
    <row r="12762" spans="1:2">
      <c r="A12762" s="53"/>
      <c r="B12762" s="53"/>
    </row>
    <row r="12763" spans="1:2">
      <c r="A12763" s="53"/>
      <c r="B12763" s="53"/>
    </row>
    <row r="12764" spans="1:2">
      <c r="A12764" s="53"/>
      <c r="B12764" s="53"/>
    </row>
    <row r="12765" spans="1:2">
      <c r="A12765" s="53"/>
      <c r="B12765" s="53"/>
    </row>
    <row r="12766" spans="1:2">
      <c r="A12766" s="53"/>
      <c r="B12766" s="53"/>
    </row>
    <row r="12767" spans="1:2">
      <c r="A12767" s="53"/>
      <c r="B12767" s="53"/>
    </row>
    <row r="12768" spans="1:2">
      <c r="A12768" s="53"/>
      <c r="B12768" s="53"/>
    </row>
    <row r="12769" spans="1:2">
      <c r="A12769" s="53"/>
      <c r="B12769" s="53"/>
    </row>
    <row r="12770" spans="1:2">
      <c r="A12770" s="53"/>
      <c r="B12770" s="53"/>
    </row>
    <row r="12771" spans="1:2">
      <c r="A12771" s="53"/>
      <c r="B12771" s="53"/>
    </row>
    <row r="12772" spans="1:2">
      <c r="A12772" s="53"/>
      <c r="B12772" s="53"/>
    </row>
    <row r="12773" spans="1:2">
      <c r="A12773" s="53"/>
      <c r="B12773" s="53"/>
    </row>
    <row r="12774" spans="1:2">
      <c r="A12774" s="53"/>
      <c r="B12774" s="53"/>
    </row>
    <row r="12775" spans="1:2">
      <c r="A12775" s="53"/>
      <c r="B12775" s="53"/>
    </row>
    <row r="12776" spans="1:2">
      <c r="A12776" s="53"/>
      <c r="B12776" s="53"/>
    </row>
    <row r="12777" spans="1:2">
      <c r="A12777" s="53"/>
      <c r="B12777" s="53"/>
    </row>
    <row r="12778" spans="1:2">
      <c r="A12778" s="53"/>
      <c r="B12778" s="53"/>
    </row>
    <row r="12779" spans="1:2">
      <c r="A12779" s="53"/>
      <c r="B12779" s="53"/>
    </row>
    <row r="12780" spans="1:2">
      <c r="A12780" s="53"/>
      <c r="B12780" s="53"/>
    </row>
    <row r="12781" spans="1:2">
      <c r="A12781" s="53"/>
      <c r="B12781" s="53"/>
    </row>
    <row r="12782" spans="1:2">
      <c r="A12782" s="53"/>
      <c r="B12782" s="53"/>
    </row>
    <row r="12783" spans="1:2">
      <c r="A12783" s="53"/>
      <c r="B12783" s="53"/>
    </row>
    <row r="12784" spans="1:2">
      <c r="A12784" s="53"/>
      <c r="B12784" s="53"/>
    </row>
    <row r="12785" spans="1:2">
      <c r="A12785" s="53"/>
      <c r="B12785" s="53"/>
    </row>
    <row r="12786" spans="1:2">
      <c r="A12786" s="53"/>
      <c r="B12786" s="53"/>
    </row>
    <row r="12787" spans="1:2">
      <c r="A12787" s="53"/>
      <c r="B12787" s="53"/>
    </row>
    <row r="12788" spans="1:2">
      <c r="A12788" s="53"/>
      <c r="B12788" s="53"/>
    </row>
    <row r="12789" spans="1:2">
      <c r="A12789" s="53"/>
      <c r="B12789" s="53"/>
    </row>
    <row r="12790" spans="1:2">
      <c r="A12790" s="53"/>
      <c r="B12790" s="53"/>
    </row>
    <row r="12791" spans="1:2">
      <c r="A12791" s="53"/>
      <c r="B12791" s="53"/>
    </row>
    <row r="12792" spans="1:2">
      <c r="A12792" s="53"/>
      <c r="B12792" s="53"/>
    </row>
    <row r="12793" spans="1:2">
      <c r="A12793" s="53"/>
      <c r="B12793" s="53"/>
    </row>
    <row r="12794" spans="1:2">
      <c r="A12794" s="53"/>
      <c r="B12794" s="53"/>
    </row>
    <row r="12795" spans="1:2">
      <c r="A12795" s="53"/>
      <c r="B12795" s="53"/>
    </row>
    <row r="12796" spans="1:2">
      <c r="A12796" s="53"/>
      <c r="B12796" s="53"/>
    </row>
    <row r="12797" spans="1:2">
      <c r="A12797" s="53"/>
      <c r="B12797" s="53"/>
    </row>
    <row r="12798" spans="1:2">
      <c r="A12798" s="53"/>
      <c r="B12798" s="53"/>
    </row>
    <row r="12799" spans="1:2">
      <c r="A12799" s="53"/>
      <c r="B12799" s="53"/>
    </row>
    <row r="12800" spans="1:2">
      <c r="A12800" s="53"/>
      <c r="B12800" s="53"/>
    </row>
    <row r="12801" spans="1:2">
      <c r="A12801" s="53"/>
      <c r="B12801" s="53"/>
    </row>
    <row r="12802" spans="1:2">
      <c r="A12802" s="53"/>
      <c r="B12802" s="53"/>
    </row>
    <row r="12803" spans="1:2">
      <c r="A12803" s="53"/>
      <c r="B12803" s="53"/>
    </row>
    <row r="12804" spans="1:2">
      <c r="A12804" s="53"/>
      <c r="B12804" s="53"/>
    </row>
    <row r="12805" spans="1:2">
      <c r="A12805" s="53"/>
      <c r="B12805" s="53"/>
    </row>
    <row r="12806" spans="1:2">
      <c r="A12806" s="53"/>
      <c r="B12806" s="53"/>
    </row>
    <row r="12807" spans="1:2">
      <c r="A12807" s="53"/>
      <c r="B12807" s="53"/>
    </row>
    <row r="12808" spans="1:2">
      <c r="A12808" s="53"/>
      <c r="B12808" s="53"/>
    </row>
    <row r="12809" spans="1:2">
      <c r="A12809" s="53"/>
      <c r="B12809" s="53"/>
    </row>
    <row r="12810" spans="1:2">
      <c r="A12810" s="53"/>
      <c r="B12810" s="53"/>
    </row>
    <row r="12811" spans="1:2">
      <c r="A12811" s="53"/>
      <c r="B12811" s="53"/>
    </row>
    <row r="12812" spans="1:2">
      <c r="A12812" s="53"/>
      <c r="B12812" s="53"/>
    </row>
    <row r="12813" spans="1:2">
      <c r="A12813" s="53"/>
      <c r="B12813" s="53"/>
    </row>
    <row r="12814" spans="1:2">
      <c r="A12814" s="53"/>
      <c r="B12814" s="53"/>
    </row>
    <row r="12815" spans="1:2">
      <c r="A12815" s="53"/>
      <c r="B12815" s="53"/>
    </row>
    <row r="12816" spans="1:2">
      <c r="A12816" s="53"/>
      <c r="B12816" s="53"/>
    </row>
    <row r="12817" spans="1:2">
      <c r="A12817" s="53"/>
      <c r="B12817" s="53"/>
    </row>
    <row r="12818" spans="1:2">
      <c r="A12818" s="53"/>
      <c r="B12818" s="53"/>
    </row>
    <row r="12819" spans="1:2">
      <c r="A12819" s="53"/>
      <c r="B12819" s="53"/>
    </row>
    <row r="12820" spans="1:2">
      <c r="A12820" s="53"/>
      <c r="B12820" s="53"/>
    </row>
    <row r="12821" spans="1:2">
      <c r="A12821" s="53"/>
      <c r="B12821" s="53"/>
    </row>
    <row r="12822" spans="1:2">
      <c r="A12822" s="53"/>
      <c r="B12822" s="53"/>
    </row>
    <row r="12823" spans="1:2">
      <c r="A12823" s="53"/>
      <c r="B12823" s="53"/>
    </row>
    <row r="12824" spans="1:2">
      <c r="A12824" s="53"/>
      <c r="B12824" s="53"/>
    </row>
    <row r="12825" spans="1:2">
      <c r="A12825" s="53"/>
      <c r="B12825" s="53"/>
    </row>
    <row r="12826" spans="1:2">
      <c r="A12826" s="53"/>
      <c r="B12826" s="53"/>
    </row>
    <row r="12827" spans="1:2">
      <c r="A12827" s="53"/>
      <c r="B12827" s="53"/>
    </row>
    <row r="12828" spans="1:2">
      <c r="A12828" s="53"/>
      <c r="B12828" s="53"/>
    </row>
    <row r="12829" spans="1:2">
      <c r="A12829" s="53"/>
      <c r="B12829" s="53"/>
    </row>
    <row r="12830" spans="1:2">
      <c r="A12830" s="53"/>
      <c r="B12830" s="53"/>
    </row>
    <row r="12831" spans="1:2">
      <c r="A12831" s="53"/>
      <c r="B12831" s="53"/>
    </row>
    <row r="12832" spans="1:2">
      <c r="A12832" s="53"/>
      <c r="B12832" s="53"/>
    </row>
    <row r="12833" spans="1:2">
      <c r="A12833" s="53"/>
      <c r="B12833" s="53"/>
    </row>
    <row r="12834" spans="1:2">
      <c r="A12834" s="53"/>
      <c r="B12834" s="53"/>
    </row>
    <row r="12835" spans="1:2">
      <c r="A12835" s="53"/>
      <c r="B12835" s="53"/>
    </row>
    <row r="12836" spans="1:2">
      <c r="A12836" s="53"/>
      <c r="B12836" s="53"/>
    </row>
    <row r="12837" spans="1:2">
      <c r="A12837" s="53"/>
      <c r="B12837" s="53"/>
    </row>
    <row r="12838" spans="1:2">
      <c r="A12838" s="53"/>
      <c r="B12838" s="53"/>
    </row>
    <row r="12839" spans="1:2">
      <c r="A12839" s="53"/>
      <c r="B12839" s="53"/>
    </row>
    <row r="12840" spans="1:2">
      <c r="A12840" s="53"/>
      <c r="B12840" s="53"/>
    </row>
    <row r="12841" spans="1:2">
      <c r="A12841" s="53"/>
      <c r="B12841" s="53"/>
    </row>
    <row r="12842" spans="1:2">
      <c r="A12842" s="53"/>
      <c r="B12842" s="53"/>
    </row>
    <row r="12843" spans="1:2">
      <c r="A12843" s="53"/>
      <c r="B12843" s="53"/>
    </row>
    <row r="12844" spans="1:2">
      <c r="A12844" s="53"/>
      <c r="B12844" s="53"/>
    </row>
    <row r="12845" spans="1:2">
      <c r="A12845" s="53"/>
      <c r="B12845" s="53"/>
    </row>
    <row r="12846" spans="1:2">
      <c r="A12846" s="53"/>
      <c r="B12846" s="53"/>
    </row>
    <row r="12847" spans="1:2">
      <c r="A12847" s="53"/>
      <c r="B12847" s="53"/>
    </row>
    <row r="12848" spans="1:2">
      <c r="A12848" s="53"/>
      <c r="B12848" s="53"/>
    </row>
    <row r="12849" spans="1:2">
      <c r="A12849" s="53"/>
      <c r="B12849" s="53"/>
    </row>
    <row r="12850" spans="1:2">
      <c r="A12850" s="53"/>
      <c r="B12850" s="53"/>
    </row>
    <row r="12851" spans="1:2">
      <c r="A12851" s="53"/>
      <c r="B12851" s="53"/>
    </row>
    <row r="12852" spans="1:2">
      <c r="A12852" s="53"/>
      <c r="B12852" s="53"/>
    </row>
    <row r="12853" spans="1:2">
      <c r="A12853" s="53"/>
      <c r="B12853" s="53"/>
    </row>
    <row r="12854" spans="1:2">
      <c r="A12854" s="53"/>
      <c r="B12854" s="53"/>
    </row>
    <row r="12855" spans="1:2">
      <c r="A12855" s="53"/>
      <c r="B12855" s="53"/>
    </row>
    <row r="12856" spans="1:2">
      <c r="A12856" s="53"/>
      <c r="B12856" s="53"/>
    </row>
    <row r="12857" spans="1:2">
      <c r="A12857" s="53"/>
      <c r="B12857" s="53"/>
    </row>
    <row r="12858" spans="1:2">
      <c r="A12858" s="53"/>
      <c r="B12858" s="53"/>
    </row>
    <row r="12859" spans="1:2">
      <c r="A12859" s="53"/>
      <c r="B12859" s="53"/>
    </row>
    <row r="12860" spans="1:2">
      <c r="A12860" s="53"/>
      <c r="B12860" s="53"/>
    </row>
    <row r="12861" spans="1:2">
      <c r="A12861" s="53"/>
      <c r="B12861" s="53"/>
    </row>
    <row r="12862" spans="1:2">
      <c r="A12862" s="53"/>
      <c r="B12862" s="53"/>
    </row>
    <row r="12863" spans="1:2">
      <c r="A12863" s="53"/>
      <c r="B12863" s="53"/>
    </row>
    <row r="12864" spans="1:2">
      <c r="A12864" s="53"/>
      <c r="B12864" s="53"/>
    </row>
    <row r="12865" spans="1:2">
      <c r="A12865" s="53"/>
      <c r="B12865" s="53"/>
    </row>
    <row r="12866" spans="1:2">
      <c r="A12866" s="53"/>
      <c r="B12866" s="53"/>
    </row>
    <row r="12867" spans="1:2">
      <c r="A12867" s="53"/>
      <c r="B12867" s="53"/>
    </row>
    <row r="12868" spans="1:2">
      <c r="A12868" s="53"/>
      <c r="B12868" s="53"/>
    </row>
    <row r="12869" spans="1:2">
      <c r="A12869" s="53"/>
      <c r="B12869" s="53"/>
    </row>
    <row r="12870" spans="1:2">
      <c r="A12870" s="53"/>
      <c r="B12870" s="53"/>
    </row>
    <row r="12871" spans="1:2">
      <c r="A12871" s="53"/>
      <c r="B12871" s="53"/>
    </row>
    <row r="12872" spans="1:2">
      <c r="A12872" s="53"/>
      <c r="B12872" s="53"/>
    </row>
    <row r="12873" spans="1:2">
      <c r="A12873" s="53"/>
      <c r="B12873" s="53"/>
    </row>
    <row r="12874" spans="1:2">
      <c r="A12874" s="53"/>
      <c r="B12874" s="53"/>
    </row>
    <row r="12875" spans="1:2">
      <c r="A12875" s="53"/>
      <c r="B12875" s="53"/>
    </row>
    <row r="12876" spans="1:2">
      <c r="A12876" s="53"/>
      <c r="B12876" s="53"/>
    </row>
    <row r="12877" spans="1:2">
      <c r="A12877" s="53"/>
      <c r="B12877" s="53"/>
    </row>
    <row r="12878" spans="1:2">
      <c r="A12878" s="53"/>
      <c r="B12878" s="53"/>
    </row>
    <row r="12879" spans="1:2">
      <c r="A12879" s="53"/>
      <c r="B12879" s="53"/>
    </row>
    <row r="12880" spans="1:2">
      <c r="A12880" s="53"/>
      <c r="B12880" s="53"/>
    </row>
    <row r="12881" spans="1:2">
      <c r="A12881" s="53"/>
      <c r="B12881" s="53"/>
    </row>
    <row r="12882" spans="1:2">
      <c r="A12882" s="53"/>
      <c r="B12882" s="53"/>
    </row>
    <row r="12883" spans="1:2">
      <c r="A12883" s="53"/>
      <c r="B12883" s="53"/>
    </row>
    <row r="12884" spans="1:2">
      <c r="A12884" s="53"/>
      <c r="B12884" s="53"/>
    </row>
    <row r="12885" spans="1:2">
      <c r="A12885" s="53"/>
      <c r="B12885" s="53"/>
    </row>
    <row r="12886" spans="1:2">
      <c r="A12886" s="53"/>
      <c r="B12886" s="53"/>
    </row>
    <row r="12887" spans="1:2">
      <c r="A12887" s="53"/>
      <c r="B12887" s="53"/>
    </row>
    <row r="12888" spans="1:2">
      <c r="A12888" s="53"/>
      <c r="B12888" s="53"/>
    </row>
    <row r="12889" spans="1:2">
      <c r="A12889" s="53"/>
      <c r="B12889" s="53"/>
    </row>
    <row r="12890" spans="1:2">
      <c r="A12890" s="53"/>
      <c r="B12890" s="53"/>
    </row>
    <row r="12891" spans="1:2">
      <c r="A12891" s="53"/>
      <c r="B12891" s="53"/>
    </row>
    <row r="12892" spans="1:2">
      <c r="A12892" s="53"/>
      <c r="B12892" s="53"/>
    </row>
    <row r="12893" spans="1:2">
      <c r="A12893" s="53"/>
      <c r="B12893" s="53"/>
    </row>
    <row r="12894" spans="1:2">
      <c r="A12894" s="53"/>
      <c r="B12894" s="53"/>
    </row>
    <row r="12895" spans="1:2">
      <c r="A12895" s="53"/>
      <c r="B12895" s="53"/>
    </row>
    <row r="12896" spans="1:2">
      <c r="A12896" s="53"/>
      <c r="B12896" s="53"/>
    </row>
    <row r="12897" spans="1:2">
      <c r="A12897" s="53"/>
      <c r="B12897" s="53"/>
    </row>
    <row r="12898" spans="1:2">
      <c r="A12898" s="53"/>
      <c r="B12898" s="53"/>
    </row>
    <row r="12899" spans="1:2">
      <c r="A12899" s="53"/>
      <c r="B12899" s="53"/>
    </row>
    <row r="12900" spans="1:2">
      <c r="A12900" s="53"/>
      <c r="B12900" s="53"/>
    </row>
    <row r="12901" spans="1:2">
      <c r="A12901" s="53"/>
      <c r="B12901" s="53"/>
    </row>
    <row r="12902" spans="1:2">
      <c r="A12902" s="53"/>
      <c r="B12902" s="53"/>
    </row>
    <row r="12903" spans="1:2">
      <c r="A12903" s="53"/>
      <c r="B12903" s="53"/>
    </row>
    <row r="12904" spans="1:2">
      <c r="A12904" s="53"/>
      <c r="B12904" s="53"/>
    </row>
    <row r="12905" spans="1:2">
      <c r="A12905" s="53"/>
      <c r="B12905" s="53"/>
    </row>
    <row r="12906" spans="1:2">
      <c r="A12906" s="53"/>
      <c r="B12906" s="53"/>
    </row>
    <row r="12907" spans="1:2">
      <c r="A12907" s="53"/>
      <c r="B12907" s="53"/>
    </row>
    <row r="12908" spans="1:2">
      <c r="A12908" s="53"/>
      <c r="B12908" s="53"/>
    </row>
    <row r="12909" spans="1:2">
      <c r="A12909" s="53"/>
      <c r="B12909" s="53"/>
    </row>
    <row r="12910" spans="1:2">
      <c r="A12910" s="53"/>
      <c r="B12910" s="53"/>
    </row>
    <row r="12911" spans="1:2">
      <c r="A12911" s="53"/>
      <c r="B12911" s="53"/>
    </row>
    <row r="12912" spans="1:2">
      <c r="A12912" s="53"/>
      <c r="B12912" s="53"/>
    </row>
    <row r="12913" spans="1:2">
      <c r="A12913" s="53"/>
      <c r="B12913" s="53"/>
    </row>
    <row r="12914" spans="1:2">
      <c r="A12914" s="53"/>
      <c r="B12914" s="53"/>
    </row>
    <row r="12915" spans="1:2">
      <c r="A12915" s="53"/>
      <c r="B12915" s="53"/>
    </row>
    <row r="12916" spans="1:2">
      <c r="A12916" s="53"/>
      <c r="B12916" s="53"/>
    </row>
    <row r="12917" spans="1:2">
      <c r="A12917" s="53"/>
      <c r="B12917" s="53"/>
    </row>
    <row r="12918" spans="1:2">
      <c r="A12918" s="53"/>
      <c r="B12918" s="53"/>
    </row>
    <row r="12919" spans="1:2">
      <c r="A12919" s="53"/>
      <c r="B12919" s="53"/>
    </row>
    <row r="12920" spans="1:2">
      <c r="A12920" s="53"/>
      <c r="B12920" s="53"/>
    </row>
    <row r="12921" spans="1:2">
      <c r="A12921" s="53"/>
      <c r="B12921" s="53"/>
    </row>
    <row r="12922" spans="1:2">
      <c r="A12922" s="53"/>
      <c r="B12922" s="53"/>
    </row>
    <row r="12923" spans="1:2">
      <c r="A12923" s="53"/>
      <c r="B12923" s="53"/>
    </row>
    <row r="12924" spans="1:2">
      <c r="A12924" s="53"/>
      <c r="B12924" s="53"/>
    </row>
    <row r="12925" spans="1:2">
      <c r="A12925" s="53"/>
      <c r="B12925" s="53"/>
    </row>
    <row r="12926" spans="1:2">
      <c r="A12926" s="53"/>
      <c r="B12926" s="53"/>
    </row>
    <row r="12927" spans="1:2">
      <c r="A12927" s="53"/>
      <c r="B12927" s="53"/>
    </row>
    <row r="12928" spans="1:2">
      <c r="A12928" s="53"/>
      <c r="B12928" s="53"/>
    </row>
    <row r="12929" spans="1:2">
      <c r="A12929" s="53"/>
      <c r="B12929" s="53"/>
    </row>
    <row r="12930" spans="1:2">
      <c r="A12930" s="53"/>
      <c r="B12930" s="53"/>
    </row>
    <row r="12931" spans="1:2">
      <c r="A12931" s="53"/>
      <c r="B12931" s="53"/>
    </row>
    <row r="12932" spans="1:2">
      <c r="A12932" s="53"/>
      <c r="B12932" s="53"/>
    </row>
    <row r="12933" spans="1:2">
      <c r="A12933" s="53"/>
      <c r="B12933" s="53"/>
    </row>
    <row r="12934" spans="1:2">
      <c r="A12934" s="53"/>
      <c r="B12934" s="53"/>
    </row>
    <row r="12935" spans="1:2">
      <c r="A12935" s="53"/>
      <c r="B12935" s="53"/>
    </row>
    <row r="12936" spans="1:2">
      <c r="A12936" s="53"/>
      <c r="B12936" s="53"/>
    </row>
    <row r="12937" spans="1:2">
      <c r="A12937" s="53"/>
      <c r="B12937" s="53"/>
    </row>
    <row r="12938" spans="1:2">
      <c r="A12938" s="53"/>
      <c r="B12938" s="53"/>
    </row>
    <row r="12939" spans="1:2">
      <c r="A12939" s="53"/>
      <c r="B12939" s="53"/>
    </row>
    <row r="12940" spans="1:2">
      <c r="A12940" s="53"/>
      <c r="B12940" s="53"/>
    </row>
    <row r="12941" spans="1:2">
      <c r="A12941" s="53"/>
      <c r="B12941" s="53"/>
    </row>
    <row r="12942" spans="1:2">
      <c r="A12942" s="53"/>
      <c r="B12942" s="53"/>
    </row>
    <row r="12943" spans="1:2">
      <c r="A12943" s="53"/>
      <c r="B12943" s="53"/>
    </row>
    <row r="12944" spans="1:2">
      <c r="A12944" s="53"/>
      <c r="B12944" s="53"/>
    </row>
    <row r="12945" spans="1:2">
      <c r="A12945" s="53"/>
      <c r="B12945" s="53"/>
    </row>
    <row r="12946" spans="1:2">
      <c r="A12946" s="53"/>
      <c r="B12946" s="53"/>
    </row>
    <row r="12947" spans="1:2">
      <c r="A12947" s="53"/>
      <c r="B12947" s="53"/>
    </row>
    <row r="12948" spans="1:2">
      <c r="A12948" s="53"/>
      <c r="B12948" s="53"/>
    </row>
    <row r="12949" spans="1:2">
      <c r="A12949" s="53"/>
      <c r="B12949" s="53"/>
    </row>
    <row r="12950" spans="1:2">
      <c r="A12950" s="53"/>
      <c r="B12950" s="53"/>
    </row>
    <row r="12951" spans="1:2">
      <c r="A12951" s="53"/>
      <c r="B12951" s="53"/>
    </row>
    <row r="12952" spans="1:2">
      <c r="A12952" s="53"/>
      <c r="B12952" s="53"/>
    </row>
    <row r="12953" spans="1:2">
      <c r="A12953" s="53"/>
      <c r="B12953" s="53"/>
    </row>
    <row r="12954" spans="1:2">
      <c r="A12954" s="53"/>
      <c r="B12954" s="53"/>
    </row>
    <row r="12955" spans="1:2">
      <c r="A12955" s="53"/>
      <c r="B12955" s="53"/>
    </row>
    <row r="12956" spans="1:2">
      <c r="A12956" s="53"/>
      <c r="B12956" s="53"/>
    </row>
    <row r="12957" spans="1:2">
      <c r="A12957" s="53"/>
      <c r="B12957" s="53"/>
    </row>
    <row r="12958" spans="1:2">
      <c r="A12958" s="53"/>
      <c r="B12958" s="53"/>
    </row>
    <row r="12959" spans="1:2">
      <c r="A12959" s="53"/>
      <c r="B12959" s="53"/>
    </row>
    <row r="12960" spans="1:2">
      <c r="A12960" s="53"/>
      <c r="B12960" s="53"/>
    </row>
    <row r="12961" spans="1:2">
      <c r="A12961" s="53"/>
      <c r="B12961" s="53"/>
    </row>
    <row r="12962" spans="1:2">
      <c r="A12962" s="53"/>
      <c r="B12962" s="53"/>
    </row>
    <row r="12963" spans="1:2">
      <c r="A12963" s="53"/>
      <c r="B12963" s="53"/>
    </row>
    <row r="12964" spans="1:2">
      <c r="A12964" s="53"/>
      <c r="B12964" s="53"/>
    </row>
    <row r="12965" spans="1:2">
      <c r="A12965" s="53"/>
      <c r="B12965" s="53"/>
    </row>
    <row r="12966" spans="1:2">
      <c r="A12966" s="53"/>
      <c r="B12966" s="53"/>
    </row>
    <row r="12967" spans="1:2">
      <c r="A12967" s="53"/>
      <c r="B12967" s="53"/>
    </row>
    <row r="12968" spans="1:2">
      <c r="A12968" s="53"/>
      <c r="B12968" s="53"/>
    </row>
    <row r="12969" spans="1:2">
      <c r="A12969" s="53"/>
      <c r="B12969" s="53"/>
    </row>
    <row r="12970" spans="1:2">
      <c r="A12970" s="53"/>
      <c r="B12970" s="53"/>
    </row>
    <row r="12971" spans="1:2">
      <c r="A12971" s="53"/>
      <c r="B12971" s="53"/>
    </row>
    <row r="12972" spans="1:2">
      <c r="A12972" s="53"/>
      <c r="B12972" s="53"/>
    </row>
    <row r="12973" spans="1:2">
      <c r="A12973" s="53"/>
      <c r="B12973" s="53"/>
    </row>
    <row r="12974" spans="1:2">
      <c r="A12974" s="53"/>
      <c r="B12974" s="53"/>
    </row>
    <row r="12975" spans="1:2">
      <c r="A12975" s="53"/>
      <c r="B12975" s="53"/>
    </row>
    <row r="12976" spans="1:2">
      <c r="A12976" s="53"/>
      <c r="B12976" s="53"/>
    </row>
    <row r="12977" spans="1:2">
      <c r="A12977" s="53"/>
      <c r="B12977" s="53"/>
    </row>
    <row r="12978" spans="1:2">
      <c r="A12978" s="53"/>
      <c r="B12978" s="53"/>
    </row>
    <row r="12979" spans="1:2">
      <c r="A12979" s="53"/>
      <c r="B12979" s="53"/>
    </row>
    <row r="12980" spans="1:2">
      <c r="A12980" s="53"/>
      <c r="B12980" s="53"/>
    </row>
    <row r="12981" spans="1:2">
      <c r="A12981" s="53"/>
      <c r="B12981" s="53"/>
    </row>
    <row r="12982" spans="1:2">
      <c r="A12982" s="53"/>
      <c r="B12982" s="53"/>
    </row>
    <row r="12983" spans="1:2">
      <c r="A12983" s="53"/>
      <c r="B12983" s="53"/>
    </row>
    <row r="12984" spans="1:2">
      <c r="A12984" s="53"/>
      <c r="B12984" s="53"/>
    </row>
    <row r="12985" spans="1:2">
      <c r="A12985" s="53"/>
      <c r="B12985" s="53"/>
    </row>
    <row r="12986" spans="1:2">
      <c r="A12986" s="53"/>
      <c r="B12986" s="53"/>
    </row>
    <row r="12987" spans="1:2">
      <c r="A12987" s="53"/>
      <c r="B12987" s="53"/>
    </row>
    <row r="12988" spans="1:2">
      <c r="A12988" s="53"/>
      <c r="B12988" s="53"/>
    </row>
    <row r="12989" spans="1:2">
      <c r="A12989" s="53"/>
      <c r="B12989" s="53"/>
    </row>
    <row r="12990" spans="1:2">
      <c r="A12990" s="53"/>
      <c r="B12990" s="53"/>
    </row>
    <row r="12991" spans="1:2">
      <c r="A12991" s="53"/>
      <c r="B12991" s="53"/>
    </row>
    <row r="12992" spans="1:2">
      <c r="A12992" s="53"/>
      <c r="B12992" s="53"/>
    </row>
    <row r="12993" spans="1:2">
      <c r="A12993" s="53"/>
      <c r="B12993" s="53"/>
    </row>
    <row r="12994" spans="1:2">
      <c r="A12994" s="53"/>
      <c r="B12994" s="53"/>
    </row>
    <row r="12995" spans="1:2">
      <c r="A12995" s="53"/>
      <c r="B12995" s="53"/>
    </row>
    <row r="12996" spans="1:2">
      <c r="A12996" s="53"/>
      <c r="B12996" s="53"/>
    </row>
    <row r="12997" spans="1:2">
      <c r="A12997" s="53"/>
      <c r="B12997" s="53"/>
    </row>
    <row r="12998" spans="1:2">
      <c r="A12998" s="53"/>
      <c r="B12998" s="53"/>
    </row>
    <row r="12999" spans="1:2">
      <c r="A12999" s="53"/>
      <c r="B12999" s="53"/>
    </row>
    <row r="13000" spans="1:2">
      <c r="A13000" s="53"/>
      <c r="B13000" s="53"/>
    </row>
    <row r="13001" spans="1:2">
      <c r="A13001" s="53"/>
      <c r="B13001" s="53"/>
    </row>
    <row r="13002" spans="1:2">
      <c r="A13002" s="53"/>
      <c r="B13002" s="53"/>
    </row>
    <row r="13003" spans="1:2">
      <c r="A13003" s="53"/>
      <c r="B13003" s="53"/>
    </row>
    <row r="13004" spans="1:2">
      <c r="A13004" s="53"/>
      <c r="B13004" s="53"/>
    </row>
    <row r="13005" spans="1:2">
      <c r="A13005" s="53"/>
      <c r="B13005" s="53"/>
    </row>
    <row r="13006" spans="1:2">
      <c r="A13006" s="53"/>
      <c r="B13006" s="53"/>
    </row>
    <row r="13007" spans="1:2">
      <c r="A13007" s="53"/>
      <c r="B13007" s="53"/>
    </row>
    <row r="13008" spans="1:2">
      <c r="A13008" s="53"/>
      <c r="B13008" s="53"/>
    </row>
    <row r="13009" spans="1:2">
      <c r="A13009" s="53"/>
      <c r="B13009" s="53"/>
    </row>
    <row r="13010" spans="1:2">
      <c r="A13010" s="53"/>
      <c r="B13010" s="53"/>
    </row>
    <row r="13011" spans="1:2">
      <c r="A13011" s="53"/>
      <c r="B13011" s="53"/>
    </row>
    <row r="13012" spans="1:2">
      <c r="A13012" s="53"/>
      <c r="B13012" s="53"/>
    </row>
    <row r="13013" spans="1:2">
      <c r="A13013" s="53"/>
      <c r="B13013" s="53"/>
    </row>
    <row r="13014" spans="1:2">
      <c r="A13014" s="53"/>
      <c r="B13014" s="53"/>
    </row>
    <row r="13015" spans="1:2">
      <c r="A13015" s="53"/>
      <c r="B13015" s="53"/>
    </row>
    <row r="13016" spans="1:2">
      <c r="A13016" s="53"/>
      <c r="B13016" s="53"/>
    </row>
    <row r="13017" spans="1:2">
      <c r="A13017" s="53"/>
      <c r="B13017" s="53"/>
    </row>
    <row r="13018" spans="1:2">
      <c r="A13018" s="53"/>
      <c r="B13018" s="53"/>
    </row>
    <row r="13019" spans="1:2">
      <c r="A13019" s="53"/>
      <c r="B13019" s="53"/>
    </row>
    <row r="13020" spans="1:2">
      <c r="A13020" s="53"/>
      <c r="B13020" s="53"/>
    </row>
    <row r="13021" spans="1:2">
      <c r="A13021" s="53"/>
      <c r="B13021" s="53"/>
    </row>
    <row r="13022" spans="1:2">
      <c r="A13022" s="53"/>
      <c r="B13022" s="53"/>
    </row>
    <row r="13023" spans="1:2">
      <c r="A13023" s="53"/>
      <c r="B13023" s="53"/>
    </row>
    <row r="13024" spans="1:2">
      <c r="A13024" s="53"/>
      <c r="B13024" s="53"/>
    </row>
    <row r="13025" spans="1:2">
      <c r="A13025" s="53"/>
      <c r="B13025" s="53"/>
    </row>
    <row r="13026" spans="1:2">
      <c r="A13026" s="53"/>
      <c r="B13026" s="53"/>
    </row>
    <row r="13027" spans="1:2">
      <c r="A13027" s="53"/>
      <c r="B13027" s="53"/>
    </row>
    <row r="13028" spans="1:2">
      <c r="A13028" s="53"/>
      <c r="B13028" s="53"/>
    </row>
    <row r="13029" spans="1:2">
      <c r="A13029" s="53"/>
      <c r="B13029" s="53"/>
    </row>
    <row r="13030" spans="1:2">
      <c r="A13030" s="53"/>
      <c r="B13030" s="53"/>
    </row>
    <row r="13031" spans="1:2">
      <c r="A13031" s="53"/>
      <c r="B13031" s="53"/>
    </row>
    <row r="13032" spans="1:2">
      <c r="A13032" s="53"/>
      <c r="B13032" s="53"/>
    </row>
    <row r="13033" spans="1:2">
      <c r="A13033" s="53"/>
      <c r="B13033" s="53"/>
    </row>
    <row r="13034" spans="1:2">
      <c r="A13034" s="53"/>
      <c r="B13034" s="53"/>
    </row>
    <row r="13035" spans="1:2">
      <c r="A13035" s="53"/>
      <c r="B13035" s="53"/>
    </row>
    <row r="13036" spans="1:2">
      <c r="A13036" s="53"/>
      <c r="B13036" s="53"/>
    </row>
    <row r="13037" spans="1:2">
      <c r="A13037" s="53"/>
      <c r="B13037" s="53"/>
    </row>
    <row r="13038" spans="1:2">
      <c r="A13038" s="53"/>
      <c r="B13038" s="53"/>
    </row>
    <row r="13039" spans="1:2">
      <c r="A13039" s="53"/>
      <c r="B13039" s="53"/>
    </row>
    <row r="13040" spans="1:2">
      <c r="A13040" s="53"/>
      <c r="B13040" s="53"/>
    </row>
    <row r="13041" spans="1:2">
      <c r="A13041" s="53"/>
      <c r="B13041" s="53"/>
    </row>
    <row r="13042" spans="1:2">
      <c r="A13042" s="53"/>
      <c r="B13042" s="53"/>
    </row>
    <row r="13043" spans="1:2">
      <c r="A13043" s="53"/>
      <c r="B13043" s="53"/>
    </row>
    <row r="13044" spans="1:2">
      <c r="A13044" s="53"/>
      <c r="B13044" s="53"/>
    </row>
    <row r="13045" spans="1:2">
      <c r="A13045" s="53"/>
      <c r="B13045" s="53"/>
    </row>
    <row r="13046" spans="1:2">
      <c r="A13046" s="53"/>
      <c r="B13046" s="53"/>
    </row>
    <row r="13047" spans="1:2">
      <c r="A13047" s="53"/>
      <c r="B13047" s="53"/>
    </row>
    <row r="13048" spans="1:2">
      <c r="A13048" s="53"/>
      <c r="B13048" s="53"/>
    </row>
    <row r="13049" spans="1:2">
      <c r="A13049" s="53"/>
      <c r="B13049" s="53"/>
    </row>
    <row r="13050" spans="1:2">
      <c r="A13050" s="53"/>
      <c r="B13050" s="53"/>
    </row>
    <row r="13051" spans="1:2">
      <c r="A13051" s="53"/>
      <c r="B13051" s="53"/>
    </row>
    <row r="13052" spans="1:2">
      <c r="A13052" s="53"/>
      <c r="B13052" s="53"/>
    </row>
    <row r="13053" spans="1:2">
      <c r="A13053" s="53"/>
      <c r="B13053" s="53"/>
    </row>
    <row r="13054" spans="1:2">
      <c r="A13054" s="53"/>
      <c r="B13054" s="53"/>
    </row>
    <row r="13055" spans="1:2">
      <c r="A13055" s="53"/>
      <c r="B13055" s="53"/>
    </row>
    <row r="13056" spans="1:2">
      <c r="A13056" s="53"/>
      <c r="B13056" s="53"/>
    </row>
    <row r="13057" spans="1:2">
      <c r="A13057" s="53"/>
      <c r="B13057" s="53"/>
    </row>
    <row r="13058" spans="1:2">
      <c r="A13058" s="53"/>
      <c r="B13058" s="53"/>
    </row>
    <row r="13059" spans="1:2">
      <c r="A13059" s="53"/>
      <c r="B13059" s="53"/>
    </row>
    <row r="13060" spans="1:2">
      <c r="A13060" s="53"/>
      <c r="B13060" s="53"/>
    </row>
    <row r="13061" spans="1:2">
      <c r="A13061" s="53"/>
      <c r="B13061" s="53"/>
    </row>
    <row r="13062" spans="1:2">
      <c r="A13062" s="53"/>
      <c r="B13062" s="53"/>
    </row>
    <row r="13063" spans="1:2">
      <c r="A13063" s="53"/>
      <c r="B13063" s="53"/>
    </row>
    <row r="13064" spans="1:2">
      <c r="A13064" s="53"/>
      <c r="B13064" s="53"/>
    </row>
    <row r="13065" spans="1:2">
      <c r="A13065" s="53"/>
      <c r="B13065" s="53"/>
    </row>
    <row r="13066" spans="1:2">
      <c r="A13066" s="53"/>
      <c r="B13066" s="53"/>
    </row>
    <row r="13067" spans="1:2">
      <c r="A13067" s="53"/>
      <c r="B13067" s="53"/>
    </row>
    <row r="13068" spans="1:2">
      <c r="A13068" s="53"/>
      <c r="B13068" s="53"/>
    </row>
    <row r="13069" spans="1:2">
      <c r="A13069" s="53"/>
      <c r="B13069" s="53"/>
    </row>
    <row r="13070" spans="1:2">
      <c r="A13070" s="53"/>
      <c r="B13070" s="53"/>
    </row>
    <row r="13071" spans="1:2">
      <c r="A13071" s="53"/>
      <c r="B13071" s="53"/>
    </row>
    <row r="13072" spans="1:2">
      <c r="A13072" s="53"/>
      <c r="B13072" s="53"/>
    </row>
    <row r="13073" spans="1:2">
      <c r="A13073" s="53"/>
      <c r="B13073" s="53"/>
    </row>
    <row r="13074" spans="1:2">
      <c r="A13074" s="53"/>
      <c r="B13074" s="53"/>
    </row>
    <row r="13075" spans="1:2">
      <c r="A13075" s="53"/>
      <c r="B13075" s="53"/>
    </row>
    <row r="13076" spans="1:2">
      <c r="A13076" s="53"/>
      <c r="B13076" s="53"/>
    </row>
    <row r="13077" spans="1:2">
      <c r="A13077" s="53"/>
      <c r="B13077" s="53"/>
    </row>
    <row r="13078" spans="1:2">
      <c r="A13078" s="53"/>
      <c r="B13078" s="53"/>
    </row>
    <row r="13079" spans="1:2">
      <c r="A13079" s="53"/>
      <c r="B13079" s="53"/>
    </row>
    <row r="13080" spans="1:2">
      <c r="A13080" s="53"/>
      <c r="B13080" s="53"/>
    </row>
    <row r="13081" spans="1:2">
      <c r="A13081" s="53"/>
      <c r="B13081" s="53"/>
    </row>
    <row r="13082" spans="1:2">
      <c r="A13082" s="53"/>
      <c r="B13082" s="53"/>
    </row>
    <row r="13083" spans="1:2">
      <c r="A13083" s="53"/>
      <c r="B13083" s="53"/>
    </row>
    <row r="13084" spans="1:2">
      <c r="A13084" s="53"/>
      <c r="B13084" s="53"/>
    </row>
    <row r="13085" spans="1:2">
      <c r="A13085" s="53"/>
      <c r="B13085" s="53"/>
    </row>
    <row r="13086" spans="1:2">
      <c r="A13086" s="53"/>
      <c r="B13086" s="53"/>
    </row>
    <row r="13087" spans="1:2">
      <c r="A13087" s="53"/>
      <c r="B13087" s="53"/>
    </row>
    <row r="13088" spans="1:2">
      <c r="A13088" s="53"/>
      <c r="B13088" s="53"/>
    </row>
    <row r="13089" spans="1:2">
      <c r="A13089" s="53"/>
      <c r="B13089" s="53"/>
    </row>
    <row r="13090" spans="1:2">
      <c r="A13090" s="53"/>
      <c r="B13090" s="53"/>
    </row>
    <row r="13091" spans="1:2">
      <c r="A13091" s="53"/>
      <c r="B13091" s="53"/>
    </row>
    <row r="13092" spans="1:2">
      <c r="A13092" s="53"/>
      <c r="B13092" s="53"/>
    </row>
    <row r="13093" spans="1:2">
      <c r="A13093" s="53"/>
      <c r="B13093" s="53"/>
    </row>
    <row r="13094" spans="1:2">
      <c r="A13094" s="53"/>
      <c r="B13094" s="53"/>
    </row>
    <row r="13095" spans="1:2">
      <c r="A13095" s="53"/>
      <c r="B13095" s="53"/>
    </row>
    <row r="13096" spans="1:2">
      <c r="A13096" s="53"/>
      <c r="B13096" s="53"/>
    </row>
    <row r="13097" spans="1:2">
      <c r="A13097" s="53"/>
      <c r="B13097" s="53"/>
    </row>
    <row r="13098" spans="1:2">
      <c r="A13098" s="53"/>
      <c r="B13098" s="53"/>
    </row>
    <row r="13099" spans="1:2">
      <c r="A13099" s="53"/>
      <c r="B13099" s="53"/>
    </row>
    <row r="13100" spans="1:2">
      <c r="A13100" s="53"/>
      <c r="B13100" s="53"/>
    </row>
    <row r="13101" spans="1:2">
      <c r="A13101" s="53"/>
      <c r="B13101" s="53"/>
    </row>
    <row r="13102" spans="1:2">
      <c r="A13102" s="53"/>
      <c r="B13102" s="53"/>
    </row>
    <row r="13103" spans="1:2">
      <c r="A13103" s="53"/>
      <c r="B13103" s="53"/>
    </row>
    <row r="13104" spans="1:2">
      <c r="A13104" s="53"/>
      <c r="B13104" s="53"/>
    </row>
    <row r="13105" spans="1:2">
      <c r="A13105" s="53"/>
      <c r="B13105" s="53"/>
    </row>
    <row r="13106" spans="1:2">
      <c r="A13106" s="53"/>
      <c r="B13106" s="53"/>
    </row>
    <row r="13107" spans="1:2">
      <c r="A13107" s="53"/>
      <c r="B13107" s="53"/>
    </row>
    <row r="13108" spans="1:2">
      <c r="A13108" s="53"/>
      <c r="B13108" s="53"/>
    </row>
    <row r="13109" spans="1:2">
      <c r="A13109" s="53"/>
      <c r="B13109" s="53"/>
    </row>
    <row r="13110" spans="1:2">
      <c r="A13110" s="53"/>
      <c r="B13110" s="53"/>
    </row>
    <row r="13111" spans="1:2">
      <c r="A13111" s="53"/>
      <c r="B13111" s="53"/>
    </row>
    <row r="13112" spans="1:2">
      <c r="A13112" s="53"/>
      <c r="B13112" s="53"/>
    </row>
    <row r="13113" spans="1:2">
      <c r="A13113" s="53"/>
      <c r="B13113" s="53"/>
    </row>
    <row r="13114" spans="1:2">
      <c r="A13114" s="53"/>
      <c r="B13114" s="53"/>
    </row>
    <row r="13115" spans="1:2">
      <c r="A13115" s="53"/>
      <c r="B13115" s="53"/>
    </row>
    <row r="13116" spans="1:2">
      <c r="A13116" s="53"/>
      <c r="B13116" s="53"/>
    </row>
    <row r="13117" spans="1:2">
      <c r="A13117" s="53"/>
      <c r="B13117" s="53"/>
    </row>
    <row r="13118" spans="1:2">
      <c r="A13118" s="53"/>
      <c r="B13118" s="53"/>
    </row>
    <row r="13119" spans="1:2">
      <c r="A13119" s="53"/>
      <c r="B13119" s="53"/>
    </row>
    <row r="13120" spans="1:2">
      <c r="A13120" s="53"/>
      <c r="B13120" s="53"/>
    </row>
    <row r="13121" spans="1:2">
      <c r="A13121" s="53"/>
      <c r="B13121" s="53"/>
    </row>
    <row r="13122" spans="1:2">
      <c r="A13122" s="53"/>
      <c r="B13122" s="53"/>
    </row>
    <row r="13123" spans="1:2">
      <c r="A13123" s="53"/>
      <c r="B13123" s="53"/>
    </row>
    <row r="13124" spans="1:2">
      <c r="A13124" s="53"/>
      <c r="B13124" s="53"/>
    </row>
    <row r="13125" spans="1:2">
      <c r="A13125" s="53"/>
      <c r="B13125" s="53"/>
    </row>
    <row r="13126" spans="1:2">
      <c r="A13126" s="53"/>
      <c r="B13126" s="53"/>
    </row>
    <row r="13127" spans="1:2">
      <c r="A13127" s="53"/>
      <c r="B13127" s="53"/>
    </row>
    <row r="13128" spans="1:2">
      <c r="A13128" s="53"/>
      <c r="B13128" s="53"/>
    </row>
    <row r="13129" spans="1:2">
      <c r="A13129" s="53"/>
      <c r="B13129" s="53"/>
    </row>
    <row r="13130" spans="1:2">
      <c r="A13130" s="53"/>
      <c r="B13130" s="53"/>
    </row>
    <row r="13131" spans="1:2">
      <c r="A13131" s="53"/>
      <c r="B13131" s="53"/>
    </row>
    <row r="13132" spans="1:2">
      <c r="A13132" s="53"/>
      <c r="B13132" s="53"/>
    </row>
    <row r="13133" spans="1:2">
      <c r="A13133" s="53"/>
      <c r="B13133" s="53"/>
    </row>
    <row r="13134" spans="1:2">
      <c r="A13134" s="53"/>
      <c r="B13134" s="53"/>
    </row>
    <row r="13135" spans="1:2">
      <c r="A13135" s="53"/>
      <c r="B13135" s="53"/>
    </row>
    <row r="13136" spans="1:2">
      <c r="A13136" s="53"/>
      <c r="B13136" s="53"/>
    </row>
    <row r="13137" spans="1:2">
      <c r="A13137" s="53"/>
      <c r="B13137" s="53"/>
    </row>
    <row r="13138" spans="1:2">
      <c r="A13138" s="53"/>
      <c r="B13138" s="53"/>
    </row>
    <row r="13139" spans="1:2">
      <c r="A13139" s="53"/>
      <c r="B13139" s="53"/>
    </row>
    <row r="13140" spans="1:2">
      <c r="A13140" s="53"/>
      <c r="B13140" s="53"/>
    </row>
    <row r="13141" spans="1:2">
      <c r="A13141" s="53"/>
      <c r="B13141" s="53"/>
    </row>
    <row r="13142" spans="1:2">
      <c r="A13142" s="53"/>
      <c r="B13142" s="53"/>
    </row>
    <row r="13143" spans="1:2">
      <c r="A13143" s="53"/>
      <c r="B13143" s="53"/>
    </row>
    <row r="13144" spans="1:2">
      <c r="A13144" s="53"/>
      <c r="B13144" s="53"/>
    </row>
    <row r="13145" spans="1:2">
      <c r="A13145" s="53"/>
      <c r="B13145" s="53"/>
    </row>
    <row r="13146" spans="1:2">
      <c r="A13146" s="53"/>
      <c r="B13146" s="53"/>
    </row>
    <row r="13147" spans="1:2">
      <c r="A13147" s="53"/>
      <c r="B13147" s="53"/>
    </row>
    <row r="13148" spans="1:2">
      <c r="A13148" s="53"/>
      <c r="B13148" s="53"/>
    </row>
    <row r="13149" spans="1:2">
      <c r="A13149" s="53"/>
      <c r="B13149" s="53"/>
    </row>
    <row r="13150" spans="1:2">
      <c r="A13150" s="53"/>
      <c r="B13150" s="53"/>
    </row>
    <row r="13151" spans="1:2">
      <c r="A13151" s="53"/>
      <c r="B13151" s="53"/>
    </row>
    <row r="13152" spans="1:2">
      <c r="A13152" s="53"/>
      <c r="B13152" s="53"/>
    </row>
    <row r="13153" spans="1:2">
      <c r="A13153" s="53"/>
      <c r="B13153" s="53"/>
    </row>
    <row r="13154" spans="1:2">
      <c r="A13154" s="53"/>
      <c r="B13154" s="53"/>
    </row>
    <row r="13155" spans="1:2">
      <c r="A13155" s="53"/>
      <c r="B13155" s="53"/>
    </row>
    <row r="13156" spans="1:2">
      <c r="A13156" s="53"/>
      <c r="B13156" s="53"/>
    </row>
    <row r="13157" spans="1:2">
      <c r="A13157" s="53"/>
      <c r="B13157" s="53"/>
    </row>
    <row r="13158" spans="1:2">
      <c r="A13158" s="53"/>
      <c r="B13158" s="53"/>
    </row>
    <row r="13159" spans="1:2">
      <c r="A13159" s="53"/>
      <c r="B13159" s="53"/>
    </row>
    <row r="13160" spans="1:2">
      <c r="A13160" s="53"/>
      <c r="B13160" s="53"/>
    </row>
    <row r="13161" spans="1:2">
      <c r="A13161" s="53"/>
      <c r="B13161" s="53"/>
    </row>
    <row r="13162" spans="1:2">
      <c r="A13162" s="53"/>
      <c r="B13162" s="53"/>
    </row>
    <row r="13163" spans="1:2">
      <c r="A13163" s="53"/>
      <c r="B13163" s="53"/>
    </row>
    <row r="13164" spans="1:2">
      <c r="A13164" s="53"/>
      <c r="B13164" s="53"/>
    </row>
    <row r="13165" spans="1:2">
      <c r="A13165" s="53"/>
      <c r="B13165" s="53"/>
    </row>
    <row r="13166" spans="1:2">
      <c r="A13166" s="53"/>
      <c r="B13166" s="53"/>
    </row>
    <row r="13167" spans="1:2">
      <c r="A13167" s="53"/>
      <c r="B13167" s="53"/>
    </row>
    <row r="13168" spans="1:2">
      <c r="A13168" s="53"/>
      <c r="B13168" s="53"/>
    </row>
    <row r="13169" spans="1:2">
      <c r="A13169" s="53"/>
      <c r="B13169" s="53"/>
    </row>
    <row r="13170" spans="1:2">
      <c r="A13170" s="53"/>
      <c r="B13170" s="53"/>
    </row>
    <row r="13171" spans="1:2">
      <c r="A13171" s="53"/>
      <c r="B13171" s="53"/>
    </row>
    <row r="13172" spans="1:2">
      <c r="A13172" s="53"/>
      <c r="B13172" s="53"/>
    </row>
    <row r="13173" spans="1:2">
      <c r="A13173" s="53"/>
      <c r="B13173" s="53"/>
    </row>
    <row r="13174" spans="1:2">
      <c r="A13174" s="53"/>
      <c r="B13174" s="53"/>
    </row>
    <row r="13175" spans="1:2">
      <c r="A13175" s="53"/>
      <c r="B13175" s="53"/>
    </row>
    <row r="13176" spans="1:2">
      <c r="A13176" s="53"/>
      <c r="B13176" s="53"/>
    </row>
    <row r="13177" spans="1:2">
      <c r="A13177" s="53"/>
      <c r="B13177" s="53"/>
    </row>
    <row r="13178" spans="1:2">
      <c r="A13178" s="53"/>
      <c r="B13178" s="53"/>
    </row>
    <row r="13179" spans="1:2">
      <c r="A13179" s="53"/>
      <c r="B13179" s="53"/>
    </row>
    <row r="13180" spans="1:2">
      <c r="A13180" s="53"/>
      <c r="B13180" s="53"/>
    </row>
    <row r="13181" spans="1:2">
      <c r="A13181" s="53"/>
      <c r="B13181" s="53"/>
    </row>
    <row r="13182" spans="1:2">
      <c r="A13182" s="53"/>
      <c r="B13182" s="53"/>
    </row>
    <row r="13183" spans="1:2">
      <c r="A13183" s="53"/>
      <c r="B13183" s="53"/>
    </row>
    <row r="13184" spans="1:2">
      <c r="A13184" s="53"/>
      <c r="B13184" s="53"/>
    </row>
    <row r="13185" spans="1:2">
      <c r="A13185" s="53"/>
      <c r="B13185" s="53"/>
    </row>
    <row r="13186" spans="1:2">
      <c r="A13186" s="53"/>
      <c r="B13186" s="53"/>
    </row>
    <row r="13187" spans="1:2">
      <c r="A13187" s="53"/>
      <c r="B13187" s="53"/>
    </row>
    <row r="13188" spans="1:2">
      <c r="A13188" s="53"/>
      <c r="B13188" s="53"/>
    </row>
    <row r="13189" spans="1:2">
      <c r="A13189" s="53"/>
      <c r="B13189" s="53"/>
    </row>
    <row r="13190" spans="1:2">
      <c r="A13190" s="53"/>
      <c r="B13190" s="53"/>
    </row>
    <row r="13191" spans="1:2">
      <c r="A13191" s="53"/>
      <c r="B13191" s="53"/>
    </row>
    <row r="13192" spans="1:2">
      <c r="A13192" s="53"/>
      <c r="B13192" s="53"/>
    </row>
    <row r="13193" spans="1:2">
      <c r="A13193" s="53"/>
      <c r="B13193" s="53"/>
    </row>
    <row r="13194" spans="1:2">
      <c r="A13194" s="53"/>
      <c r="B13194" s="53"/>
    </row>
    <row r="13195" spans="1:2">
      <c r="A13195" s="53"/>
      <c r="B13195" s="53"/>
    </row>
    <row r="13196" spans="1:2">
      <c r="A13196" s="53"/>
      <c r="B13196" s="53"/>
    </row>
    <row r="13197" spans="1:2">
      <c r="A13197" s="53"/>
      <c r="B13197" s="53"/>
    </row>
    <row r="13198" spans="1:2">
      <c r="A13198" s="53"/>
      <c r="B13198" s="53"/>
    </row>
    <row r="13199" spans="1:2">
      <c r="A13199" s="53"/>
      <c r="B13199" s="53"/>
    </row>
    <row r="13200" spans="1:2">
      <c r="A13200" s="53"/>
      <c r="B13200" s="53"/>
    </row>
    <row r="13201" spans="1:2">
      <c r="A13201" s="53"/>
      <c r="B13201" s="53"/>
    </row>
    <row r="13202" spans="1:2">
      <c r="A13202" s="53"/>
      <c r="B13202" s="53"/>
    </row>
    <row r="13203" spans="1:2">
      <c r="A13203" s="53"/>
      <c r="B13203" s="53"/>
    </row>
    <row r="13204" spans="1:2">
      <c r="A13204" s="53"/>
      <c r="B13204" s="53"/>
    </row>
    <row r="13205" spans="1:2">
      <c r="A13205" s="53"/>
      <c r="B13205" s="53"/>
    </row>
    <row r="13206" spans="1:2">
      <c r="A13206" s="53"/>
      <c r="B13206" s="53"/>
    </row>
    <row r="13207" spans="1:2">
      <c r="A13207" s="53"/>
      <c r="B13207" s="53"/>
    </row>
    <row r="13208" spans="1:2">
      <c r="A13208" s="53"/>
      <c r="B13208" s="53"/>
    </row>
    <row r="13209" spans="1:2">
      <c r="A13209" s="53"/>
      <c r="B13209" s="53"/>
    </row>
    <row r="13210" spans="1:2">
      <c r="A13210" s="53"/>
      <c r="B13210" s="53"/>
    </row>
    <row r="13211" spans="1:2">
      <c r="A13211" s="53"/>
      <c r="B13211" s="53"/>
    </row>
    <row r="13212" spans="1:2">
      <c r="A13212" s="53"/>
      <c r="B13212" s="53"/>
    </row>
    <row r="13213" spans="1:2">
      <c r="A13213" s="53"/>
      <c r="B13213" s="53"/>
    </row>
    <row r="13214" spans="1:2">
      <c r="A13214" s="53"/>
      <c r="B13214" s="53"/>
    </row>
    <row r="13215" spans="1:2">
      <c r="A13215" s="53"/>
      <c r="B13215" s="53"/>
    </row>
    <row r="13216" spans="1:2">
      <c r="A13216" s="53"/>
      <c r="B13216" s="53"/>
    </row>
    <row r="13217" spans="1:2">
      <c r="A13217" s="53"/>
      <c r="B13217" s="53"/>
    </row>
    <row r="13218" spans="1:2">
      <c r="A13218" s="53"/>
      <c r="B13218" s="53"/>
    </row>
    <row r="13219" spans="1:2">
      <c r="A13219" s="53"/>
      <c r="B13219" s="53"/>
    </row>
    <row r="13220" spans="1:2">
      <c r="A13220" s="53"/>
      <c r="B13220" s="53"/>
    </row>
    <row r="13221" spans="1:2">
      <c r="A13221" s="53"/>
      <c r="B13221" s="53"/>
    </row>
    <row r="13222" spans="1:2">
      <c r="A13222" s="53"/>
      <c r="B13222" s="53"/>
    </row>
    <row r="13223" spans="1:2">
      <c r="A13223" s="53"/>
      <c r="B13223" s="53"/>
    </row>
    <row r="13224" spans="1:2">
      <c r="A13224" s="53"/>
      <c r="B13224" s="53"/>
    </row>
    <row r="13225" spans="1:2">
      <c r="A13225" s="53"/>
      <c r="B13225" s="53"/>
    </row>
    <row r="13226" spans="1:2">
      <c r="A13226" s="53"/>
      <c r="B13226" s="53"/>
    </row>
    <row r="13227" spans="1:2">
      <c r="A13227" s="53"/>
      <c r="B13227" s="53"/>
    </row>
    <row r="13228" spans="1:2">
      <c r="A13228" s="53"/>
      <c r="B13228" s="53"/>
    </row>
    <row r="13229" spans="1:2">
      <c r="A13229" s="53"/>
      <c r="B13229" s="53"/>
    </row>
    <row r="13230" spans="1:2">
      <c r="A13230" s="53"/>
      <c r="B13230" s="53"/>
    </row>
    <row r="13231" spans="1:2">
      <c r="A13231" s="53"/>
      <c r="B13231" s="53"/>
    </row>
    <row r="13232" spans="1:2">
      <c r="A13232" s="53"/>
      <c r="B13232" s="53"/>
    </row>
    <row r="13233" spans="1:2">
      <c r="A13233" s="53"/>
      <c r="B13233" s="53"/>
    </row>
    <row r="13234" spans="1:2">
      <c r="A13234" s="53"/>
      <c r="B13234" s="53"/>
    </row>
    <row r="13235" spans="1:2">
      <c r="A13235" s="53"/>
      <c r="B13235" s="53"/>
    </row>
    <row r="13236" spans="1:2">
      <c r="A13236" s="53"/>
      <c r="B13236" s="53"/>
    </row>
    <row r="13237" spans="1:2">
      <c r="A13237" s="53"/>
      <c r="B13237" s="53"/>
    </row>
    <row r="13238" spans="1:2">
      <c r="A13238" s="53"/>
      <c r="B13238" s="53"/>
    </row>
    <row r="13239" spans="1:2">
      <c r="A13239" s="53"/>
      <c r="B13239" s="53"/>
    </row>
    <row r="13240" spans="1:2">
      <c r="A13240" s="53"/>
      <c r="B13240" s="53"/>
    </row>
    <row r="13241" spans="1:2">
      <c r="A13241" s="53"/>
      <c r="B13241" s="53"/>
    </row>
    <row r="13242" spans="1:2">
      <c r="A13242" s="53"/>
      <c r="B13242" s="53"/>
    </row>
    <row r="13243" spans="1:2">
      <c r="A13243" s="53"/>
      <c r="B13243" s="53"/>
    </row>
    <row r="13244" spans="1:2">
      <c r="A13244" s="53"/>
      <c r="B13244" s="53"/>
    </row>
    <row r="13245" spans="1:2">
      <c r="A13245" s="53"/>
      <c r="B13245" s="53"/>
    </row>
    <row r="13246" spans="1:2">
      <c r="A13246" s="53"/>
      <c r="B13246" s="53"/>
    </row>
    <row r="13247" spans="1:2">
      <c r="A13247" s="53"/>
      <c r="B13247" s="53"/>
    </row>
    <row r="13248" spans="1:2">
      <c r="A13248" s="53"/>
      <c r="B13248" s="53"/>
    </row>
    <row r="13249" spans="1:2">
      <c r="A13249" s="53"/>
      <c r="B13249" s="53"/>
    </row>
    <row r="13250" spans="1:2">
      <c r="A13250" s="53"/>
      <c r="B13250" s="53"/>
    </row>
    <row r="13251" spans="1:2">
      <c r="A13251" s="53"/>
      <c r="B13251" s="53"/>
    </row>
    <row r="13252" spans="1:2">
      <c r="A13252" s="53"/>
      <c r="B13252" s="53"/>
    </row>
    <row r="13253" spans="1:2">
      <c r="A13253" s="53"/>
      <c r="B13253" s="53"/>
    </row>
    <row r="13254" spans="1:2">
      <c r="A13254" s="53"/>
      <c r="B13254" s="53"/>
    </row>
    <row r="13255" spans="1:2">
      <c r="A13255" s="53"/>
      <c r="B13255" s="53"/>
    </row>
    <row r="13256" spans="1:2">
      <c r="A13256" s="53"/>
      <c r="B13256" s="53"/>
    </row>
    <row r="13257" spans="1:2">
      <c r="A13257" s="53"/>
      <c r="B13257" s="53"/>
    </row>
    <row r="13258" spans="1:2">
      <c r="A13258" s="53"/>
      <c r="B13258" s="53"/>
    </row>
    <row r="13259" spans="1:2">
      <c r="A13259" s="53"/>
      <c r="B13259" s="53"/>
    </row>
    <row r="13260" spans="1:2">
      <c r="A13260" s="53"/>
      <c r="B13260" s="53"/>
    </row>
    <row r="13261" spans="1:2">
      <c r="A13261" s="53"/>
      <c r="B13261" s="53"/>
    </row>
    <row r="13262" spans="1:2">
      <c r="A13262" s="53"/>
      <c r="B13262" s="53"/>
    </row>
    <row r="13263" spans="1:2">
      <c r="A13263" s="53"/>
      <c r="B13263" s="53"/>
    </row>
    <row r="13264" spans="1:2">
      <c r="A13264" s="53"/>
      <c r="B13264" s="53"/>
    </row>
    <row r="13265" spans="1:2">
      <c r="A13265" s="53"/>
      <c r="B13265" s="53"/>
    </row>
    <row r="13266" spans="1:2">
      <c r="A13266" s="53"/>
      <c r="B13266" s="53"/>
    </row>
    <row r="13267" spans="1:2">
      <c r="A13267" s="53"/>
      <c r="B13267" s="53"/>
    </row>
    <row r="13268" spans="1:2">
      <c r="A13268" s="53"/>
      <c r="B13268" s="53"/>
    </row>
    <row r="13269" spans="1:2">
      <c r="A13269" s="53"/>
      <c r="B13269" s="53"/>
    </row>
    <row r="13270" spans="1:2">
      <c r="A13270" s="53"/>
      <c r="B13270" s="53"/>
    </row>
    <row r="13271" spans="1:2">
      <c r="A13271" s="53"/>
      <c r="B13271" s="53"/>
    </row>
    <row r="13272" spans="1:2">
      <c r="A13272" s="53"/>
      <c r="B13272" s="53"/>
    </row>
    <row r="13273" spans="1:2">
      <c r="A13273" s="53"/>
      <c r="B13273" s="53"/>
    </row>
    <row r="13274" spans="1:2">
      <c r="A13274" s="53"/>
      <c r="B13274" s="53"/>
    </row>
    <row r="13275" spans="1:2">
      <c r="A13275" s="53"/>
      <c r="B13275" s="53"/>
    </row>
    <row r="13276" spans="1:2">
      <c r="A13276" s="53"/>
      <c r="B13276" s="53"/>
    </row>
    <row r="13277" spans="1:2">
      <c r="A13277" s="53"/>
      <c r="B13277" s="53"/>
    </row>
    <row r="13278" spans="1:2">
      <c r="A13278" s="53"/>
      <c r="B13278" s="53"/>
    </row>
    <row r="13279" spans="1:2">
      <c r="A13279" s="53"/>
      <c r="B13279" s="53"/>
    </row>
    <row r="13280" spans="1:2">
      <c r="A13280" s="53"/>
      <c r="B13280" s="53"/>
    </row>
    <row r="13281" spans="1:2">
      <c r="A13281" s="53"/>
      <c r="B13281" s="53"/>
    </row>
    <row r="13282" spans="1:2">
      <c r="A13282" s="53"/>
      <c r="B13282" s="53"/>
    </row>
    <row r="13283" spans="1:2">
      <c r="A13283" s="53"/>
      <c r="B13283" s="53"/>
    </row>
    <row r="13284" spans="1:2">
      <c r="A13284" s="53"/>
      <c r="B13284" s="53"/>
    </row>
    <row r="13285" spans="1:2">
      <c r="A13285" s="53"/>
      <c r="B13285" s="53"/>
    </row>
    <row r="13286" spans="1:2">
      <c r="A13286" s="53"/>
      <c r="B13286" s="53"/>
    </row>
    <row r="13287" spans="1:2">
      <c r="A13287" s="53"/>
      <c r="B13287" s="53"/>
    </row>
    <row r="13288" spans="1:2">
      <c r="A13288" s="53"/>
      <c r="B13288" s="53"/>
    </row>
    <row r="13289" spans="1:2">
      <c r="A13289" s="53"/>
      <c r="B13289" s="53"/>
    </row>
    <row r="13290" spans="1:2">
      <c r="A13290" s="53"/>
      <c r="B13290" s="53"/>
    </row>
    <row r="13291" spans="1:2">
      <c r="A13291" s="53"/>
      <c r="B13291" s="53"/>
    </row>
    <row r="13292" spans="1:2">
      <c r="A13292" s="53"/>
      <c r="B13292" s="53"/>
    </row>
    <row r="13293" spans="1:2">
      <c r="A13293" s="53"/>
      <c r="B13293" s="53"/>
    </row>
    <row r="13294" spans="1:2">
      <c r="A13294" s="53"/>
      <c r="B13294" s="53"/>
    </row>
    <row r="13295" spans="1:2">
      <c r="A13295" s="53"/>
      <c r="B13295" s="53"/>
    </row>
    <row r="13296" spans="1:2">
      <c r="A13296" s="53"/>
      <c r="B13296" s="53"/>
    </row>
    <row r="13297" spans="1:2">
      <c r="A13297" s="53"/>
      <c r="B13297" s="53"/>
    </row>
    <row r="13298" spans="1:2">
      <c r="A13298" s="53"/>
      <c r="B13298" s="53"/>
    </row>
    <row r="13299" spans="1:2">
      <c r="A13299" s="53"/>
      <c r="B13299" s="53"/>
    </row>
    <row r="13300" spans="1:2">
      <c r="A13300" s="53"/>
      <c r="B13300" s="53"/>
    </row>
    <row r="13301" spans="1:2">
      <c r="A13301" s="53"/>
      <c r="B13301" s="53"/>
    </row>
    <row r="13302" spans="1:2">
      <c r="A13302" s="53"/>
      <c r="B13302" s="53"/>
    </row>
    <row r="13303" spans="1:2">
      <c r="A13303" s="53"/>
      <c r="B13303" s="53"/>
    </row>
    <row r="13304" spans="1:2">
      <c r="A13304" s="53"/>
      <c r="B13304" s="53"/>
    </row>
    <row r="13305" spans="1:2">
      <c r="A13305" s="53"/>
      <c r="B13305" s="53"/>
    </row>
    <row r="13306" spans="1:2">
      <c r="A13306" s="53"/>
      <c r="B13306" s="53"/>
    </row>
    <row r="13307" spans="1:2">
      <c r="A13307" s="53"/>
      <c r="B13307" s="53"/>
    </row>
    <row r="13308" spans="1:2">
      <c r="A13308" s="53"/>
      <c r="B13308" s="53"/>
    </row>
    <row r="13309" spans="1:2">
      <c r="A13309" s="53"/>
      <c r="B13309" s="53"/>
    </row>
    <row r="13310" spans="1:2">
      <c r="A13310" s="53"/>
      <c r="B13310" s="53"/>
    </row>
    <row r="13311" spans="1:2">
      <c r="A13311" s="53"/>
      <c r="B13311" s="53"/>
    </row>
    <row r="13312" spans="1:2">
      <c r="A13312" s="53"/>
      <c r="B13312" s="53"/>
    </row>
    <row r="13313" spans="1:2">
      <c r="A13313" s="53"/>
      <c r="B13313" s="53"/>
    </row>
    <row r="13314" spans="1:2">
      <c r="A13314" s="53"/>
      <c r="B13314" s="53"/>
    </row>
    <row r="13315" spans="1:2">
      <c r="A13315" s="53"/>
      <c r="B13315" s="53"/>
    </row>
    <row r="13316" spans="1:2">
      <c r="A13316" s="53"/>
      <c r="B13316" s="53"/>
    </row>
    <row r="13317" spans="1:2">
      <c r="A13317" s="53"/>
      <c r="B13317" s="53"/>
    </row>
    <row r="13318" spans="1:2">
      <c r="A13318" s="53"/>
      <c r="B13318" s="53"/>
    </row>
    <row r="13319" spans="1:2">
      <c r="A13319" s="53"/>
      <c r="B13319" s="53"/>
    </row>
    <row r="13320" spans="1:2">
      <c r="A13320" s="53"/>
      <c r="B13320" s="53"/>
    </row>
    <row r="13321" spans="1:2">
      <c r="A13321" s="53"/>
      <c r="B13321" s="53"/>
    </row>
    <row r="13322" spans="1:2">
      <c r="A13322" s="53"/>
      <c r="B13322" s="53"/>
    </row>
    <row r="13323" spans="1:2">
      <c r="A13323" s="53"/>
      <c r="B13323" s="53"/>
    </row>
    <row r="13324" spans="1:2">
      <c r="A13324" s="53"/>
      <c r="B13324" s="53"/>
    </row>
    <row r="13325" spans="1:2">
      <c r="A13325" s="53"/>
      <c r="B13325" s="53"/>
    </row>
    <row r="13326" spans="1:2">
      <c r="A13326" s="53"/>
      <c r="B13326" s="53"/>
    </row>
    <row r="13327" spans="1:2">
      <c r="A13327" s="53"/>
      <c r="B13327" s="53"/>
    </row>
    <row r="13328" spans="1:2">
      <c r="A13328" s="53"/>
      <c r="B13328" s="53"/>
    </row>
    <row r="13329" spans="1:2">
      <c r="A13329" s="53"/>
      <c r="B13329" s="53"/>
    </row>
    <row r="13330" spans="1:2">
      <c r="A13330" s="53"/>
      <c r="B13330" s="53"/>
    </row>
    <row r="13331" spans="1:2">
      <c r="A13331" s="53"/>
      <c r="B13331" s="53"/>
    </row>
    <row r="13332" spans="1:2">
      <c r="A13332" s="53"/>
      <c r="B13332" s="53"/>
    </row>
    <row r="13333" spans="1:2">
      <c r="A13333" s="53"/>
      <c r="B13333" s="53"/>
    </row>
    <row r="13334" spans="1:2">
      <c r="A13334" s="53"/>
      <c r="B13334" s="53"/>
    </row>
    <row r="13335" spans="1:2">
      <c r="A13335" s="53"/>
      <c r="B13335" s="53"/>
    </row>
    <row r="13336" spans="1:2">
      <c r="A13336" s="53"/>
      <c r="B13336" s="53"/>
    </row>
    <row r="13337" spans="1:2">
      <c r="A13337" s="53"/>
      <c r="B13337" s="53"/>
    </row>
    <row r="13338" spans="1:2">
      <c r="A13338" s="53"/>
      <c r="B13338" s="53"/>
    </row>
    <row r="13339" spans="1:2">
      <c r="A13339" s="53"/>
      <c r="B13339" s="53"/>
    </row>
    <row r="13340" spans="1:2">
      <c r="A13340" s="53"/>
      <c r="B13340" s="53"/>
    </row>
    <row r="13341" spans="1:2">
      <c r="A13341" s="53"/>
      <c r="B13341" s="53"/>
    </row>
    <row r="13342" spans="1:2">
      <c r="A13342" s="53"/>
      <c r="B13342" s="53"/>
    </row>
    <row r="13343" spans="1:2">
      <c r="A13343" s="53"/>
      <c r="B13343" s="53"/>
    </row>
    <row r="13344" spans="1:2">
      <c r="A13344" s="53"/>
      <c r="B13344" s="53"/>
    </row>
    <row r="13345" spans="1:2">
      <c r="A13345" s="53"/>
      <c r="B13345" s="53"/>
    </row>
    <row r="13346" spans="1:2">
      <c r="A13346" s="53"/>
      <c r="B13346" s="53"/>
    </row>
    <row r="13347" spans="1:2">
      <c r="A13347" s="53"/>
      <c r="B13347" s="53"/>
    </row>
    <row r="13348" spans="1:2">
      <c r="A13348" s="53"/>
      <c r="B13348" s="53"/>
    </row>
    <row r="13349" spans="1:2">
      <c r="A13349" s="53"/>
      <c r="B13349" s="53"/>
    </row>
    <row r="13350" spans="1:2">
      <c r="A13350" s="53"/>
      <c r="B13350" s="53"/>
    </row>
    <row r="13351" spans="1:2">
      <c r="A13351" s="53"/>
      <c r="B13351" s="53"/>
    </row>
    <row r="13352" spans="1:2">
      <c r="A13352" s="53"/>
      <c r="B13352" s="53"/>
    </row>
    <row r="13353" spans="1:2">
      <c r="A13353" s="53"/>
      <c r="B13353" s="53"/>
    </row>
    <row r="13354" spans="1:2">
      <c r="A13354" s="53"/>
      <c r="B13354" s="53"/>
    </row>
    <row r="13355" spans="1:2">
      <c r="A13355" s="53"/>
      <c r="B13355" s="53"/>
    </row>
    <row r="13356" spans="1:2">
      <c r="A13356" s="53"/>
      <c r="B13356" s="53"/>
    </row>
    <row r="13357" spans="1:2">
      <c r="A13357" s="53"/>
      <c r="B13357" s="53"/>
    </row>
    <row r="13358" spans="1:2">
      <c r="A13358" s="53"/>
      <c r="B13358" s="53"/>
    </row>
    <row r="13359" spans="1:2">
      <c r="A13359" s="53"/>
      <c r="B13359" s="53"/>
    </row>
    <row r="13360" spans="1:2">
      <c r="A13360" s="53"/>
      <c r="B13360" s="53"/>
    </row>
    <row r="13361" spans="1:2">
      <c r="A13361" s="53"/>
      <c r="B13361" s="53"/>
    </row>
    <row r="13362" spans="1:2">
      <c r="A13362" s="53"/>
      <c r="B13362" s="53"/>
    </row>
    <row r="13363" spans="1:2">
      <c r="A13363" s="53"/>
      <c r="B13363" s="53"/>
    </row>
    <row r="13364" spans="1:2">
      <c r="A13364" s="53"/>
      <c r="B13364" s="53"/>
    </row>
    <row r="13365" spans="1:2">
      <c r="A13365" s="53"/>
      <c r="B13365" s="53"/>
    </row>
    <row r="13366" spans="1:2">
      <c r="A13366" s="53"/>
      <c r="B13366" s="53"/>
    </row>
    <row r="13367" spans="1:2">
      <c r="A13367" s="53"/>
      <c r="B13367" s="53"/>
    </row>
    <row r="13368" spans="1:2">
      <c r="A13368" s="53"/>
      <c r="B13368" s="53"/>
    </row>
    <row r="13369" spans="1:2">
      <c r="A13369" s="53"/>
      <c r="B13369" s="53"/>
    </row>
    <row r="13370" spans="1:2">
      <c r="A13370" s="53"/>
      <c r="B13370" s="53"/>
    </row>
    <row r="13371" spans="1:2">
      <c r="A13371" s="53"/>
      <c r="B13371" s="53"/>
    </row>
    <row r="13372" spans="1:2">
      <c r="A13372" s="53"/>
      <c r="B13372" s="53"/>
    </row>
    <row r="13373" spans="1:2">
      <c r="A13373" s="53"/>
      <c r="B13373" s="53"/>
    </row>
    <row r="13374" spans="1:2">
      <c r="A13374" s="53"/>
      <c r="B13374" s="53"/>
    </row>
    <row r="13375" spans="1:2">
      <c r="A13375" s="53"/>
      <c r="B13375" s="53"/>
    </row>
    <row r="13376" spans="1:2">
      <c r="A13376" s="53"/>
      <c r="B13376" s="53"/>
    </row>
    <row r="13377" spans="1:2">
      <c r="A13377" s="53"/>
      <c r="B13377" s="53"/>
    </row>
    <row r="13378" spans="1:2">
      <c r="A13378" s="53"/>
      <c r="B13378" s="53"/>
    </row>
    <row r="13379" spans="1:2">
      <c r="A13379" s="53"/>
      <c r="B13379" s="53"/>
    </row>
    <row r="13380" spans="1:2">
      <c r="A13380" s="53"/>
      <c r="B13380" s="53"/>
    </row>
    <row r="13381" spans="1:2">
      <c r="A13381" s="53"/>
      <c r="B13381" s="53"/>
    </row>
    <row r="13382" spans="1:2">
      <c r="A13382" s="53"/>
      <c r="B13382" s="53"/>
    </row>
    <row r="13383" spans="1:2">
      <c r="A13383" s="53"/>
      <c r="B13383" s="53"/>
    </row>
    <row r="13384" spans="1:2">
      <c r="A13384" s="53"/>
      <c r="B13384" s="53"/>
    </row>
    <row r="13385" spans="1:2">
      <c r="A13385" s="53"/>
      <c r="B13385" s="53"/>
    </row>
    <row r="13386" spans="1:2">
      <c r="A13386" s="53"/>
      <c r="B13386" s="53"/>
    </row>
    <row r="13387" spans="1:2">
      <c r="A13387" s="53"/>
      <c r="B13387" s="53"/>
    </row>
    <row r="13388" spans="1:2">
      <c r="A13388" s="53"/>
      <c r="B13388" s="53"/>
    </row>
    <row r="13389" spans="1:2">
      <c r="A13389" s="53"/>
      <c r="B13389" s="53"/>
    </row>
    <row r="13390" spans="1:2">
      <c r="A13390" s="53"/>
      <c r="B13390" s="53"/>
    </row>
    <row r="13391" spans="1:2">
      <c r="A13391" s="53"/>
      <c r="B13391" s="53"/>
    </row>
    <row r="13392" spans="1:2">
      <c r="A13392" s="53"/>
      <c r="B13392" s="53"/>
    </row>
    <row r="13393" spans="1:2">
      <c r="A13393" s="53"/>
      <c r="B13393" s="53"/>
    </row>
    <row r="13394" spans="1:2">
      <c r="A13394" s="53"/>
      <c r="B13394" s="53"/>
    </row>
    <row r="13395" spans="1:2">
      <c r="A13395" s="53"/>
      <c r="B13395" s="53"/>
    </row>
    <row r="13396" spans="1:2">
      <c r="A13396" s="53"/>
      <c r="B13396" s="53"/>
    </row>
    <row r="13397" spans="1:2">
      <c r="A13397" s="53"/>
      <c r="B13397" s="53"/>
    </row>
    <row r="13398" spans="1:2">
      <c r="A13398" s="53"/>
      <c r="B13398" s="53"/>
    </row>
    <row r="13399" spans="1:2">
      <c r="A13399" s="53"/>
      <c r="B13399" s="53"/>
    </row>
    <row r="13400" spans="1:2">
      <c r="A13400" s="53"/>
      <c r="B13400" s="53"/>
    </row>
    <row r="13401" spans="1:2">
      <c r="A13401" s="53"/>
      <c r="B13401" s="53"/>
    </row>
    <row r="13402" spans="1:2">
      <c r="A13402" s="53"/>
      <c r="B13402" s="53"/>
    </row>
    <row r="13403" spans="1:2">
      <c r="A13403" s="53"/>
      <c r="B13403" s="53"/>
    </row>
    <row r="13404" spans="1:2">
      <c r="A13404" s="53"/>
      <c r="B13404" s="53"/>
    </row>
    <row r="13405" spans="1:2">
      <c r="A13405" s="53"/>
      <c r="B13405" s="53"/>
    </row>
    <row r="13406" spans="1:2">
      <c r="A13406" s="53"/>
      <c r="B13406" s="53"/>
    </row>
    <row r="13407" spans="1:2">
      <c r="A13407" s="53"/>
      <c r="B13407" s="53"/>
    </row>
    <row r="13408" spans="1:2">
      <c r="A13408" s="53"/>
      <c r="B13408" s="53"/>
    </row>
    <row r="13409" spans="1:2">
      <c r="A13409" s="53"/>
      <c r="B13409" s="53"/>
    </row>
    <row r="13410" spans="1:2">
      <c r="A13410" s="53"/>
      <c r="B13410" s="53"/>
    </row>
    <row r="13411" spans="1:2">
      <c r="A13411" s="53"/>
      <c r="B13411" s="53"/>
    </row>
    <row r="13412" spans="1:2">
      <c r="A13412" s="53"/>
      <c r="B13412" s="53"/>
    </row>
    <row r="13413" spans="1:2">
      <c r="A13413" s="53"/>
      <c r="B13413" s="53"/>
    </row>
    <row r="13414" spans="1:2">
      <c r="A13414" s="53"/>
      <c r="B13414" s="53"/>
    </row>
    <row r="13415" spans="1:2">
      <c r="A13415" s="53"/>
      <c r="B13415" s="53"/>
    </row>
    <row r="13416" spans="1:2">
      <c r="A13416" s="53"/>
      <c r="B13416" s="53"/>
    </row>
    <row r="13417" spans="1:2">
      <c r="A13417" s="53"/>
      <c r="B13417" s="53"/>
    </row>
    <row r="13418" spans="1:2">
      <c r="A13418" s="53"/>
      <c r="B13418" s="53"/>
    </row>
    <row r="13419" spans="1:2">
      <c r="A13419" s="53"/>
      <c r="B13419" s="53"/>
    </row>
    <row r="13420" spans="1:2">
      <c r="A13420" s="53"/>
      <c r="B13420" s="53"/>
    </row>
    <row r="13421" spans="1:2">
      <c r="A13421" s="53"/>
      <c r="B13421" s="53"/>
    </row>
    <row r="13422" spans="1:2">
      <c r="A13422" s="53"/>
      <c r="B13422" s="53"/>
    </row>
    <row r="13423" spans="1:2">
      <c r="A13423" s="53"/>
      <c r="B13423" s="53"/>
    </row>
    <row r="13424" spans="1:2">
      <c r="A13424" s="53"/>
      <c r="B13424" s="53"/>
    </row>
    <row r="13425" spans="1:2">
      <c r="A13425" s="53"/>
      <c r="B13425" s="53"/>
    </row>
    <row r="13426" spans="1:2">
      <c r="A13426" s="53"/>
      <c r="B13426" s="53"/>
    </row>
    <row r="13427" spans="1:2">
      <c r="A13427" s="53"/>
      <c r="B13427" s="53"/>
    </row>
    <row r="13428" spans="1:2">
      <c r="A13428" s="53"/>
      <c r="B13428" s="53"/>
    </row>
    <row r="13429" spans="1:2">
      <c r="A13429" s="53"/>
      <c r="B13429" s="53"/>
    </row>
    <row r="13430" spans="1:2">
      <c r="A13430" s="53"/>
      <c r="B13430" s="53"/>
    </row>
    <row r="13431" spans="1:2">
      <c r="A13431" s="53"/>
      <c r="B13431" s="53"/>
    </row>
    <row r="13432" spans="1:2">
      <c r="A13432" s="53"/>
      <c r="B13432" s="53"/>
    </row>
    <row r="13433" spans="1:2">
      <c r="A13433" s="53"/>
      <c r="B13433" s="53"/>
    </row>
    <row r="13434" spans="1:2">
      <c r="A13434" s="53"/>
      <c r="B13434" s="53"/>
    </row>
    <row r="13435" spans="1:2">
      <c r="A13435" s="53"/>
      <c r="B13435" s="53"/>
    </row>
    <row r="13436" spans="1:2">
      <c r="A13436" s="53"/>
      <c r="B13436" s="53"/>
    </row>
    <row r="13437" spans="1:2">
      <c r="A13437" s="53"/>
      <c r="B13437" s="53"/>
    </row>
    <row r="13438" spans="1:2">
      <c r="A13438" s="53"/>
      <c r="B13438" s="53"/>
    </row>
    <row r="13439" spans="1:2">
      <c r="A13439" s="53"/>
      <c r="B13439" s="53"/>
    </row>
    <row r="13440" spans="1:2">
      <c r="A13440" s="53"/>
      <c r="B13440" s="53"/>
    </row>
    <row r="13441" spans="1:2">
      <c r="A13441" s="53"/>
      <c r="B13441" s="53"/>
    </row>
    <row r="13442" spans="1:2">
      <c r="A13442" s="53"/>
      <c r="B13442" s="53"/>
    </row>
    <row r="13443" spans="1:2">
      <c r="A13443" s="53"/>
      <c r="B13443" s="53"/>
    </row>
    <row r="13444" spans="1:2">
      <c r="A13444" s="53"/>
      <c r="B13444" s="53"/>
    </row>
    <row r="13445" spans="1:2">
      <c r="A13445" s="53"/>
      <c r="B13445" s="53"/>
    </row>
    <row r="13446" spans="1:2">
      <c r="A13446" s="53"/>
      <c r="B13446" s="53"/>
    </row>
    <row r="13447" spans="1:2">
      <c r="A13447" s="53"/>
      <c r="B13447" s="53"/>
    </row>
    <row r="13448" spans="1:2">
      <c r="A13448" s="53"/>
      <c r="B13448" s="53"/>
    </row>
    <row r="13449" spans="1:2">
      <c r="A13449" s="53"/>
      <c r="B13449" s="53"/>
    </row>
    <row r="13450" spans="1:2">
      <c r="A13450" s="53"/>
      <c r="B13450" s="53"/>
    </row>
    <row r="13451" spans="1:2">
      <c r="A13451" s="53"/>
      <c r="B13451" s="53"/>
    </row>
    <row r="13452" spans="1:2">
      <c r="A13452" s="53"/>
      <c r="B13452" s="53"/>
    </row>
    <row r="13453" spans="1:2">
      <c r="A13453" s="53"/>
      <c r="B13453" s="53"/>
    </row>
    <row r="13454" spans="1:2">
      <c r="A13454" s="53"/>
      <c r="B13454" s="53"/>
    </row>
    <row r="13455" spans="1:2">
      <c r="A13455" s="53"/>
      <c r="B13455" s="53"/>
    </row>
    <row r="13456" spans="1:2">
      <c r="A13456" s="53"/>
      <c r="B13456" s="53"/>
    </row>
    <row r="13457" spans="1:2">
      <c r="A13457" s="53"/>
      <c r="B13457" s="53"/>
    </row>
    <row r="13458" spans="1:2">
      <c r="A13458" s="53"/>
      <c r="B13458" s="53"/>
    </row>
    <row r="13459" spans="1:2">
      <c r="A13459" s="53"/>
      <c r="B13459" s="53"/>
    </row>
    <row r="13460" spans="1:2">
      <c r="A13460" s="53"/>
      <c r="B13460" s="53"/>
    </row>
    <row r="13461" spans="1:2">
      <c r="A13461" s="53"/>
      <c r="B13461" s="53"/>
    </row>
    <row r="13462" spans="1:2">
      <c r="A13462" s="53"/>
      <c r="B13462" s="53"/>
    </row>
    <row r="13463" spans="1:2">
      <c r="A13463" s="53"/>
      <c r="B13463" s="53"/>
    </row>
    <row r="13464" spans="1:2">
      <c r="A13464" s="53"/>
      <c r="B13464" s="53"/>
    </row>
    <row r="13465" spans="1:2">
      <c r="A13465" s="53"/>
      <c r="B13465" s="53"/>
    </row>
    <row r="13466" spans="1:2">
      <c r="A13466" s="53"/>
      <c r="B13466" s="53"/>
    </row>
    <row r="13467" spans="1:2">
      <c r="A13467" s="53"/>
      <c r="B13467" s="53"/>
    </row>
    <row r="13468" spans="1:2">
      <c r="A13468" s="53"/>
      <c r="B13468" s="53"/>
    </row>
    <row r="13469" spans="1:2">
      <c r="A13469" s="53"/>
      <c r="B13469" s="53"/>
    </row>
    <row r="13470" spans="1:2">
      <c r="A13470" s="53"/>
      <c r="B13470" s="53"/>
    </row>
    <row r="13471" spans="1:2">
      <c r="A13471" s="53"/>
      <c r="B13471" s="53"/>
    </row>
    <row r="13472" spans="1:2">
      <c r="A13472" s="53"/>
      <c r="B13472" s="53"/>
    </row>
    <row r="13473" spans="1:2">
      <c r="A13473" s="53"/>
      <c r="B13473" s="53"/>
    </row>
    <row r="13474" spans="1:2">
      <c r="A13474" s="53"/>
      <c r="B13474" s="53"/>
    </row>
    <row r="13475" spans="1:2">
      <c r="A13475" s="53"/>
      <c r="B13475" s="53"/>
    </row>
    <row r="13476" spans="1:2">
      <c r="A13476" s="53"/>
      <c r="B13476" s="53"/>
    </row>
    <row r="13477" spans="1:2">
      <c r="A13477" s="53"/>
      <c r="B13477" s="53"/>
    </row>
    <row r="13478" spans="1:2">
      <c r="A13478" s="53"/>
      <c r="B13478" s="53"/>
    </row>
    <row r="13479" spans="1:2">
      <c r="A13479" s="53"/>
      <c r="B13479" s="53"/>
    </row>
    <row r="13480" spans="1:2">
      <c r="A13480" s="53"/>
      <c r="B13480" s="53"/>
    </row>
    <row r="13481" spans="1:2">
      <c r="A13481" s="53"/>
      <c r="B13481" s="53"/>
    </row>
    <row r="13482" spans="1:2">
      <c r="A13482" s="53"/>
      <c r="B13482" s="53"/>
    </row>
    <row r="13483" spans="1:2">
      <c r="A13483" s="53"/>
      <c r="B13483" s="53"/>
    </row>
    <row r="13484" spans="1:2">
      <c r="A13484" s="53"/>
      <c r="B13484" s="53"/>
    </row>
    <row r="13485" spans="1:2">
      <c r="A13485" s="53"/>
      <c r="B13485" s="53"/>
    </row>
    <row r="13486" spans="1:2">
      <c r="A13486" s="53"/>
      <c r="B13486" s="53"/>
    </row>
    <row r="13487" spans="1:2">
      <c r="A13487" s="53"/>
      <c r="B13487" s="53"/>
    </row>
    <row r="13488" spans="1:2">
      <c r="A13488" s="53"/>
      <c r="B13488" s="53"/>
    </row>
    <row r="13489" spans="1:2">
      <c r="A13489" s="53"/>
      <c r="B13489" s="53"/>
    </row>
    <row r="13490" spans="1:2">
      <c r="A13490" s="53"/>
      <c r="B13490" s="53"/>
    </row>
    <row r="13491" spans="1:2">
      <c r="A13491" s="53"/>
      <c r="B13491" s="53"/>
    </row>
    <row r="13492" spans="1:2">
      <c r="A13492" s="53"/>
      <c r="B13492" s="53"/>
    </row>
    <row r="13493" spans="1:2">
      <c r="A13493" s="53"/>
      <c r="B13493" s="53"/>
    </row>
    <row r="13494" spans="1:2">
      <c r="A13494" s="53"/>
      <c r="B13494" s="53"/>
    </row>
    <row r="13495" spans="1:2">
      <c r="A13495" s="53"/>
      <c r="B13495" s="53"/>
    </row>
    <row r="13496" spans="1:2">
      <c r="A13496" s="53"/>
      <c r="B13496" s="53"/>
    </row>
    <row r="13497" spans="1:2">
      <c r="A13497" s="53"/>
      <c r="B13497" s="53"/>
    </row>
    <row r="13498" spans="1:2">
      <c r="A13498" s="53"/>
      <c r="B13498" s="53"/>
    </row>
    <row r="13499" spans="1:2">
      <c r="A13499" s="53"/>
      <c r="B13499" s="53"/>
    </row>
    <row r="13500" spans="1:2">
      <c r="A13500" s="53"/>
      <c r="B13500" s="53"/>
    </row>
    <row r="13501" spans="1:2">
      <c r="A13501" s="53"/>
      <c r="B13501" s="53"/>
    </row>
    <row r="13502" spans="1:2">
      <c r="A13502" s="53"/>
      <c r="B13502" s="53"/>
    </row>
    <row r="13503" spans="1:2">
      <c r="A13503" s="53"/>
      <c r="B13503" s="53"/>
    </row>
    <row r="13504" spans="1:2">
      <c r="A13504" s="53"/>
      <c r="B13504" s="53"/>
    </row>
    <row r="13505" spans="1:2">
      <c r="A13505" s="53"/>
      <c r="B13505" s="53"/>
    </row>
    <row r="13506" spans="1:2">
      <c r="A13506" s="53"/>
      <c r="B13506" s="53"/>
    </row>
    <row r="13507" spans="1:2">
      <c r="A13507" s="53"/>
      <c r="B13507" s="53"/>
    </row>
    <row r="13508" spans="1:2">
      <c r="A13508" s="53"/>
      <c r="B13508" s="53"/>
    </row>
    <row r="13509" spans="1:2">
      <c r="A13509" s="53"/>
      <c r="B13509" s="53"/>
    </row>
    <row r="13510" spans="1:2">
      <c r="A13510" s="53"/>
      <c r="B13510" s="53"/>
    </row>
    <row r="13511" spans="1:2">
      <c r="A13511" s="53"/>
      <c r="B13511" s="53"/>
    </row>
    <row r="13512" spans="1:2">
      <c r="A13512" s="53"/>
      <c r="B13512" s="53"/>
    </row>
    <row r="13513" spans="1:2">
      <c r="A13513" s="53"/>
      <c r="B13513" s="53"/>
    </row>
    <row r="13514" spans="1:2">
      <c r="A13514" s="53"/>
      <c r="B13514" s="53"/>
    </row>
    <row r="13515" spans="1:2">
      <c r="A13515" s="53"/>
      <c r="B13515" s="53"/>
    </row>
    <row r="13516" spans="1:2">
      <c r="A13516" s="53"/>
      <c r="B13516" s="53"/>
    </row>
    <row r="13517" spans="1:2">
      <c r="A13517" s="53"/>
      <c r="B13517" s="53"/>
    </row>
    <row r="13518" spans="1:2">
      <c r="A13518" s="53"/>
      <c r="B13518" s="53"/>
    </row>
    <row r="13519" spans="1:2">
      <c r="A13519" s="53"/>
      <c r="B13519" s="53"/>
    </row>
    <row r="13520" spans="1:2">
      <c r="A13520" s="53"/>
      <c r="B13520" s="53"/>
    </row>
    <row r="13521" spans="1:2">
      <c r="A13521" s="53"/>
      <c r="B13521" s="53"/>
    </row>
    <row r="13522" spans="1:2">
      <c r="A13522" s="53"/>
      <c r="B13522" s="53"/>
    </row>
    <row r="13523" spans="1:2">
      <c r="A13523" s="53"/>
      <c r="B13523" s="53"/>
    </row>
    <row r="13524" spans="1:2">
      <c r="A13524" s="53"/>
      <c r="B13524" s="53"/>
    </row>
    <row r="13525" spans="1:2">
      <c r="A13525" s="53"/>
      <c r="B13525" s="53"/>
    </row>
    <row r="13526" spans="1:2">
      <c r="A13526" s="53"/>
      <c r="B13526" s="53"/>
    </row>
    <row r="13527" spans="1:2">
      <c r="A13527" s="53"/>
      <c r="B13527" s="53"/>
    </row>
    <row r="13528" spans="1:2">
      <c r="A13528" s="53"/>
      <c r="B13528" s="53"/>
    </row>
    <row r="13529" spans="1:2">
      <c r="A13529" s="53"/>
      <c r="B13529" s="53"/>
    </row>
    <row r="13530" spans="1:2">
      <c r="A13530" s="53"/>
      <c r="B13530" s="53"/>
    </row>
    <row r="13531" spans="1:2">
      <c r="A13531" s="53"/>
      <c r="B13531" s="53"/>
    </row>
    <row r="13532" spans="1:2">
      <c r="A13532" s="53"/>
      <c r="B13532" s="53"/>
    </row>
    <row r="13533" spans="1:2">
      <c r="A13533" s="53"/>
      <c r="B13533" s="53"/>
    </row>
    <row r="13534" spans="1:2">
      <c r="A13534" s="53"/>
      <c r="B13534" s="53"/>
    </row>
    <row r="13535" spans="1:2">
      <c r="A13535" s="53"/>
      <c r="B13535" s="53"/>
    </row>
    <row r="13536" spans="1:2">
      <c r="A13536" s="53"/>
      <c r="B13536" s="53"/>
    </row>
    <row r="13537" spans="1:2">
      <c r="A13537" s="53"/>
      <c r="B13537" s="53"/>
    </row>
    <row r="13538" spans="1:2">
      <c r="A13538" s="53"/>
      <c r="B13538" s="53"/>
    </row>
    <row r="13539" spans="1:2">
      <c r="A13539" s="53"/>
      <c r="B13539" s="53"/>
    </row>
    <row r="13540" spans="1:2">
      <c r="A13540" s="53"/>
      <c r="B13540" s="53"/>
    </row>
    <row r="13541" spans="1:2">
      <c r="A13541" s="53"/>
      <c r="B13541" s="53"/>
    </row>
    <row r="13542" spans="1:2">
      <c r="A13542" s="53"/>
      <c r="B13542" s="53"/>
    </row>
    <row r="13543" spans="1:2">
      <c r="A13543" s="53"/>
      <c r="B13543" s="53"/>
    </row>
    <row r="13544" spans="1:2">
      <c r="A13544" s="53"/>
      <c r="B13544" s="53"/>
    </row>
    <row r="13545" spans="1:2">
      <c r="A13545" s="53"/>
      <c r="B13545" s="53"/>
    </row>
    <row r="13546" spans="1:2">
      <c r="A13546" s="53"/>
      <c r="B13546" s="53"/>
    </row>
    <row r="13547" spans="1:2">
      <c r="A13547" s="53"/>
      <c r="B13547" s="53"/>
    </row>
    <row r="13548" spans="1:2">
      <c r="A13548" s="53"/>
      <c r="B13548" s="53"/>
    </row>
    <row r="13549" spans="1:2">
      <c r="A13549" s="53"/>
      <c r="B13549" s="53"/>
    </row>
    <row r="13550" spans="1:2">
      <c r="A13550" s="53"/>
      <c r="B13550" s="53"/>
    </row>
    <row r="13551" spans="1:2">
      <c r="A13551" s="53"/>
      <c r="B13551" s="53"/>
    </row>
    <row r="13552" spans="1:2">
      <c r="A13552" s="53"/>
      <c r="B13552" s="53"/>
    </row>
    <row r="13553" spans="1:2">
      <c r="A13553" s="53"/>
      <c r="B13553" s="53"/>
    </row>
    <row r="13554" spans="1:2">
      <c r="A13554" s="53"/>
      <c r="B13554" s="53"/>
    </row>
    <row r="13555" spans="1:2">
      <c r="A13555" s="53"/>
      <c r="B13555" s="53"/>
    </row>
    <row r="13556" spans="1:2">
      <c r="A13556" s="53"/>
      <c r="B13556" s="53"/>
    </row>
    <row r="13557" spans="1:2">
      <c r="A13557" s="53"/>
      <c r="B13557" s="53"/>
    </row>
    <row r="13558" spans="1:2">
      <c r="A13558" s="53"/>
      <c r="B13558" s="53"/>
    </row>
    <row r="13559" spans="1:2">
      <c r="A13559" s="53"/>
      <c r="B13559" s="53"/>
    </row>
    <row r="13560" spans="1:2">
      <c r="A13560" s="53"/>
      <c r="B13560" s="53"/>
    </row>
    <row r="13561" spans="1:2">
      <c r="A13561" s="53"/>
      <c r="B13561" s="53"/>
    </row>
    <row r="13562" spans="1:2">
      <c r="A13562" s="53"/>
      <c r="B13562" s="53"/>
    </row>
    <row r="13563" spans="1:2">
      <c r="A13563" s="53"/>
      <c r="B13563" s="53"/>
    </row>
    <row r="13564" spans="1:2">
      <c r="A13564" s="53"/>
      <c r="B13564" s="53"/>
    </row>
    <row r="13565" spans="1:2">
      <c r="A13565" s="53"/>
      <c r="B13565" s="53"/>
    </row>
    <row r="13566" spans="1:2">
      <c r="A13566" s="53"/>
      <c r="B13566" s="53"/>
    </row>
    <row r="13567" spans="1:2">
      <c r="A13567" s="53"/>
      <c r="B13567" s="53"/>
    </row>
    <row r="13568" spans="1:2">
      <c r="A13568" s="53"/>
      <c r="B13568" s="53"/>
    </row>
    <row r="13569" spans="1:2">
      <c r="A13569" s="53"/>
      <c r="B13569" s="53"/>
    </row>
    <row r="13570" spans="1:2">
      <c r="A13570" s="53"/>
      <c r="B13570" s="53"/>
    </row>
    <row r="13571" spans="1:2">
      <c r="A13571" s="53"/>
      <c r="B13571" s="53"/>
    </row>
    <row r="13572" spans="1:2">
      <c r="A13572" s="53"/>
      <c r="B13572" s="53"/>
    </row>
    <row r="13573" spans="1:2">
      <c r="A13573" s="53"/>
      <c r="B13573" s="53"/>
    </row>
    <row r="13574" spans="1:2">
      <c r="A13574" s="53"/>
      <c r="B13574" s="53"/>
    </row>
    <row r="13575" spans="1:2">
      <c r="A13575" s="53"/>
      <c r="B13575" s="53"/>
    </row>
    <row r="13576" spans="1:2">
      <c r="A13576" s="53"/>
      <c r="B13576" s="53"/>
    </row>
    <row r="13577" spans="1:2">
      <c r="A13577" s="53"/>
      <c r="B13577" s="53"/>
    </row>
    <row r="13578" spans="1:2">
      <c r="A13578" s="53"/>
      <c r="B13578" s="53"/>
    </row>
    <row r="13579" spans="1:2">
      <c r="A13579" s="53"/>
      <c r="B13579" s="53"/>
    </row>
    <row r="13580" spans="1:2">
      <c r="A13580" s="53"/>
      <c r="B13580" s="53"/>
    </row>
    <row r="13581" spans="1:2">
      <c r="A13581" s="53"/>
      <c r="B13581" s="53"/>
    </row>
    <row r="13582" spans="1:2">
      <c r="A13582" s="53"/>
      <c r="B13582" s="53"/>
    </row>
    <row r="13583" spans="1:2">
      <c r="A13583" s="53"/>
      <c r="B13583" s="53"/>
    </row>
    <row r="13584" spans="1:2">
      <c r="A13584" s="53"/>
      <c r="B13584" s="53"/>
    </row>
    <row r="13585" spans="1:2">
      <c r="A13585" s="53"/>
      <c r="B13585" s="53"/>
    </row>
    <row r="13586" spans="1:2">
      <c r="A13586" s="53"/>
      <c r="B13586" s="53"/>
    </row>
    <row r="13587" spans="1:2">
      <c r="A13587" s="53"/>
      <c r="B13587" s="53"/>
    </row>
    <row r="13588" spans="1:2">
      <c r="A13588" s="53"/>
      <c r="B13588" s="53"/>
    </row>
    <row r="13589" spans="1:2">
      <c r="A13589" s="53"/>
      <c r="B13589" s="53"/>
    </row>
    <row r="13590" spans="1:2">
      <c r="A13590" s="53"/>
      <c r="B13590" s="53"/>
    </row>
    <row r="13591" spans="1:2">
      <c r="A13591" s="53"/>
      <c r="B13591" s="53"/>
    </row>
    <row r="13592" spans="1:2">
      <c r="A13592" s="53"/>
      <c r="B13592" s="53"/>
    </row>
    <row r="13593" spans="1:2">
      <c r="A13593" s="53"/>
      <c r="B13593" s="53"/>
    </row>
    <row r="13594" spans="1:2">
      <c r="A13594" s="53"/>
      <c r="B13594" s="53"/>
    </row>
    <row r="13595" spans="1:2">
      <c r="A13595" s="53"/>
      <c r="B13595" s="53"/>
    </row>
    <row r="13596" spans="1:2">
      <c r="A13596" s="53"/>
      <c r="B13596" s="53"/>
    </row>
    <row r="13597" spans="1:2">
      <c r="A13597" s="53"/>
      <c r="B13597" s="53"/>
    </row>
    <row r="13598" spans="1:2">
      <c r="A13598" s="53"/>
      <c r="B13598" s="53"/>
    </row>
    <row r="13599" spans="1:2">
      <c r="A13599" s="53"/>
      <c r="B13599" s="53"/>
    </row>
    <row r="13600" spans="1:2">
      <c r="A13600" s="53"/>
      <c r="B13600" s="53"/>
    </row>
    <row r="13601" spans="1:2">
      <c r="A13601" s="53"/>
      <c r="B13601" s="53"/>
    </row>
    <row r="13602" spans="1:2">
      <c r="A13602" s="53"/>
      <c r="B13602" s="53"/>
    </row>
    <row r="13603" spans="1:2">
      <c r="A13603" s="53"/>
      <c r="B13603" s="53"/>
    </row>
    <row r="13604" spans="1:2">
      <c r="A13604" s="53"/>
      <c r="B13604" s="53"/>
    </row>
    <row r="13605" spans="1:2">
      <c r="A13605" s="53"/>
      <c r="B13605" s="53"/>
    </row>
    <row r="13606" spans="1:2">
      <c r="A13606" s="53"/>
      <c r="B13606" s="53"/>
    </row>
    <row r="13607" spans="1:2">
      <c r="A13607" s="53"/>
      <c r="B13607" s="53"/>
    </row>
    <row r="13608" spans="1:2">
      <c r="A13608" s="53"/>
      <c r="B13608" s="53"/>
    </row>
    <row r="13609" spans="1:2">
      <c r="A13609" s="53"/>
      <c r="B13609" s="53"/>
    </row>
    <row r="13610" spans="1:2">
      <c r="A13610" s="53"/>
      <c r="B13610" s="53"/>
    </row>
    <row r="13611" spans="1:2">
      <c r="A13611" s="53"/>
      <c r="B13611" s="53"/>
    </row>
    <row r="13612" spans="1:2">
      <c r="A13612" s="53"/>
      <c r="B13612" s="53"/>
    </row>
    <row r="13613" spans="1:2">
      <c r="A13613" s="53"/>
      <c r="B13613" s="53"/>
    </row>
    <row r="13614" spans="1:2">
      <c r="A13614" s="53"/>
      <c r="B13614" s="53"/>
    </row>
    <row r="13615" spans="1:2">
      <c r="A13615" s="53"/>
      <c r="B13615" s="53"/>
    </row>
    <row r="13616" spans="1:2">
      <c r="A13616" s="53"/>
      <c r="B13616" s="53"/>
    </row>
    <row r="13617" spans="1:2">
      <c r="A13617" s="53"/>
      <c r="B13617" s="53"/>
    </row>
    <row r="13618" spans="1:2">
      <c r="A13618" s="53"/>
      <c r="B13618" s="53"/>
    </row>
    <row r="13619" spans="1:2">
      <c r="A13619" s="53"/>
      <c r="B13619" s="53"/>
    </row>
    <row r="13620" spans="1:2">
      <c r="A13620" s="53"/>
      <c r="B13620" s="53"/>
    </row>
    <row r="13621" spans="1:2">
      <c r="A13621" s="53"/>
      <c r="B13621" s="53"/>
    </row>
    <row r="13622" spans="1:2">
      <c r="A13622" s="53"/>
      <c r="B13622" s="53"/>
    </row>
    <row r="13623" spans="1:2">
      <c r="A13623" s="53"/>
      <c r="B13623" s="53"/>
    </row>
    <row r="13624" spans="1:2">
      <c r="A13624" s="53"/>
      <c r="B13624" s="53"/>
    </row>
    <row r="13625" spans="1:2">
      <c r="A13625" s="53"/>
      <c r="B13625" s="53"/>
    </row>
    <row r="13626" spans="1:2">
      <c r="A13626" s="53"/>
      <c r="B13626" s="53"/>
    </row>
    <row r="13627" spans="1:2">
      <c r="A13627" s="53"/>
      <c r="B13627" s="53"/>
    </row>
    <row r="13628" spans="1:2">
      <c r="A13628" s="53"/>
      <c r="B13628" s="53"/>
    </row>
    <row r="13629" spans="1:2">
      <c r="A13629" s="53"/>
      <c r="B13629" s="53"/>
    </row>
    <row r="13630" spans="1:2">
      <c r="A13630" s="53"/>
      <c r="B13630" s="53"/>
    </row>
    <row r="13631" spans="1:2">
      <c r="A13631" s="53"/>
      <c r="B13631" s="53"/>
    </row>
    <row r="13632" spans="1:2">
      <c r="A13632" s="53"/>
      <c r="B13632" s="53"/>
    </row>
    <row r="13633" spans="1:2">
      <c r="A13633" s="53"/>
      <c r="B13633" s="53"/>
    </row>
    <row r="13634" spans="1:2">
      <c r="A13634" s="53"/>
      <c r="B13634" s="53"/>
    </row>
    <row r="13635" spans="1:2">
      <c r="A13635" s="53"/>
      <c r="B13635" s="53"/>
    </row>
    <row r="13636" spans="1:2">
      <c r="A13636" s="53"/>
      <c r="B13636" s="53"/>
    </row>
    <row r="13637" spans="1:2">
      <c r="A13637" s="53"/>
      <c r="B13637" s="53"/>
    </row>
    <row r="13638" spans="1:2">
      <c r="A13638" s="53"/>
      <c r="B13638" s="53"/>
    </row>
    <row r="13639" spans="1:2">
      <c r="A13639" s="53"/>
      <c r="B13639" s="53"/>
    </row>
    <row r="13640" spans="1:2">
      <c r="A13640" s="53"/>
      <c r="B13640" s="53"/>
    </row>
    <row r="13641" spans="1:2">
      <c r="A13641" s="53"/>
      <c r="B13641" s="53"/>
    </row>
    <row r="13642" spans="1:2">
      <c r="A13642" s="53"/>
      <c r="B13642" s="53"/>
    </row>
    <row r="13643" spans="1:2">
      <c r="A13643" s="53"/>
      <c r="B13643" s="53"/>
    </row>
    <row r="13644" spans="1:2">
      <c r="A13644" s="53"/>
      <c r="B13644" s="53"/>
    </row>
    <row r="13645" spans="1:2">
      <c r="A13645" s="53"/>
      <c r="B13645" s="53"/>
    </row>
    <row r="13646" spans="1:2">
      <c r="A13646" s="53"/>
      <c r="B13646" s="53"/>
    </row>
    <row r="13647" spans="1:2">
      <c r="A13647" s="53"/>
      <c r="B13647" s="53"/>
    </row>
    <row r="13648" spans="1:2">
      <c r="A13648" s="53"/>
      <c r="B13648" s="53"/>
    </row>
    <row r="13649" spans="1:2">
      <c r="A13649" s="53"/>
      <c r="B13649" s="53"/>
    </row>
    <row r="13650" spans="1:2">
      <c r="A13650" s="53"/>
      <c r="B13650" s="53"/>
    </row>
    <row r="13651" spans="1:2">
      <c r="A13651" s="53"/>
      <c r="B13651" s="53"/>
    </row>
    <row r="13652" spans="1:2">
      <c r="A13652" s="53"/>
      <c r="B13652" s="53"/>
    </row>
    <row r="13653" spans="1:2">
      <c r="A13653" s="53"/>
      <c r="B13653" s="53"/>
    </row>
    <row r="13654" spans="1:2">
      <c r="A13654" s="53"/>
      <c r="B13654" s="53"/>
    </row>
    <row r="13655" spans="1:2">
      <c r="A13655" s="53"/>
      <c r="B13655" s="53"/>
    </row>
    <row r="13656" spans="1:2">
      <c r="A13656" s="53"/>
      <c r="B13656" s="53"/>
    </row>
    <row r="13657" spans="1:2">
      <c r="A13657" s="53"/>
      <c r="B13657" s="53"/>
    </row>
    <row r="13658" spans="1:2">
      <c r="A13658" s="53"/>
      <c r="B13658" s="53"/>
    </row>
    <row r="13659" spans="1:2">
      <c r="A13659" s="53"/>
      <c r="B13659" s="53"/>
    </row>
    <row r="13660" spans="1:2">
      <c r="A13660" s="53"/>
      <c r="B13660" s="53"/>
    </row>
    <row r="13661" spans="1:2">
      <c r="A13661" s="53"/>
      <c r="B13661" s="53"/>
    </row>
    <row r="13662" spans="1:2">
      <c r="A13662" s="53"/>
      <c r="B13662" s="53"/>
    </row>
    <row r="13663" spans="1:2">
      <c r="A13663" s="53"/>
      <c r="B13663" s="53"/>
    </row>
    <row r="13664" spans="1:2">
      <c r="A13664" s="53"/>
      <c r="B13664" s="53"/>
    </row>
    <row r="13665" spans="1:2">
      <c r="A13665" s="53"/>
      <c r="B13665" s="53"/>
    </row>
    <row r="13666" spans="1:2">
      <c r="A13666" s="53"/>
      <c r="B13666" s="53"/>
    </row>
    <row r="13667" spans="1:2">
      <c r="A13667" s="53"/>
      <c r="B13667" s="53"/>
    </row>
    <row r="13668" spans="1:2">
      <c r="A13668" s="53"/>
      <c r="B13668" s="53"/>
    </row>
    <row r="13669" spans="1:2">
      <c r="A13669" s="53"/>
      <c r="B13669" s="53"/>
    </row>
    <row r="13670" spans="1:2">
      <c r="A13670" s="53"/>
      <c r="B13670" s="53"/>
    </row>
    <row r="13671" spans="1:2">
      <c r="A13671" s="53"/>
      <c r="B13671" s="53"/>
    </row>
    <row r="13672" spans="1:2">
      <c r="A13672" s="53"/>
      <c r="B13672" s="53"/>
    </row>
    <row r="13673" spans="1:2">
      <c r="A13673" s="53"/>
      <c r="B13673" s="53"/>
    </row>
    <row r="13674" spans="1:2">
      <c r="A13674" s="53"/>
      <c r="B13674" s="53"/>
    </row>
    <row r="13675" spans="1:2">
      <c r="A13675" s="53"/>
      <c r="B13675" s="53"/>
    </row>
    <row r="13676" spans="1:2">
      <c r="A13676" s="53"/>
      <c r="B13676" s="53"/>
    </row>
    <row r="13677" spans="1:2">
      <c r="A13677" s="53"/>
      <c r="B13677" s="53"/>
    </row>
    <row r="13678" spans="1:2">
      <c r="A13678" s="53"/>
      <c r="B13678" s="53"/>
    </row>
    <row r="13679" spans="1:2">
      <c r="A13679" s="53"/>
      <c r="B13679" s="53"/>
    </row>
    <row r="13680" spans="1:2">
      <c r="A13680" s="53"/>
      <c r="B13680" s="53"/>
    </row>
    <row r="13681" spans="1:2">
      <c r="A13681" s="53"/>
      <c r="B13681" s="53"/>
    </row>
    <row r="13682" spans="1:2">
      <c r="A13682" s="53"/>
      <c r="B13682" s="53"/>
    </row>
    <row r="13683" spans="1:2">
      <c r="A13683" s="53"/>
      <c r="B13683" s="53"/>
    </row>
    <row r="13684" spans="1:2">
      <c r="A13684" s="53"/>
      <c r="B13684" s="53"/>
    </row>
    <row r="13685" spans="1:2">
      <c r="A13685" s="53"/>
      <c r="B13685" s="53"/>
    </row>
    <row r="13686" spans="1:2">
      <c r="A13686" s="53"/>
      <c r="B13686" s="53"/>
    </row>
    <row r="13687" spans="1:2">
      <c r="A13687" s="53"/>
      <c r="B13687" s="53"/>
    </row>
    <row r="13688" spans="1:2">
      <c r="A13688" s="53"/>
      <c r="B13688" s="53"/>
    </row>
    <row r="13689" spans="1:2">
      <c r="A13689" s="53"/>
      <c r="B13689" s="53"/>
    </row>
    <row r="13690" spans="1:2">
      <c r="A13690" s="53"/>
      <c r="B13690" s="53"/>
    </row>
    <row r="13691" spans="1:2">
      <c r="A13691" s="53"/>
      <c r="B13691" s="53"/>
    </row>
    <row r="13692" spans="1:2">
      <c r="A13692" s="53"/>
      <c r="B13692" s="53"/>
    </row>
    <row r="13693" spans="1:2">
      <c r="A13693" s="53"/>
      <c r="B13693" s="53"/>
    </row>
    <row r="13694" spans="1:2">
      <c r="A13694" s="53"/>
      <c r="B13694" s="53"/>
    </row>
    <row r="13695" spans="1:2">
      <c r="A13695" s="53"/>
      <c r="B13695" s="53"/>
    </row>
    <row r="13696" spans="1:2">
      <c r="A13696" s="53"/>
      <c r="B13696" s="53"/>
    </row>
    <row r="13697" spans="1:2">
      <c r="A13697" s="53"/>
      <c r="B13697" s="53"/>
    </row>
    <row r="13698" spans="1:2">
      <c r="A13698" s="53"/>
      <c r="B13698" s="53"/>
    </row>
    <row r="13699" spans="1:2">
      <c r="A13699" s="53"/>
      <c r="B13699" s="53"/>
    </row>
    <row r="13700" spans="1:2">
      <c r="A13700" s="53"/>
      <c r="B13700" s="53"/>
    </row>
    <row r="13701" spans="1:2">
      <c r="A13701" s="53"/>
      <c r="B13701" s="53"/>
    </row>
    <row r="13702" spans="1:2">
      <c r="A13702" s="53"/>
      <c r="B13702" s="53"/>
    </row>
    <row r="13703" spans="1:2">
      <c r="A13703" s="53"/>
      <c r="B13703" s="53"/>
    </row>
    <row r="13704" spans="1:2">
      <c r="A13704" s="53"/>
      <c r="B13704" s="53"/>
    </row>
    <row r="13705" spans="1:2">
      <c r="A13705" s="53"/>
      <c r="B13705" s="53"/>
    </row>
    <row r="13706" spans="1:2">
      <c r="A13706" s="53"/>
      <c r="B13706" s="53"/>
    </row>
    <row r="13707" spans="1:2">
      <c r="A13707" s="53"/>
      <c r="B13707" s="53"/>
    </row>
    <row r="13708" spans="1:2">
      <c r="A13708" s="53"/>
      <c r="B13708" s="53"/>
    </row>
    <row r="13709" spans="1:2">
      <c r="A13709" s="53"/>
      <c r="B13709" s="53"/>
    </row>
    <row r="13710" spans="1:2">
      <c r="A13710" s="53"/>
      <c r="B13710" s="53"/>
    </row>
    <row r="13711" spans="1:2">
      <c r="A13711" s="53"/>
      <c r="B13711" s="53"/>
    </row>
    <row r="13712" spans="1:2">
      <c r="A13712" s="53"/>
      <c r="B13712" s="53"/>
    </row>
    <row r="13713" spans="1:2">
      <c r="A13713" s="53"/>
      <c r="B13713" s="53"/>
    </row>
    <row r="13714" spans="1:2">
      <c r="A13714" s="53"/>
      <c r="B13714" s="53"/>
    </row>
    <row r="13715" spans="1:2">
      <c r="A13715" s="53"/>
      <c r="B13715" s="53"/>
    </row>
    <row r="13716" spans="1:2">
      <c r="A13716" s="53"/>
      <c r="B13716" s="53"/>
    </row>
    <row r="13717" spans="1:2">
      <c r="A13717" s="53"/>
      <c r="B13717" s="53"/>
    </row>
    <row r="13718" spans="1:2">
      <c r="A13718" s="53"/>
      <c r="B13718" s="53"/>
    </row>
    <row r="13719" spans="1:2">
      <c r="A13719" s="53"/>
      <c r="B13719" s="53"/>
    </row>
    <row r="13720" spans="1:2">
      <c r="A13720" s="53"/>
      <c r="B13720" s="53"/>
    </row>
    <row r="13721" spans="1:2">
      <c r="A13721" s="53"/>
      <c r="B13721" s="53"/>
    </row>
    <row r="13722" spans="1:2">
      <c r="A13722" s="53"/>
      <c r="B13722" s="53"/>
    </row>
    <row r="13723" spans="1:2">
      <c r="A13723" s="53"/>
      <c r="B13723" s="53"/>
    </row>
    <row r="13724" spans="1:2">
      <c r="A13724" s="53"/>
      <c r="B13724" s="53"/>
    </row>
    <row r="13725" spans="1:2">
      <c r="A13725" s="53"/>
      <c r="B13725" s="53"/>
    </row>
    <row r="13726" spans="1:2">
      <c r="A13726" s="53"/>
      <c r="B13726" s="53"/>
    </row>
    <row r="13727" spans="1:2">
      <c r="A13727" s="53"/>
      <c r="B13727" s="53"/>
    </row>
    <row r="13728" spans="1:2">
      <c r="A13728" s="53"/>
      <c r="B13728" s="53"/>
    </row>
    <row r="13729" spans="1:2">
      <c r="A13729" s="53"/>
      <c r="B13729" s="53"/>
    </row>
    <row r="13730" spans="1:2">
      <c r="A13730" s="53"/>
      <c r="B13730" s="53"/>
    </row>
    <row r="13731" spans="1:2">
      <c r="A13731" s="53"/>
      <c r="B13731" s="53"/>
    </row>
    <row r="13732" spans="1:2">
      <c r="A13732" s="53"/>
      <c r="B13732" s="53"/>
    </row>
    <row r="13733" spans="1:2">
      <c r="A13733" s="53"/>
      <c r="B13733" s="53"/>
    </row>
    <row r="13734" spans="1:2">
      <c r="A13734" s="53"/>
      <c r="B13734" s="53"/>
    </row>
    <row r="13735" spans="1:2">
      <c r="A13735" s="53"/>
      <c r="B13735" s="53"/>
    </row>
    <row r="13736" spans="1:2">
      <c r="A13736" s="53"/>
      <c r="B13736" s="53"/>
    </row>
    <row r="13737" spans="1:2">
      <c r="A13737" s="53"/>
      <c r="B13737" s="53"/>
    </row>
    <row r="13738" spans="1:2">
      <c r="A13738" s="53"/>
      <c r="B13738" s="53"/>
    </row>
    <row r="13739" spans="1:2">
      <c r="A13739" s="53"/>
      <c r="B13739" s="53"/>
    </row>
    <row r="13740" spans="1:2">
      <c r="A13740" s="53"/>
      <c r="B13740" s="53"/>
    </row>
    <row r="13741" spans="1:2">
      <c r="A13741" s="53"/>
      <c r="B13741" s="53"/>
    </row>
    <row r="13742" spans="1:2">
      <c r="A13742" s="53"/>
      <c r="B13742" s="53"/>
    </row>
    <row r="13743" spans="1:2">
      <c r="A13743" s="53"/>
      <c r="B13743" s="53"/>
    </row>
    <row r="13744" spans="1:2">
      <c r="A13744" s="53"/>
      <c r="B13744" s="53"/>
    </row>
    <row r="13745" spans="1:2">
      <c r="A13745" s="53"/>
      <c r="B13745" s="53"/>
    </row>
    <row r="13746" spans="1:2">
      <c r="A13746" s="53"/>
      <c r="B13746" s="53"/>
    </row>
    <row r="13747" spans="1:2">
      <c r="A13747" s="53"/>
      <c r="B13747" s="53"/>
    </row>
    <row r="13748" spans="1:2">
      <c r="A13748" s="53"/>
      <c r="B13748" s="53"/>
    </row>
    <row r="13749" spans="1:2">
      <c r="A13749" s="53"/>
      <c r="B13749" s="53"/>
    </row>
    <row r="13750" spans="1:2">
      <c r="A13750" s="53"/>
      <c r="B13750" s="53"/>
    </row>
    <row r="13751" spans="1:2">
      <c r="A13751" s="53"/>
      <c r="B13751" s="53"/>
    </row>
    <row r="13752" spans="1:2">
      <c r="A13752" s="53"/>
      <c r="B13752" s="53"/>
    </row>
    <row r="13753" spans="1:2">
      <c r="A13753" s="53"/>
      <c r="B13753" s="53"/>
    </row>
    <row r="13754" spans="1:2">
      <c r="A13754" s="53"/>
      <c r="B13754" s="53"/>
    </row>
    <row r="13755" spans="1:2">
      <c r="A13755" s="53"/>
      <c r="B13755" s="53"/>
    </row>
    <row r="13756" spans="1:2">
      <c r="A13756" s="53"/>
      <c r="B13756" s="53"/>
    </row>
    <row r="13757" spans="1:2">
      <c r="A13757" s="53"/>
      <c r="B13757" s="53"/>
    </row>
    <row r="13758" spans="1:2">
      <c r="A13758" s="53"/>
      <c r="B13758" s="53"/>
    </row>
    <row r="13759" spans="1:2">
      <c r="A13759" s="53"/>
      <c r="B13759" s="53"/>
    </row>
    <row r="13760" spans="1:2">
      <c r="A13760" s="53"/>
      <c r="B13760" s="53"/>
    </row>
    <row r="13761" spans="1:2">
      <c r="A13761" s="53"/>
      <c r="B13761" s="53"/>
    </row>
    <row r="13762" spans="1:2">
      <c r="A13762" s="53"/>
      <c r="B13762" s="53"/>
    </row>
    <row r="13763" spans="1:2">
      <c r="A13763" s="53"/>
      <c r="B13763" s="53"/>
    </row>
    <row r="13764" spans="1:2">
      <c r="A13764" s="53"/>
      <c r="B13764" s="53"/>
    </row>
    <row r="13765" spans="1:2">
      <c r="A13765" s="53"/>
      <c r="B13765" s="53"/>
    </row>
    <row r="13766" spans="1:2">
      <c r="A13766" s="53"/>
      <c r="B13766" s="53"/>
    </row>
    <row r="13767" spans="1:2">
      <c r="A13767" s="53"/>
      <c r="B13767" s="53"/>
    </row>
    <row r="13768" spans="1:2">
      <c r="A13768" s="53"/>
      <c r="B13768" s="53"/>
    </row>
    <row r="13769" spans="1:2">
      <c r="A13769" s="53"/>
      <c r="B13769" s="53"/>
    </row>
    <row r="13770" spans="1:2">
      <c r="A13770" s="53"/>
      <c r="B13770" s="53"/>
    </row>
    <row r="13771" spans="1:2">
      <c r="A13771" s="53"/>
      <c r="B13771" s="53"/>
    </row>
    <row r="13772" spans="1:2">
      <c r="A13772" s="53"/>
      <c r="B13772" s="53"/>
    </row>
    <row r="13773" spans="1:2">
      <c r="A13773" s="53"/>
      <c r="B13773" s="53"/>
    </row>
    <row r="13774" spans="1:2">
      <c r="A13774" s="53"/>
      <c r="B13774" s="53"/>
    </row>
    <row r="13775" spans="1:2">
      <c r="A13775" s="53"/>
      <c r="B13775" s="53"/>
    </row>
    <row r="13776" spans="1:2">
      <c r="A13776" s="53"/>
      <c r="B13776" s="53"/>
    </row>
    <row r="13777" spans="1:2">
      <c r="A13777" s="53"/>
      <c r="B13777" s="53"/>
    </row>
    <row r="13778" spans="1:2">
      <c r="A13778" s="53"/>
      <c r="B13778" s="53"/>
    </row>
    <row r="13779" spans="1:2">
      <c r="A13779" s="53"/>
      <c r="B13779" s="53"/>
    </row>
    <row r="13780" spans="1:2">
      <c r="A13780" s="53"/>
      <c r="B13780" s="53"/>
    </row>
    <row r="13781" spans="1:2">
      <c r="A13781" s="53"/>
      <c r="B13781" s="53"/>
    </row>
    <row r="13782" spans="1:2">
      <c r="A13782" s="53"/>
      <c r="B13782" s="53"/>
    </row>
    <row r="13783" spans="1:2">
      <c r="A13783" s="53"/>
      <c r="B13783" s="53"/>
    </row>
    <row r="13784" spans="1:2">
      <c r="A13784" s="53"/>
      <c r="B13784" s="53"/>
    </row>
    <row r="13785" spans="1:2">
      <c r="A13785" s="53"/>
      <c r="B13785" s="53"/>
    </row>
    <row r="13786" spans="1:2">
      <c r="A13786" s="53"/>
      <c r="B13786" s="53"/>
    </row>
    <row r="13787" spans="1:2">
      <c r="A13787" s="53"/>
      <c r="B13787" s="53"/>
    </row>
    <row r="13788" spans="1:2">
      <c r="A13788" s="53"/>
      <c r="B13788" s="53"/>
    </row>
    <row r="13789" spans="1:2">
      <c r="A13789" s="53"/>
      <c r="B13789" s="53"/>
    </row>
    <row r="13790" spans="1:2">
      <c r="A13790" s="53"/>
      <c r="B13790" s="53"/>
    </row>
    <row r="13791" spans="1:2">
      <c r="A13791" s="53"/>
      <c r="B13791" s="53"/>
    </row>
    <row r="13792" spans="1:2">
      <c r="A13792" s="53"/>
      <c r="B13792" s="53"/>
    </row>
    <row r="13793" spans="1:2">
      <c r="A13793" s="53"/>
      <c r="B13793" s="53"/>
    </row>
    <row r="13794" spans="1:2">
      <c r="A13794" s="53"/>
      <c r="B13794" s="53"/>
    </row>
    <row r="13795" spans="1:2">
      <c r="A13795" s="53"/>
      <c r="B13795" s="53"/>
    </row>
    <row r="13796" spans="1:2">
      <c r="A13796" s="53"/>
      <c r="B13796" s="53"/>
    </row>
    <row r="13797" spans="1:2">
      <c r="A13797" s="53"/>
      <c r="B13797" s="53"/>
    </row>
    <row r="13798" spans="1:2">
      <c r="A13798" s="53"/>
      <c r="B13798" s="53"/>
    </row>
    <row r="13799" spans="1:2">
      <c r="A13799" s="53"/>
      <c r="B13799" s="53"/>
    </row>
    <row r="13800" spans="1:2">
      <c r="A13800" s="53"/>
      <c r="B13800" s="53"/>
    </row>
    <row r="13801" spans="1:2">
      <c r="A13801" s="53"/>
      <c r="B13801" s="53"/>
    </row>
    <row r="13802" spans="1:2">
      <c r="A13802" s="53"/>
      <c r="B13802" s="53"/>
    </row>
    <row r="13803" spans="1:2">
      <c r="A13803" s="53"/>
      <c r="B13803" s="53"/>
    </row>
    <row r="13804" spans="1:2">
      <c r="A13804" s="53"/>
      <c r="B13804" s="53"/>
    </row>
    <row r="13805" spans="1:2">
      <c r="A13805" s="53"/>
      <c r="B13805" s="53"/>
    </row>
    <row r="13806" spans="1:2">
      <c r="A13806" s="53"/>
      <c r="B13806" s="53"/>
    </row>
    <row r="13807" spans="1:2">
      <c r="A13807" s="53"/>
      <c r="B13807" s="53"/>
    </row>
    <row r="13808" spans="1:2">
      <c r="A13808" s="53"/>
      <c r="B13808" s="53"/>
    </row>
    <row r="13809" spans="1:2">
      <c r="A13809" s="53"/>
      <c r="B13809" s="53"/>
    </row>
    <row r="13810" spans="1:2">
      <c r="A13810" s="53"/>
      <c r="B13810" s="53"/>
    </row>
    <row r="13811" spans="1:2">
      <c r="A13811" s="53"/>
      <c r="B13811" s="53"/>
    </row>
    <row r="13812" spans="1:2">
      <c r="A13812" s="53"/>
      <c r="B13812" s="53"/>
    </row>
    <row r="13813" spans="1:2">
      <c r="A13813" s="53"/>
      <c r="B13813" s="53"/>
    </row>
    <row r="13814" spans="1:2">
      <c r="A13814" s="53"/>
      <c r="B13814" s="53"/>
    </row>
    <row r="13815" spans="1:2">
      <c r="A13815" s="53"/>
      <c r="B13815" s="53"/>
    </row>
    <row r="13816" spans="1:2">
      <c r="A13816" s="53"/>
      <c r="B13816" s="53"/>
    </row>
    <row r="13817" spans="1:2">
      <c r="A13817" s="53"/>
      <c r="B13817" s="53"/>
    </row>
    <row r="13818" spans="1:2">
      <c r="A13818" s="53"/>
      <c r="B13818" s="53"/>
    </row>
    <row r="13819" spans="1:2">
      <c r="A13819" s="53"/>
      <c r="B13819" s="53"/>
    </row>
    <row r="13820" spans="1:2">
      <c r="A13820" s="53"/>
      <c r="B13820" s="53"/>
    </row>
    <row r="13821" spans="1:2">
      <c r="A13821" s="53"/>
      <c r="B13821" s="53"/>
    </row>
    <row r="13822" spans="1:2">
      <c r="A13822" s="53"/>
      <c r="B13822" s="53"/>
    </row>
    <row r="13823" spans="1:2">
      <c r="A13823" s="53"/>
      <c r="B13823" s="53"/>
    </row>
    <row r="13824" spans="1:2">
      <c r="A13824" s="53"/>
      <c r="B13824" s="53"/>
    </row>
    <row r="13825" spans="1:2">
      <c r="A13825" s="53"/>
      <c r="B13825" s="53"/>
    </row>
    <row r="13826" spans="1:2">
      <c r="A13826" s="53"/>
      <c r="B13826" s="53"/>
    </row>
    <row r="13827" spans="1:2">
      <c r="A13827" s="53"/>
      <c r="B13827" s="53"/>
    </row>
    <row r="13828" spans="1:2">
      <c r="A13828" s="53"/>
      <c r="B13828" s="53"/>
    </row>
    <row r="13829" spans="1:2">
      <c r="A13829" s="53"/>
      <c r="B13829" s="53"/>
    </row>
    <row r="13830" spans="1:2">
      <c r="A13830" s="53"/>
      <c r="B13830" s="53"/>
    </row>
    <row r="13831" spans="1:2">
      <c r="A13831" s="53"/>
      <c r="B13831" s="53"/>
    </row>
    <row r="13832" spans="1:2">
      <c r="A13832" s="53"/>
      <c r="B13832" s="53"/>
    </row>
    <row r="13833" spans="1:2">
      <c r="A13833" s="53"/>
      <c r="B13833" s="53"/>
    </row>
    <row r="13834" spans="1:2">
      <c r="A13834" s="53"/>
      <c r="B13834" s="53"/>
    </row>
    <row r="13835" spans="1:2">
      <c r="A13835" s="53"/>
      <c r="B13835" s="53"/>
    </row>
    <row r="13836" spans="1:2">
      <c r="A13836" s="53"/>
      <c r="B13836" s="53"/>
    </row>
    <row r="13837" spans="1:2">
      <c r="A13837" s="53"/>
      <c r="B13837" s="53"/>
    </row>
    <row r="13838" spans="1:2">
      <c r="A13838" s="53"/>
      <c r="B13838" s="53"/>
    </row>
    <row r="13839" spans="1:2">
      <c r="A13839" s="53"/>
      <c r="B13839" s="53"/>
    </row>
    <row r="13840" spans="1:2">
      <c r="A13840" s="53"/>
      <c r="B13840" s="53"/>
    </row>
    <row r="13841" spans="1:2">
      <c r="A13841" s="53"/>
      <c r="B13841" s="53"/>
    </row>
    <row r="13842" spans="1:2">
      <c r="A13842" s="53"/>
      <c r="B13842" s="53"/>
    </row>
    <row r="13843" spans="1:2">
      <c r="A13843" s="53"/>
      <c r="B13843" s="53"/>
    </row>
    <row r="13844" spans="1:2">
      <c r="A13844" s="53"/>
      <c r="B13844" s="53"/>
    </row>
    <row r="13845" spans="1:2">
      <c r="A13845" s="53"/>
      <c r="B13845" s="53"/>
    </row>
    <row r="13846" spans="1:2">
      <c r="A13846" s="53"/>
      <c r="B13846" s="53"/>
    </row>
    <row r="13847" spans="1:2">
      <c r="A13847" s="53"/>
      <c r="B13847" s="53"/>
    </row>
    <row r="13848" spans="1:2">
      <c r="A13848" s="53"/>
      <c r="B13848" s="53"/>
    </row>
    <row r="13849" spans="1:2">
      <c r="A13849" s="53"/>
      <c r="B13849" s="53"/>
    </row>
    <row r="13850" spans="1:2">
      <c r="A13850" s="53"/>
      <c r="B13850" s="53"/>
    </row>
    <row r="13851" spans="1:2">
      <c r="A13851" s="53"/>
      <c r="B13851" s="53"/>
    </row>
    <row r="13852" spans="1:2">
      <c r="A13852" s="53"/>
      <c r="B13852" s="53"/>
    </row>
    <row r="13853" spans="1:2">
      <c r="A13853" s="53"/>
      <c r="B13853" s="53"/>
    </row>
    <row r="13854" spans="1:2">
      <c r="A13854" s="53"/>
      <c r="B13854" s="53"/>
    </row>
    <row r="13855" spans="1:2">
      <c r="A13855" s="53"/>
      <c r="B13855" s="53"/>
    </row>
    <row r="13856" spans="1:2">
      <c r="A13856" s="53"/>
      <c r="B13856" s="53"/>
    </row>
    <row r="13857" spans="1:2">
      <c r="A13857" s="53"/>
      <c r="B13857" s="53"/>
    </row>
    <row r="13858" spans="1:2">
      <c r="A13858" s="53"/>
      <c r="B13858" s="53"/>
    </row>
    <row r="13859" spans="1:2">
      <c r="A13859" s="53"/>
      <c r="B13859" s="53"/>
    </row>
    <row r="13860" spans="1:2">
      <c r="A13860" s="53"/>
      <c r="B13860" s="53"/>
    </row>
    <row r="13861" spans="1:2">
      <c r="A13861" s="53"/>
      <c r="B13861" s="53"/>
    </row>
    <row r="13862" spans="1:2">
      <c r="A13862" s="53"/>
      <c r="B13862" s="53"/>
    </row>
    <row r="13863" spans="1:2">
      <c r="A13863" s="53"/>
      <c r="B13863" s="53"/>
    </row>
    <row r="13864" spans="1:2">
      <c r="A13864" s="53"/>
      <c r="B13864" s="53"/>
    </row>
    <row r="13865" spans="1:2">
      <c r="A13865" s="53"/>
      <c r="B13865" s="53"/>
    </row>
    <row r="13866" spans="1:2">
      <c r="A13866" s="53"/>
      <c r="B13866" s="53"/>
    </row>
    <row r="13867" spans="1:2">
      <c r="A13867" s="53"/>
      <c r="B13867" s="53"/>
    </row>
    <row r="13868" spans="1:2">
      <c r="A13868" s="53"/>
      <c r="B13868" s="53"/>
    </row>
    <row r="13869" spans="1:2">
      <c r="A13869" s="53"/>
      <c r="B13869" s="53"/>
    </row>
    <row r="13870" spans="1:2">
      <c r="A13870" s="53"/>
      <c r="B13870" s="53"/>
    </row>
    <row r="13871" spans="1:2">
      <c r="A13871" s="53"/>
      <c r="B13871" s="53"/>
    </row>
    <row r="13872" spans="1:2">
      <c r="A13872" s="53"/>
      <c r="B13872" s="53"/>
    </row>
    <row r="13873" spans="1:2">
      <c r="A13873" s="53"/>
      <c r="B13873" s="53"/>
    </row>
    <row r="13874" spans="1:2">
      <c r="A13874" s="53"/>
      <c r="B13874" s="53"/>
    </row>
    <row r="13875" spans="1:2">
      <c r="A13875" s="53"/>
      <c r="B13875" s="53"/>
    </row>
    <row r="13876" spans="1:2">
      <c r="A13876" s="53"/>
      <c r="B13876" s="53"/>
    </row>
    <row r="13877" spans="1:2">
      <c r="A13877" s="53"/>
      <c r="B13877" s="53"/>
    </row>
    <row r="13878" spans="1:2">
      <c r="A13878" s="53"/>
      <c r="B13878" s="53"/>
    </row>
    <row r="13879" spans="1:2">
      <c r="A13879" s="53"/>
      <c r="B13879" s="53"/>
    </row>
    <row r="13880" spans="1:2">
      <c r="A13880" s="53"/>
      <c r="B13880" s="53"/>
    </row>
    <row r="13881" spans="1:2">
      <c r="A13881" s="53"/>
      <c r="B13881" s="53"/>
    </row>
    <row r="13882" spans="1:2">
      <c r="A13882" s="53"/>
      <c r="B13882" s="53"/>
    </row>
    <row r="13883" spans="1:2">
      <c r="A13883" s="53"/>
      <c r="B13883" s="53"/>
    </row>
    <row r="13884" spans="1:2">
      <c r="A13884" s="53"/>
      <c r="B13884" s="53"/>
    </row>
    <row r="13885" spans="1:2">
      <c r="A13885" s="53"/>
      <c r="B13885" s="53"/>
    </row>
    <row r="13886" spans="1:2">
      <c r="A13886" s="53"/>
      <c r="B13886" s="53"/>
    </row>
    <row r="13887" spans="1:2">
      <c r="A13887" s="53"/>
      <c r="B13887" s="53"/>
    </row>
    <row r="13888" spans="1:2">
      <c r="A13888" s="53"/>
      <c r="B13888" s="53"/>
    </row>
    <row r="13889" spans="1:2">
      <c r="A13889" s="53"/>
      <c r="B13889" s="53"/>
    </row>
    <row r="13890" spans="1:2">
      <c r="A13890" s="53"/>
      <c r="B13890" s="53"/>
    </row>
    <row r="13891" spans="1:2">
      <c r="A13891" s="53"/>
      <c r="B13891" s="53"/>
    </row>
    <row r="13892" spans="1:2">
      <c r="A13892" s="53"/>
      <c r="B13892" s="53"/>
    </row>
    <row r="13893" spans="1:2">
      <c r="A13893" s="53"/>
      <c r="B13893" s="53"/>
    </row>
    <row r="13894" spans="1:2">
      <c r="A13894" s="53"/>
      <c r="B13894" s="53"/>
    </row>
    <row r="13895" spans="1:2">
      <c r="B13895" s="53"/>
    </row>
    <row r="13896" spans="1:2">
      <c r="B13896" s="53"/>
    </row>
    <row r="13897" spans="1:2">
      <c r="B13897" s="53"/>
    </row>
    <row r="13898" spans="1:2">
      <c r="B13898" s="53"/>
    </row>
    <row r="13899" spans="1:2">
      <c r="B13899" s="53"/>
    </row>
    <row r="13900" spans="1:2">
      <c r="B13900" s="53"/>
    </row>
    <row r="13901" spans="1:2">
      <c r="B13901" s="53"/>
    </row>
    <row r="13902" spans="1:2">
      <c r="B13902" s="53"/>
    </row>
    <row r="13903" spans="1:2">
      <c r="B13903" s="53"/>
    </row>
    <row r="13904" spans="1:2">
      <c r="B13904" s="53"/>
    </row>
    <row r="13905" spans="2:2">
      <c r="B13905" s="53"/>
    </row>
    <row r="13906" spans="2:2">
      <c r="B13906" s="53"/>
    </row>
    <row r="13907" spans="2:2">
      <c r="B13907" s="53"/>
    </row>
    <row r="13908" spans="2:2">
      <c r="B13908" s="53"/>
    </row>
    <row r="13909" spans="2:2">
      <c r="B13909" s="53"/>
    </row>
    <row r="13910" spans="2:2">
      <c r="B13910" s="53"/>
    </row>
    <row r="13911" spans="2:2">
      <c r="B13911" s="53"/>
    </row>
    <row r="13912" spans="2:2">
      <c r="B13912" s="53"/>
    </row>
    <row r="13913" spans="2:2">
      <c r="B13913" s="53"/>
    </row>
    <row r="13914" spans="2:2">
      <c r="B13914" s="53"/>
    </row>
    <row r="13915" spans="2:2">
      <c r="B13915" s="53"/>
    </row>
    <row r="13916" spans="2:2">
      <c r="B13916" s="53"/>
    </row>
    <row r="13917" spans="2:2">
      <c r="B13917" s="53"/>
    </row>
    <row r="13918" spans="2:2">
      <c r="B13918" s="53"/>
    </row>
    <row r="13919" spans="2:2">
      <c r="B13919" s="53"/>
    </row>
    <row r="13920" spans="2:2">
      <c r="B13920" s="53"/>
    </row>
    <row r="13921" spans="2:2">
      <c r="B13921" s="53"/>
    </row>
    <row r="13922" spans="2:2">
      <c r="B13922" s="53"/>
    </row>
    <row r="13923" spans="2:2">
      <c r="B13923" s="53"/>
    </row>
    <row r="13924" spans="2:2">
      <c r="B13924" s="53"/>
    </row>
    <row r="13925" spans="2:2">
      <c r="B13925" s="53"/>
    </row>
    <row r="13926" spans="2:2">
      <c r="B13926" s="53"/>
    </row>
    <row r="13927" spans="2:2">
      <c r="B13927" s="53"/>
    </row>
    <row r="13928" spans="2:2">
      <c r="B13928" s="53"/>
    </row>
    <row r="13929" spans="2:2">
      <c r="B13929" s="53"/>
    </row>
    <row r="13930" spans="2:2">
      <c r="B13930" s="53"/>
    </row>
    <row r="13931" spans="2:2">
      <c r="B13931" s="53"/>
    </row>
    <row r="13932" spans="2:2">
      <c r="B13932" s="53"/>
    </row>
    <row r="13933" spans="2:2">
      <c r="B13933" s="53"/>
    </row>
    <row r="13934" spans="2:2">
      <c r="B13934" s="53"/>
    </row>
    <row r="13935" spans="2:2">
      <c r="B13935" s="53"/>
    </row>
    <row r="13936" spans="2:2">
      <c r="B13936" s="53"/>
    </row>
    <row r="13937" spans="2:2">
      <c r="B13937" s="53"/>
    </row>
    <row r="13938" spans="2:2">
      <c r="B13938" s="53"/>
    </row>
    <row r="13939" spans="2:2">
      <c r="B13939" s="53"/>
    </row>
    <row r="13940" spans="2:2">
      <c r="B13940" s="53"/>
    </row>
    <row r="13941" spans="2:2">
      <c r="B13941" s="53"/>
    </row>
    <row r="13942" spans="2:2">
      <c r="B13942" s="53"/>
    </row>
    <row r="13943" spans="2:2">
      <c r="B13943" s="53"/>
    </row>
    <row r="13944" spans="2:2">
      <c r="B13944" s="53"/>
    </row>
    <row r="13945" spans="2:2">
      <c r="B13945" s="53"/>
    </row>
    <row r="13946" spans="2:2">
      <c r="B13946" s="53"/>
    </row>
    <row r="13947" spans="2:2">
      <c r="B13947" s="53"/>
    </row>
    <row r="13948" spans="2:2">
      <c r="B13948" s="53"/>
    </row>
    <row r="13949" spans="2:2">
      <c r="B13949" s="53"/>
    </row>
    <row r="13950" spans="2:2">
      <c r="B13950" s="53"/>
    </row>
    <row r="13951" spans="2:2">
      <c r="B13951" s="53"/>
    </row>
    <row r="13952" spans="2:2">
      <c r="B13952" s="53"/>
    </row>
    <row r="13953" spans="2:2">
      <c r="B13953" s="53"/>
    </row>
    <row r="13954" spans="2:2">
      <c r="B13954" s="53"/>
    </row>
    <row r="13955" spans="2:2">
      <c r="B13955" s="53"/>
    </row>
    <row r="13956" spans="2:2">
      <c r="B13956" s="53"/>
    </row>
    <row r="13957" spans="2:2">
      <c r="B13957" s="53"/>
    </row>
    <row r="13958" spans="2:2">
      <c r="B13958" s="53"/>
    </row>
    <row r="13959" spans="2:2">
      <c r="B13959" s="53"/>
    </row>
    <row r="13960" spans="2:2">
      <c r="B13960" s="53"/>
    </row>
    <row r="13961" spans="2:2">
      <c r="B13961" s="53"/>
    </row>
    <row r="13962" spans="2:2">
      <c r="B13962" s="53"/>
    </row>
    <row r="13963" spans="2:2">
      <c r="B13963" s="53"/>
    </row>
    <row r="13964" spans="2:2">
      <c r="B13964" s="53"/>
    </row>
    <row r="13965" spans="2:2">
      <c r="B13965" s="53"/>
    </row>
    <row r="13966" spans="2:2">
      <c r="B13966" s="53"/>
    </row>
    <row r="13967" spans="2:2">
      <c r="B13967" s="53"/>
    </row>
    <row r="13968" spans="2:2">
      <c r="B13968" s="53"/>
    </row>
    <row r="13969" spans="2:2">
      <c r="B13969" s="53"/>
    </row>
    <row r="13970" spans="2:2">
      <c r="B13970" s="53"/>
    </row>
    <row r="13971" spans="2:2">
      <c r="B13971" s="53"/>
    </row>
    <row r="13972" spans="2:2">
      <c r="B13972" s="53"/>
    </row>
    <row r="13973" spans="2:2">
      <c r="B13973" s="53"/>
    </row>
    <row r="13974" spans="2:2">
      <c r="B13974" s="53"/>
    </row>
    <row r="13975" spans="2:2">
      <c r="B13975" s="53"/>
    </row>
    <row r="13976" spans="2:2">
      <c r="B13976" s="53"/>
    </row>
    <row r="13977" spans="2:2">
      <c r="B13977" s="53"/>
    </row>
    <row r="13978" spans="2:2">
      <c r="B13978" s="53"/>
    </row>
    <row r="13979" spans="2:2">
      <c r="B13979" s="53"/>
    </row>
    <row r="13980" spans="2:2">
      <c r="B13980" s="53"/>
    </row>
    <row r="13981" spans="2:2">
      <c r="B13981" s="53"/>
    </row>
    <row r="13982" spans="2:2">
      <c r="B13982" s="53"/>
    </row>
    <row r="13983" spans="2:2">
      <c r="B13983" s="53"/>
    </row>
    <row r="13984" spans="2:2">
      <c r="B13984" s="53"/>
    </row>
    <row r="13985" spans="2:2">
      <c r="B13985" s="53"/>
    </row>
    <row r="13986" spans="2:2">
      <c r="B13986" s="53"/>
    </row>
    <row r="13987" spans="2:2">
      <c r="B13987" s="53"/>
    </row>
    <row r="13988" spans="2:2">
      <c r="B13988" s="53"/>
    </row>
    <row r="13989" spans="2:2">
      <c r="B13989" s="53"/>
    </row>
    <row r="13990" spans="2:2">
      <c r="B13990" s="53"/>
    </row>
    <row r="13991" spans="2:2">
      <c r="B13991" s="53"/>
    </row>
    <row r="13992" spans="2:2">
      <c r="B13992" s="53"/>
    </row>
    <row r="13993" spans="2:2">
      <c r="B13993" s="53"/>
    </row>
    <row r="13994" spans="2:2">
      <c r="B13994" s="53"/>
    </row>
    <row r="13995" spans="2:2">
      <c r="B13995" s="53"/>
    </row>
    <row r="13996" spans="2:2">
      <c r="B13996" s="53"/>
    </row>
    <row r="13997" spans="2:2">
      <c r="B13997" s="53"/>
    </row>
    <row r="13998" spans="2:2">
      <c r="B13998" s="53"/>
    </row>
    <row r="13999" spans="2:2">
      <c r="B13999" s="53"/>
    </row>
    <row r="14000" spans="2:2">
      <c r="B14000" s="53"/>
    </row>
    <row r="14001" spans="2:2">
      <c r="B14001" s="53"/>
    </row>
    <row r="14002" spans="2:2">
      <c r="B14002" s="53"/>
    </row>
    <row r="14003" spans="2:2">
      <c r="B14003" s="53"/>
    </row>
    <row r="14004" spans="2:2">
      <c r="B14004" s="53"/>
    </row>
    <row r="14005" spans="2:2">
      <c r="B14005" s="53"/>
    </row>
    <row r="14006" spans="2:2">
      <c r="B14006" s="53"/>
    </row>
    <row r="14007" spans="2:2">
      <c r="B14007" s="53"/>
    </row>
    <row r="14008" spans="2:2">
      <c r="B14008" s="53"/>
    </row>
    <row r="14009" spans="2:2">
      <c r="B14009" s="53"/>
    </row>
    <row r="14010" spans="2:2">
      <c r="B14010" s="53"/>
    </row>
    <row r="14011" spans="2:2">
      <c r="B14011" s="53"/>
    </row>
    <row r="14012" spans="2:2">
      <c r="B14012" s="53"/>
    </row>
    <row r="14013" spans="2:2">
      <c r="B14013" s="53"/>
    </row>
    <row r="14014" spans="2:2">
      <c r="B14014" s="53"/>
    </row>
    <row r="14015" spans="2:2">
      <c r="B14015" s="53"/>
    </row>
    <row r="14016" spans="2:2">
      <c r="B14016" s="53"/>
    </row>
    <row r="14017" spans="2:2">
      <c r="B14017" s="53"/>
    </row>
    <row r="14018" spans="2:2">
      <c r="B14018" s="53"/>
    </row>
    <row r="14019" spans="2:2">
      <c r="B14019" s="53"/>
    </row>
    <row r="14020" spans="2:2">
      <c r="B14020" s="53"/>
    </row>
    <row r="14021" spans="2:2">
      <c r="B14021" s="53"/>
    </row>
    <row r="14022" spans="2:2">
      <c r="B14022" s="53"/>
    </row>
    <row r="14023" spans="2:2">
      <c r="B14023" s="53"/>
    </row>
    <row r="14024" spans="2:2">
      <c r="B14024" s="53"/>
    </row>
    <row r="14025" spans="2:2">
      <c r="B14025" s="53"/>
    </row>
    <row r="14026" spans="2:2">
      <c r="B14026" s="53"/>
    </row>
    <row r="14027" spans="2:2">
      <c r="B14027" s="53"/>
    </row>
    <row r="14028" spans="2:2">
      <c r="B14028" s="53"/>
    </row>
    <row r="14029" spans="2:2">
      <c r="B14029" s="53"/>
    </row>
    <row r="14030" spans="2:2">
      <c r="B14030" s="53"/>
    </row>
    <row r="14031" spans="2:2">
      <c r="B14031" s="53"/>
    </row>
    <row r="14032" spans="2:2">
      <c r="B14032" s="53"/>
    </row>
    <row r="14033" spans="2:2">
      <c r="B14033" s="53"/>
    </row>
    <row r="14034" spans="2:2">
      <c r="B14034" s="53"/>
    </row>
    <row r="14035" spans="2:2">
      <c r="B14035" s="53"/>
    </row>
    <row r="14036" spans="2:2">
      <c r="B14036" s="53"/>
    </row>
    <row r="14037" spans="2:2">
      <c r="B14037" s="53"/>
    </row>
    <row r="14038" spans="2:2">
      <c r="B14038" s="53"/>
    </row>
    <row r="14039" spans="2:2">
      <c r="B14039" s="53"/>
    </row>
    <row r="14040" spans="2:2">
      <c r="B14040" s="53"/>
    </row>
    <row r="14041" spans="2:2">
      <c r="B14041" s="53"/>
    </row>
    <row r="14042" spans="2:2">
      <c r="B14042" s="53"/>
    </row>
    <row r="14043" spans="2:2">
      <c r="B14043" s="53"/>
    </row>
    <row r="14044" spans="2:2">
      <c r="B14044" s="53"/>
    </row>
    <row r="14045" spans="2:2">
      <c r="B14045" s="53"/>
    </row>
    <row r="14046" spans="2:2">
      <c r="B14046" s="53"/>
    </row>
    <row r="14047" spans="2:2">
      <c r="B14047" s="53"/>
    </row>
    <row r="14048" spans="2:2">
      <c r="B14048" s="53"/>
    </row>
    <row r="14049" spans="2:2">
      <c r="B14049" s="53"/>
    </row>
    <row r="14050" spans="2:2">
      <c r="B14050" s="53"/>
    </row>
    <row r="14051" spans="2:2">
      <c r="B14051" s="53"/>
    </row>
    <row r="14052" spans="2:2">
      <c r="B14052" s="53"/>
    </row>
    <row r="14053" spans="2:2">
      <c r="B14053" s="53"/>
    </row>
    <row r="14054" spans="2:2">
      <c r="B14054" s="53"/>
    </row>
    <row r="14055" spans="2:2">
      <c r="B14055" s="53"/>
    </row>
    <row r="14056" spans="2:2">
      <c r="B14056" s="53"/>
    </row>
    <row r="14057" spans="2:2">
      <c r="B14057" s="53"/>
    </row>
    <row r="14058" spans="2:2">
      <c r="B14058" s="53"/>
    </row>
    <row r="14059" spans="2:2">
      <c r="B14059" s="53"/>
    </row>
    <row r="14060" spans="2:2">
      <c r="B14060" s="53"/>
    </row>
    <row r="14061" spans="2:2">
      <c r="B14061" s="53"/>
    </row>
    <row r="14062" spans="2:2">
      <c r="B14062" s="53"/>
    </row>
    <row r="14063" spans="2:2">
      <c r="B14063" s="53"/>
    </row>
    <row r="14064" spans="2:2">
      <c r="B14064" s="53"/>
    </row>
    <row r="14065" spans="2:2">
      <c r="B14065" s="53"/>
    </row>
    <row r="14066" spans="2:2">
      <c r="B14066" s="53"/>
    </row>
    <row r="14067" spans="2:2">
      <c r="B14067" s="53"/>
    </row>
    <row r="14068" spans="2:2">
      <c r="B14068" s="53"/>
    </row>
    <row r="14069" spans="2:2">
      <c r="B14069" s="53"/>
    </row>
    <row r="14070" spans="2:2">
      <c r="B14070" s="53"/>
    </row>
    <row r="14071" spans="2:2">
      <c r="B14071" s="53"/>
    </row>
    <row r="14072" spans="2:2">
      <c r="B14072" s="53"/>
    </row>
    <row r="14073" spans="2:2">
      <c r="B14073" s="53"/>
    </row>
    <row r="14074" spans="2:2">
      <c r="B14074" s="53"/>
    </row>
    <row r="14075" spans="2:2">
      <c r="B14075" s="53"/>
    </row>
    <row r="14076" spans="2:2">
      <c r="B14076" s="53"/>
    </row>
    <row r="14077" spans="2:2">
      <c r="B14077" s="53"/>
    </row>
    <row r="14078" spans="2:2">
      <c r="B14078" s="53"/>
    </row>
    <row r="14079" spans="2:2">
      <c r="B14079" s="53"/>
    </row>
    <row r="14080" spans="2:2">
      <c r="B14080" s="53"/>
    </row>
    <row r="14081" spans="2:2">
      <c r="B14081" s="53"/>
    </row>
    <row r="14082" spans="2:2">
      <c r="B14082" s="53"/>
    </row>
    <row r="14083" spans="2:2">
      <c r="B14083" s="53"/>
    </row>
    <row r="14084" spans="2:2">
      <c r="B14084" s="53"/>
    </row>
    <row r="14085" spans="2:2">
      <c r="B14085" s="53"/>
    </row>
    <row r="14086" spans="2:2">
      <c r="B14086" s="53"/>
    </row>
    <row r="14087" spans="2:2">
      <c r="B14087" s="54"/>
    </row>
    <row r="14088" spans="2:2">
      <c r="B14088" s="54"/>
    </row>
    <row r="14089" spans="2:2">
      <c r="B14089" s="54"/>
    </row>
    <row r="14090" spans="2:2">
      <c r="B14090" s="54"/>
    </row>
    <row r="14091" spans="2:2">
      <c r="B14091" s="54"/>
    </row>
    <row r="14092" spans="2:2">
      <c r="B14092" s="54"/>
    </row>
    <row r="14093" spans="2:2">
      <c r="B14093" s="54"/>
    </row>
    <row r="14094" spans="2:2">
      <c r="B14094" s="54"/>
    </row>
    <row r="14095" spans="2:2">
      <c r="B14095" s="54"/>
    </row>
    <row r="14096" spans="2:2">
      <c r="B14096" s="54"/>
    </row>
    <row r="14097" spans="2:2">
      <c r="B14097" s="54"/>
    </row>
    <row r="14098" spans="2:2">
      <c r="B14098" s="54"/>
    </row>
    <row r="14099" spans="2:2">
      <c r="B14099" s="54"/>
    </row>
    <row r="14100" spans="2:2">
      <c r="B14100" s="54"/>
    </row>
    <row r="14101" spans="2:2">
      <c r="B14101" s="54"/>
    </row>
    <row r="14102" spans="2:2">
      <c r="B14102" s="54"/>
    </row>
    <row r="14103" spans="2:2">
      <c r="B14103" s="54"/>
    </row>
    <row r="14104" spans="2:2">
      <c r="B14104" s="54"/>
    </row>
    <row r="14105" spans="2:2">
      <c r="B14105" s="54"/>
    </row>
    <row r="14106" spans="2:2">
      <c r="B14106" s="54"/>
    </row>
    <row r="14107" spans="2:2">
      <c r="B14107" s="54"/>
    </row>
    <row r="14108" spans="2:2">
      <c r="B14108" s="54"/>
    </row>
    <row r="14109" spans="2:2">
      <c r="B14109" s="54"/>
    </row>
    <row r="14110" spans="2:2">
      <c r="B14110" s="54"/>
    </row>
    <row r="14111" spans="2:2">
      <c r="B14111" s="54"/>
    </row>
    <row r="14112" spans="2:2">
      <c r="B14112" s="54"/>
    </row>
    <row r="14113" spans="2:2">
      <c r="B14113" s="54"/>
    </row>
    <row r="14114" spans="2:2">
      <c r="B14114" s="54"/>
    </row>
    <row r="14115" spans="2:2">
      <c r="B14115" s="54"/>
    </row>
    <row r="14116" spans="2:2">
      <c r="B14116" s="54"/>
    </row>
    <row r="14117" spans="2:2">
      <c r="B14117" s="54"/>
    </row>
    <row r="14118" spans="2:2">
      <c r="B14118" s="54"/>
    </row>
    <row r="14119" spans="2:2">
      <c r="B14119" s="54"/>
    </row>
    <row r="14120" spans="2:2">
      <c r="B14120" s="54"/>
    </row>
    <row r="14121" spans="2:2">
      <c r="B14121" s="54"/>
    </row>
    <row r="14122" spans="2:2">
      <c r="B14122" s="54"/>
    </row>
    <row r="14123" spans="2:2">
      <c r="B14123" s="54"/>
    </row>
    <row r="14124" spans="2:2">
      <c r="B14124" s="54"/>
    </row>
    <row r="14125" spans="2:2">
      <c r="B14125" s="54"/>
    </row>
    <row r="14126" spans="2:2">
      <c r="B14126" s="54"/>
    </row>
    <row r="14127" spans="2:2">
      <c r="B14127" s="54"/>
    </row>
    <row r="14128" spans="2:2">
      <c r="B14128" s="54"/>
    </row>
    <row r="14129" spans="2:2">
      <c r="B14129" s="54"/>
    </row>
    <row r="14130" spans="2:2">
      <c r="B14130" s="54"/>
    </row>
    <row r="14131" spans="2:2">
      <c r="B14131" s="54"/>
    </row>
    <row r="14132" spans="2:2">
      <c r="B14132" s="54"/>
    </row>
    <row r="14133" spans="2:2">
      <c r="B14133" s="54"/>
    </row>
    <row r="14134" spans="2:2">
      <c r="B14134" s="54"/>
    </row>
    <row r="14135" spans="2:2">
      <c r="B14135" s="54"/>
    </row>
    <row r="14136" spans="2:2">
      <c r="B14136" s="54"/>
    </row>
    <row r="14137" spans="2:2">
      <c r="B14137" s="54"/>
    </row>
    <row r="14138" spans="2:2">
      <c r="B14138" s="54"/>
    </row>
    <row r="14139" spans="2:2">
      <c r="B14139" s="54"/>
    </row>
    <row r="14140" spans="2:2">
      <c r="B14140" s="54"/>
    </row>
    <row r="14141" spans="2:2">
      <c r="B14141" s="54"/>
    </row>
    <row r="14142" spans="2:2">
      <c r="B14142" s="54"/>
    </row>
    <row r="14143" spans="2:2">
      <c r="B14143" s="54"/>
    </row>
    <row r="14144" spans="2:2">
      <c r="B14144" s="54"/>
    </row>
    <row r="14145" spans="2:2">
      <c r="B14145" s="54"/>
    </row>
    <row r="14146" spans="2:2">
      <c r="B14146" s="54"/>
    </row>
    <row r="14147" spans="2:2">
      <c r="B14147" s="54"/>
    </row>
    <row r="14148" spans="2:2">
      <c r="B14148" s="54"/>
    </row>
    <row r="14149" spans="2:2">
      <c r="B14149" s="54"/>
    </row>
    <row r="14150" spans="2:2">
      <c r="B14150" s="54"/>
    </row>
    <row r="14151" spans="2:2">
      <c r="B14151" s="54"/>
    </row>
    <row r="14152" spans="2:2">
      <c r="B14152" s="54"/>
    </row>
    <row r="14153" spans="2:2">
      <c r="B14153" s="54"/>
    </row>
    <row r="14154" spans="2:2">
      <c r="B14154" s="54"/>
    </row>
    <row r="14155" spans="2:2">
      <c r="B14155" s="54"/>
    </row>
    <row r="14156" spans="2:2">
      <c r="B14156" s="54"/>
    </row>
    <row r="14157" spans="2:2">
      <c r="B14157" s="54"/>
    </row>
    <row r="14158" spans="2:2">
      <c r="B14158" s="54"/>
    </row>
    <row r="14159" spans="2:2">
      <c r="B14159" s="54"/>
    </row>
    <row r="14160" spans="2:2">
      <c r="B14160" s="54"/>
    </row>
    <row r="14161" spans="2:2">
      <c r="B14161" s="54"/>
    </row>
    <row r="14162" spans="2:2">
      <c r="B14162" s="54"/>
    </row>
    <row r="14163" spans="2:2">
      <c r="B14163" s="54"/>
    </row>
    <row r="14164" spans="2:2">
      <c r="B14164" s="54"/>
    </row>
    <row r="14165" spans="2:2">
      <c r="B14165" s="54"/>
    </row>
    <row r="14166" spans="2:2">
      <c r="B14166" s="54"/>
    </row>
    <row r="14167" spans="2:2">
      <c r="B14167" s="54"/>
    </row>
    <row r="14168" spans="2:2">
      <c r="B14168" s="54"/>
    </row>
    <row r="14169" spans="2:2">
      <c r="B14169" s="54"/>
    </row>
    <row r="14170" spans="2:2">
      <c r="B14170" s="54"/>
    </row>
    <row r="14171" spans="2:2">
      <c r="B14171" s="54"/>
    </row>
    <row r="14172" spans="2:2">
      <c r="B14172" s="54"/>
    </row>
    <row r="14173" spans="2:2">
      <c r="B14173" s="54"/>
    </row>
    <row r="14174" spans="2:2">
      <c r="B14174" s="54"/>
    </row>
    <row r="14175" spans="2:2">
      <c r="B14175" s="54"/>
    </row>
    <row r="14176" spans="2:2">
      <c r="B14176" s="54"/>
    </row>
    <row r="14177" spans="2:2">
      <c r="B14177" s="54"/>
    </row>
    <row r="14178" spans="2:2">
      <c r="B14178" s="54"/>
    </row>
    <row r="14179" spans="2:2">
      <c r="B14179" s="54"/>
    </row>
    <row r="14180" spans="2:2">
      <c r="B14180" s="54"/>
    </row>
    <row r="14181" spans="2:2">
      <c r="B14181" s="54"/>
    </row>
    <row r="14182" spans="2:2">
      <c r="B14182" s="54"/>
    </row>
    <row r="14183" spans="2:2">
      <c r="B14183" s="54"/>
    </row>
    <row r="14184" spans="2:2">
      <c r="B14184" s="54"/>
    </row>
    <row r="14185" spans="2:2">
      <c r="B14185" s="54"/>
    </row>
    <row r="14186" spans="2:2">
      <c r="B14186" s="54"/>
    </row>
    <row r="14187" spans="2:2">
      <c r="B14187" s="54"/>
    </row>
    <row r="14188" spans="2:2">
      <c r="B14188" s="54"/>
    </row>
    <row r="14189" spans="2:2">
      <c r="B14189" s="54"/>
    </row>
    <row r="14190" spans="2:2">
      <c r="B14190" s="54"/>
    </row>
    <row r="14191" spans="2:2">
      <c r="B14191" s="54"/>
    </row>
    <row r="14192" spans="2:2">
      <c r="B14192" s="54"/>
    </row>
    <row r="14193" spans="2:2">
      <c r="B14193" s="54"/>
    </row>
    <row r="14194" spans="2:2">
      <c r="B14194" s="54"/>
    </row>
    <row r="14195" spans="2:2">
      <c r="B14195" s="54"/>
    </row>
    <row r="14196" spans="2:2">
      <c r="B14196" s="54"/>
    </row>
    <row r="14197" spans="2:2">
      <c r="B14197" s="54"/>
    </row>
    <row r="14198" spans="2:2">
      <c r="B14198" s="54"/>
    </row>
    <row r="14199" spans="2:2">
      <c r="B14199" s="54"/>
    </row>
    <row r="14200" spans="2:2">
      <c r="B14200" s="54"/>
    </row>
    <row r="14201" spans="2:2">
      <c r="B14201" s="54"/>
    </row>
    <row r="14202" spans="2:2">
      <c r="B14202" s="54"/>
    </row>
    <row r="14203" spans="2:2">
      <c r="B14203" s="54"/>
    </row>
    <row r="14204" spans="2:2">
      <c r="B14204" s="54"/>
    </row>
    <row r="14205" spans="2:2">
      <c r="B14205" s="54"/>
    </row>
    <row r="14206" spans="2:2">
      <c r="B14206" s="54"/>
    </row>
  </sheetData>
  <sheetProtection sort="0" autoFilter="0" pivotTables="0"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W76"/>
  <sheetViews>
    <sheetView showGridLines="0" topLeftCell="G1" workbookViewId="0">
      <selection activeCell="G1" sqref="G1"/>
    </sheetView>
  </sheetViews>
  <sheetFormatPr defaultRowHeight="12.75"/>
  <cols>
    <col min="1" max="3" width="24.7109375" customWidth="1"/>
    <col min="13" max="13" width="41.42578125" customWidth="1"/>
    <col min="16" max="16" width="23.7109375" customWidth="1"/>
  </cols>
  <sheetData>
    <row r="3" spans="1:23" ht="27">
      <c r="A3" s="20" t="s">
        <v>33</v>
      </c>
    </row>
    <row r="4" spans="1:23" ht="18">
      <c r="A4" s="21" t="s">
        <v>34</v>
      </c>
    </row>
    <row r="5" spans="1:23" ht="15.75">
      <c r="A5" s="22" t="s">
        <v>22</v>
      </c>
      <c r="B5" s="23" t="s">
        <v>30</v>
      </c>
      <c r="C5" s="26" t="s">
        <v>32</v>
      </c>
      <c r="L5" s="28"/>
      <c r="M5" s="31" t="s">
        <v>46</v>
      </c>
      <c r="O5" s="28"/>
      <c r="P5" s="28"/>
      <c r="Q5" s="28"/>
      <c r="R5" s="28"/>
      <c r="S5" s="28"/>
      <c r="T5" s="28"/>
      <c r="U5" s="28"/>
      <c r="V5" s="28"/>
      <c r="W5" s="28"/>
    </row>
    <row r="6" spans="1:23">
      <c r="A6" s="27" t="str">
        <f>Event</f>
        <v>Average event</v>
      </c>
      <c r="B6" t="str">
        <f>category</f>
        <v>ALL Active</v>
      </c>
      <c r="C6" s="19">
        <v>1</v>
      </c>
      <c r="L6" s="28"/>
      <c r="M6" s="30" t="s">
        <v>49</v>
      </c>
      <c r="O6" s="28"/>
      <c r="P6" s="28"/>
      <c r="Q6" s="28"/>
      <c r="R6" s="28"/>
      <c r="S6" s="28"/>
      <c r="T6" s="28"/>
      <c r="U6" s="28"/>
      <c r="V6" s="28"/>
      <c r="W6" s="28"/>
    </row>
    <row r="7" spans="1:23" ht="15.75">
      <c r="A7" s="22" t="s">
        <v>22</v>
      </c>
      <c r="B7" s="23" t="s">
        <v>30</v>
      </c>
      <c r="C7" s="26" t="s">
        <v>32</v>
      </c>
      <c r="L7" s="28"/>
      <c r="M7" s="30" t="s">
        <v>51</v>
      </c>
      <c r="O7" s="28"/>
      <c r="P7" s="28"/>
      <c r="Q7" s="28"/>
      <c r="R7" s="28"/>
      <c r="S7" s="28"/>
      <c r="T7" s="28"/>
      <c r="U7" s="28"/>
      <c r="V7" s="28"/>
      <c r="W7" s="28"/>
    </row>
    <row r="8" spans="1:23">
      <c r="A8" s="27" t="str">
        <f>Event</f>
        <v>Average event</v>
      </c>
      <c r="B8" t="str">
        <f>category</f>
        <v>ALL Active</v>
      </c>
      <c r="C8" s="19">
        <v>2</v>
      </c>
      <c r="L8" s="28"/>
      <c r="M8" s="30" t="s">
        <v>52</v>
      </c>
      <c r="O8" s="28"/>
      <c r="P8" s="28"/>
      <c r="Q8" s="28"/>
      <c r="R8" s="28"/>
      <c r="S8" s="28"/>
      <c r="T8" s="28"/>
      <c r="U8" s="28"/>
      <c r="V8" s="28"/>
      <c r="W8" s="28"/>
    </row>
    <row r="9" spans="1:23" ht="15.75">
      <c r="A9" s="22" t="s">
        <v>22</v>
      </c>
      <c r="B9" s="23" t="s">
        <v>30</v>
      </c>
      <c r="C9" s="26" t="s">
        <v>32</v>
      </c>
      <c r="L9" s="28"/>
      <c r="M9" s="30" t="s">
        <v>53</v>
      </c>
      <c r="O9" s="28"/>
      <c r="P9" s="28"/>
      <c r="Q9" s="28"/>
      <c r="R9" s="28"/>
      <c r="S9" s="28"/>
      <c r="T9" s="28"/>
      <c r="U9" s="28"/>
      <c r="V9" s="28"/>
      <c r="W9" s="28"/>
    </row>
    <row r="10" spans="1:23">
      <c r="A10" s="27" t="str">
        <f>Event</f>
        <v>Average event</v>
      </c>
      <c r="B10" t="str">
        <f>category</f>
        <v>ALL Active</v>
      </c>
      <c r="C10" s="19">
        <v>3</v>
      </c>
      <c r="L10" s="28"/>
      <c r="M10" s="30" t="s">
        <v>54</v>
      </c>
      <c r="O10" s="28"/>
      <c r="P10" s="28"/>
      <c r="Q10" s="28"/>
      <c r="R10" s="28"/>
      <c r="S10" s="28"/>
      <c r="T10" s="28"/>
      <c r="U10" s="28"/>
      <c r="V10" s="28"/>
      <c r="W10" s="28"/>
    </row>
    <row r="11" spans="1:23" ht="15.75">
      <c r="A11" s="22" t="s">
        <v>22</v>
      </c>
      <c r="B11" s="23" t="s">
        <v>30</v>
      </c>
      <c r="C11" s="26" t="s">
        <v>32</v>
      </c>
      <c r="L11" s="28"/>
      <c r="M11" s="30" t="s">
        <v>55</v>
      </c>
      <c r="O11" s="28"/>
      <c r="P11" s="28"/>
      <c r="Q11" s="28"/>
      <c r="R11" s="28"/>
      <c r="S11" s="28"/>
      <c r="T11" s="28"/>
      <c r="U11" s="28"/>
      <c r="V11" s="28"/>
      <c r="W11" s="28"/>
    </row>
    <row r="12" spans="1:23">
      <c r="A12" s="27" t="str">
        <f>Event</f>
        <v>Average event</v>
      </c>
      <c r="B12" t="str">
        <f>category</f>
        <v>ALL Active</v>
      </c>
      <c r="C12" s="19">
        <v>4</v>
      </c>
      <c r="L12" s="28"/>
      <c r="M12" s="30" t="s">
        <v>56</v>
      </c>
      <c r="O12" s="28"/>
      <c r="P12" s="28"/>
      <c r="Q12" s="28"/>
      <c r="R12" s="28"/>
      <c r="S12" s="28"/>
      <c r="T12" s="28"/>
      <c r="U12" s="28"/>
      <c r="V12" s="28"/>
      <c r="W12" s="28"/>
    </row>
    <row r="13" spans="1:23" ht="15.75">
      <c r="A13" s="22" t="s">
        <v>22</v>
      </c>
      <c r="B13" s="23" t="s">
        <v>30</v>
      </c>
      <c r="C13" s="26" t="s">
        <v>32</v>
      </c>
      <c r="L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3">
      <c r="A14" s="27" t="str">
        <f>Event</f>
        <v>Average event</v>
      </c>
      <c r="B14" t="str">
        <f>category</f>
        <v>ALL Active</v>
      </c>
      <c r="C14" s="19">
        <v>5</v>
      </c>
      <c r="L14" s="28"/>
      <c r="M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23" ht="15.75">
      <c r="A15" s="22" t="s">
        <v>22</v>
      </c>
      <c r="B15" s="23" t="s">
        <v>30</v>
      </c>
      <c r="C15" s="26" t="s">
        <v>32</v>
      </c>
      <c r="L15" s="28"/>
      <c r="M15" s="58"/>
      <c r="O15" s="28"/>
      <c r="P15" s="28"/>
      <c r="Q15" s="28"/>
      <c r="R15" s="28"/>
      <c r="S15" s="28"/>
      <c r="T15" s="28"/>
      <c r="U15" s="28"/>
      <c r="V15" s="28"/>
      <c r="W15" s="28"/>
    </row>
    <row r="16" spans="1:23">
      <c r="A16" s="27" t="str">
        <f>Event</f>
        <v>Average event</v>
      </c>
      <c r="B16" t="str">
        <f>category</f>
        <v>ALL Active</v>
      </c>
      <c r="C16" s="19">
        <v>6</v>
      </c>
      <c r="L16" s="28"/>
      <c r="M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3" ht="15.75">
      <c r="A17" s="22" t="s">
        <v>22</v>
      </c>
      <c r="B17" s="23" t="s">
        <v>30</v>
      </c>
      <c r="C17" s="26" t="s">
        <v>32</v>
      </c>
      <c r="L17" s="28"/>
      <c r="M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>
      <c r="A18" s="27" t="str">
        <f>Event</f>
        <v>Average event</v>
      </c>
      <c r="B18" t="str">
        <f>category</f>
        <v>ALL Active</v>
      </c>
      <c r="C18" s="19">
        <v>7</v>
      </c>
      <c r="L18" s="28"/>
      <c r="M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1:23" ht="15.75">
      <c r="A19" s="22" t="s">
        <v>22</v>
      </c>
      <c r="B19" s="23" t="s">
        <v>30</v>
      </c>
      <c r="C19" s="26" t="s">
        <v>32</v>
      </c>
      <c r="L19" s="28"/>
      <c r="M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3">
      <c r="A20" s="27" t="str">
        <f>Event</f>
        <v>Average event</v>
      </c>
      <c r="B20" t="str">
        <f>category</f>
        <v>ALL Active</v>
      </c>
      <c r="C20" s="19">
        <v>8</v>
      </c>
      <c r="L20" s="28"/>
      <c r="M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23" ht="15.75">
      <c r="A21" s="22" t="s">
        <v>22</v>
      </c>
      <c r="B21" s="23" t="s">
        <v>30</v>
      </c>
      <c r="C21" s="26" t="s">
        <v>32</v>
      </c>
      <c r="L21" s="28"/>
      <c r="M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3">
      <c r="A22" s="27" t="str">
        <f>Event</f>
        <v>Average event</v>
      </c>
      <c r="B22" t="str">
        <f>category</f>
        <v>ALL Active</v>
      </c>
      <c r="C22" s="19">
        <v>9</v>
      </c>
      <c r="L22" s="28"/>
      <c r="M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 ht="15.75">
      <c r="A23" s="22" t="s">
        <v>22</v>
      </c>
      <c r="B23" s="23" t="s">
        <v>30</v>
      </c>
      <c r="C23" s="26" t="s">
        <v>32</v>
      </c>
      <c r="L23" s="28"/>
      <c r="M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>
      <c r="A24" s="27" t="str">
        <f>Event</f>
        <v>Average event</v>
      </c>
      <c r="B24" t="str">
        <f>category</f>
        <v>ALL Active</v>
      </c>
      <c r="C24" s="19">
        <v>10</v>
      </c>
      <c r="L24" s="28"/>
      <c r="M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ht="15.75">
      <c r="A25" s="22" t="s">
        <v>22</v>
      </c>
      <c r="B25" s="23" t="s">
        <v>30</v>
      </c>
      <c r="C25" s="26" t="s">
        <v>32</v>
      </c>
      <c r="L25" s="28"/>
      <c r="M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1:23">
      <c r="A26" s="27" t="str">
        <f>Event</f>
        <v>Average event</v>
      </c>
      <c r="B26" t="str">
        <f>category</f>
        <v>ALL Active</v>
      </c>
      <c r="C26" s="19">
        <v>11</v>
      </c>
      <c r="M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1:23" ht="15.75">
      <c r="A27" s="22" t="s">
        <v>22</v>
      </c>
      <c r="B27" s="23" t="s">
        <v>30</v>
      </c>
      <c r="C27" s="26" t="s">
        <v>32</v>
      </c>
      <c r="M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3">
      <c r="A28" s="27" t="str">
        <f>Event</f>
        <v>Average event</v>
      </c>
      <c r="B28" t="str">
        <f>category</f>
        <v>ALL Active</v>
      </c>
      <c r="C28" s="19">
        <v>12</v>
      </c>
      <c r="M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1:23" ht="15.75">
      <c r="A29" s="22" t="s">
        <v>22</v>
      </c>
      <c r="B29" s="23" t="s">
        <v>30</v>
      </c>
      <c r="C29" s="26" t="s">
        <v>32</v>
      </c>
      <c r="M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1:23">
      <c r="A30" s="27" t="str">
        <f>Event</f>
        <v>Average event</v>
      </c>
      <c r="B30" t="str">
        <f>category</f>
        <v>ALL Active</v>
      </c>
      <c r="C30" s="19">
        <v>13</v>
      </c>
      <c r="M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1:23" ht="15.75">
      <c r="A31" s="22" t="s">
        <v>22</v>
      </c>
      <c r="B31" s="23" t="s">
        <v>30</v>
      </c>
      <c r="C31" s="26" t="s">
        <v>32</v>
      </c>
      <c r="M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1:23">
      <c r="A32" s="27" t="str">
        <f>Event</f>
        <v>Average event</v>
      </c>
      <c r="B32" t="str">
        <f>category</f>
        <v>ALL Active</v>
      </c>
      <c r="C32" s="19">
        <v>14</v>
      </c>
      <c r="M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ht="15.75">
      <c r="A33" s="22" t="s">
        <v>22</v>
      </c>
      <c r="B33" s="23" t="s">
        <v>30</v>
      </c>
      <c r="C33" s="26" t="s">
        <v>32</v>
      </c>
      <c r="M33" s="28"/>
      <c r="O33" s="28"/>
      <c r="P33" s="28"/>
      <c r="Q33" s="28"/>
      <c r="R33" s="28"/>
      <c r="S33" s="28"/>
      <c r="T33" s="28"/>
      <c r="U33" s="28"/>
      <c r="V33" s="28"/>
      <c r="W33" s="28"/>
    </row>
    <row r="34" spans="1:23">
      <c r="A34" s="27" t="str">
        <f>Event</f>
        <v>Average event</v>
      </c>
      <c r="B34" t="str">
        <f>category</f>
        <v>ALL Active</v>
      </c>
      <c r="C34" s="19">
        <v>15</v>
      </c>
      <c r="M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ht="15.75">
      <c r="A35" s="22" t="s">
        <v>22</v>
      </c>
      <c r="B35" s="23" t="s">
        <v>30</v>
      </c>
      <c r="C35" s="26" t="s">
        <v>32</v>
      </c>
      <c r="M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1:23">
      <c r="A36" s="27" t="str">
        <f>Event</f>
        <v>Average event</v>
      </c>
      <c r="B36" t="str">
        <f>category</f>
        <v>ALL Active</v>
      </c>
      <c r="C36" s="19">
        <v>16</v>
      </c>
      <c r="M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3" ht="15.75">
      <c r="A37" s="22" t="s">
        <v>22</v>
      </c>
      <c r="B37" s="23" t="s">
        <v>30</v>
      </c>
      <c r="C37" s="26" t="s">
        <v>32</v>
      </c>
      <c r="M37" s="28"/>
      <c r="O37" s="28"/>
      <c r="P37" s="28"/>
      <c r="Q37" s="28"/>
      <c r="R37" s="28"/>
      <c r="S37" s="28"/>
      <c r="T37" s="28"/>
      <c r="U37" s="28"/>
      <c r="V37" s="28"/>
      <c r="W37" s="28"/>
    </row>
    <row r="38" spans="1:23">
      <c r="A38" s="27" t="str">
        <f>Event</f>
        <v>Average event</v>
      </c>
      <c r="B38" t="str">
        <f>category</f>
        <v>ALL Active</v>
      </c>
      <c r="C38" s="19">
        <v>17</v>
      </c>
      <c r="M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1:23" ht="15.75">
      <c r="A39" s="22" t="s">
        <v>22</v>
      </c>
      <c r="B39" s="23" t="s">
        <v>30</v>
      </c>
      <c r="C39" s="26" t="s">
        <v>32</v>
      </c>
      <c r="M39" s="28"/>
      <c r="O39" s="28"/>
      <c r="P39" s="28"/>
      <c r="Q39" s="28"/>
      <c r="R39" s="28"/>
      <c r="S39" s="28"/>
      <c r="T39" s="28"/>
      <c r="U39" s="28"/>
      <c r="V39" s="28"/>
      <c r="W39" s="28"/>
    </row>
    <row r="40" spans="1:23">
      <c r="A40" s="27" t="str">
        <f>Event</f>
        <v>Average event</v>
      </c>
      <c r="B40" t="str">
        <f>category</f>
        <v>ALL Active</v>
      </c>
      <c r="C40" s="19">
        <v>18</v>
      </c>
      <c r="M40" s="28"/>
      <c r="O40" s="28"/>
      <c r="P40" s="28"/>
      <c r="Q40" s="28"/>
      <c r="R40" s="28"/>
      <c r="S40" s="28"/>
      <c r="T40" s="28"/>
      <c r="U40" s="28"/>
      <c r="V40" s="28"/>
      <c r="W40" s="28"/>
    </row>
    <row r="41" spans="1:23" ht="15.75">
      <c r="A41" s="22" t="s">
        <v>22</v>
      </c>
      <c r="B41" s="23" t="s">
        <v>30</v>
      </c>
      <c r="C41" s="26" t="s">
        <v>32</v>
      </c>
      <c r="M41" s="28"/>
      <c r="O41" s="28"/>
      <c r="P41" s="28"/>
      <c r="Q41" s="28"/>
      <c r="R41" s="28"/>
      <c r="S41" s="28"/>
      <c r="T41" s="28"/>
      <c r="U41" s="28"/>
      <c r="V41" s="28"/>
      <c r="W41" s="28"/>
    </row>
    <row r="42" spans="1:23">
      <c r="A42" s="27" t="str">
        <f>Event</f>
        <v>Average event</v>
      </c>
      <c r="B42" t="str">
        <f>category</f>
        <v>ALL Active</v>
      </c>
      <c r="C42" s="19">
        <v>19</v>
      </c>
      <c r="M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3" ht="15.75">
      <c r="A43" s="22" t="s">
        <v>22</v>
      </c>
      <c r="B43" s="23" t="s">
        <v>30</v>
      </c>
      <c r="C43" s="26" t="s">
        <v>32</v>
      </c>
      <c r="M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1:23">
      <c r="A44" s="27" t="str">
        <f>Event</f>
        <v>Average event</v>
      </c>
      <c r="B44" t="str">
        <f>category</f>
        <v>ALL Active</v>
      </c>
      <c r="C44" s="19">
        <v>20</v>
      </c>
      <c r="M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ht="15.75">
      <c r="A45" s="22" t="s">
        <v>22</v>
      </c>
      <c r="B45" s="23" t="s">
        <v>30</v>
      </c>
      <c r="C45" s="26" t="s">
        <v>32</v>
      </c>
      <c r="M45" s="28"/>
      <c r="O45" s="28"/>
      <c r="P45" s="28"/>
      <c r="Q45" s="28"/>
      <c r="R45" s="28"/>
      <c r="S45" s="28"/>
      <c r="T45" s="28"/>
      <c r="U45" s="28"/>
      <c r="V45" s="28"/>
      <c r="W45" s="28"/>
    </row>
    <row r="46" spans="1:23">
      <c r="A46" s="27" t="str">
        <f>Event</f>
        <v>Average event</v>
      </c>
      <c r="B46" t="str">
        <f>category</f>
        <v>ALL Active</v>
      </c>
      <c r="C46" s="19">
        <v>21</v>
      </c>
      <c r="L46" s="28"/>
      <c r="M46" s="28"/>
    </row>
    <row r="47" spans="1:23" ht="15.75">
      <c r="A47" s="22" t="s">
        <v>22</v>
      </c>
      <c r="B47" s="23" t="s">
        <v>30</v>
      </c>
      <c r="C47" s="26" t="s">
        <v>32</v>
      </c>
      <c r="L47" s="28"/>
      <c r="M47" s="28"/>
    </row>
    <row r="48" spans="1:23">
      <c r="A48" s="27" t="str">
        <f>Event</f>
        <v>Average event</v>
      </c>
      <c r="B48" t="str">
        <f>category</f>
        <v>ALL Active</v>
      </c>
      <c r="C48" s="19">
        <v>22</v>
      </c>
      <c r="L48" s="28"/>
      <c r="M48" s="29" t="s">
        <v>47</v>
      </c>
    </row>
    <row r="49" spans="1:13" ht="15.75">
      <c r="A49" s="22" t="s">
        <v>22</v>
      </c>
      <c r="B49" s="23" t="s">
        <v>30</v>
      </c>
      <c r="C49" s="26" t="s">
        <v>32</v>
      </c>
      <c r="L49" s="28"/>
      <c r="M49" s="59" t="s">
        <v>50</v>
      </c>
    </row>
    <row r="50" spans="1:13">
      <c r="A50" s="27" t="str">
        <f>Event</f>
        <v>Average event</v>
      </c>
      <c r="B50" t="str">
        <f>category</f>
        <v>ALL Active</v>
      </c>
      <c r="C50" s="19">
        <v>23</v>
      </c>
      <c r="L50" s="28"/>
      <c r="M50" s="32">
        <v>39993</v>
      </c>
    </row>
    <row r="51" spans="1:13" ht="15.75">
      <c r="A51" s="22" t="s">
        <v>22</v>
      </c>
      <c r="B51" s="23" t="s">
        <v>30</v>
      </c>
      <c r="C51" s="26" t="s">
        <v>32</v>
      </c>
      <c r="L51" s="28"/>
      <c r="M51" s="32">
        <v>39994</v>
      </c>
    </row>
    <row r="52" spans="1:13">
      <c r="A52" s="27" t="str">
        <f>Event</f>
        <v>Average event</v>
      </c>
      <c r="B52" t="str">
        <f>category</f>
        <v>ALL Active</v>
      </c>
      <c r="C52" s="19">
        <v>24</v>
      </c>
      <c r="L52" s="28"/>
      <c r="M52" s="32">
        <v>40007</v>
      </c>
    </row>
    <row r="53" spans="1:13">
      <c r="L53" s="28"/>
      <c r="M53" s="32">
        <v>40008</v>
      </c>
    </row>
    <row r="54" spans="1:13">
      <c r="L54" s="28"/>
      <c r="M54" s="32">
        <v>40010</v>
      </c>
    </row>
    <row r="55" spans="1:13">
      <c r="L55" s="28"/>
      <c r="M55" s="32">
        <v>40015</v>
      </c>
    </row>
    <row r="56" spans="1:13">
      <c r="L56" s="28"/>
      <c r="M56" s="32">
        <v>40021</v>
      </c>
    </row>
    <row r="57" spans="1:13">
      <c r="L57" s="28"/>
      <c r="M57" s="32">
        <v>40035</v>
      </c>
    </row>
    <row r="58" spans="1:13">
      <c r="L58" s="28"/>
      <c r="M58" s="32">
        <v>40036</v>
      </c>
    </row>
    <row r="59" spans="1:13">
      <c r="M59" s="32">
        <v>40043</v>
      </c>
    </row>
    <row r="60" spans="1:13">
      <c r="M60" s="32">
        <v>40052</v>
      </c>
    </row>
    <row r="61" spans="1:13">
      <c r="M61" s="32">
        <v>40053</v>
      </c>
    </row>
    <row r="62" spans="1:13">
      <c r="M62" s="32">
        <v>40058</v>
      </c>
    </row>
    <row r="63" spans="1:13">
      <c r="M63" s="32">
        <v>40066</v>
      </c>
    </row>
    <row r="64" spans="1:13">
      <c r="M64" s="32">
        <v>40067</v>
      </c>
    </row>
    <row r="65" spans="12:13">
      <c r="M65" s="32"/>
    </row>
    <row r="66" spans="12:13">
      <c r="M66" s="32"/>
    </row>
    <row r="67" spans="12:13">
      <c r="M67" s="32"/>
    </row>
    <row r="68" spans="12:13">
      <c r="M68" s="32"/>
    </row>
    <row r="69" spans="12:13">
      <c r="M69" s="32"/>
    </row>
    <row r="70" spans="12:13">
      <c r="M70" s="32"/>
    </row>
    <row r="71" spans="12:13">
      <c r="M71" s="32"/>
    </row>
    <row r="72" spans="12:13">
      <c r="M72" s="32"/>
    </row>
    <row r="73" spans="12:13">
      <c r="M73" s="32"/>
    </row>
    <row r="74" spans="12:13">
      <c r="L74" s="28"/>
      <c r="M74" s="28"/>
    </row>
    <row r="75" spans="12:13">
      <c r="L75" s="28"/>
      <c r="M75" s="28"/>
    </row>
    <row r="76" spans="12:13">
      <c r="L76" s="28" t="s">
        <v>39</v>
      </c>
      <c r="M76" s="28" t="str">
        <f>IF(Typeofresults="Aggregate", "(MW)", "(kW)")</f>
        <v>(kW)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36</vt:i4>
      </vt:variant>
    </vt:vector>
  </HeadingPairs>
  <TitlesOfParts>
    <vt:vector size="39" baseType="lpstr">
      <vt:lpstr>Inputs-Results</vt:lpstr>
      <vt:lpstr>Ex-Post Impact Tables DATA</vt:lpstr>
      <vt:lpstr>Lookup</vt:lpstr>
      <vt:lpstr>acctsemployed</vt:lpstr>
      <vt:lpstr>category</vt:lpstr>
      <vt:lpstr>categorylist</vt:lpstr>
      <vt:lpstr>criteria1</vt:lpstr>
      <vt:lpstr>criteria10</vt:lpstr>
      <vt:lpstr>criteria11</vt:lpstr>
      <vt:lpstr>criteria12</vt:lpstr>
      <vt:lpstr>criteria13</vt:lpstr>
      <vt:lpstr>criteria14</vt:lpstr>
      <vt:lpstr>criteria15</vt:lpstr>
      <vt:lpstr>criteria16</vt:lpstr>
      <vt:lpstr>criteria17</vt:lpstr>
      <vt:lpstr>criteria18</vt:lpstr>
      <vt:lpstr>criteria19</vt:lpstr>
      <vt:lpstr>criteria2</vt:lpstr>
      <vt:lpstr>criteria20</vt:lpstr>
      <vt:lpstr>criteria21</vt:lpstr>
      <vt:lpstr>criteria22</vt:lpstr>
      <vt:lpstr>criteria23</vt:lpstr>
      <vt:lpstr>criteria24</vt:lpstr>
      <vt:lpstr>criteria3</vt:lpstr>
      <vt:lpstr>criteria4</vt:lpstr>
      <vt:lpstr>criteria5</vt:lpstr>
      <vt:lpstr>criteria6</vt:lpstr>
      <vt:lpstr>criteria7</vt:lpstr>
      <vt:lpstr>criteria8</vt:lpstr>
      <vt:lpstr>criteria9</vt:lpstr>
      <vt:lpstr>criteriadaily</vt:lpstr>
      <vt:lpstr>DATA</vt:lpstr>
      <vt:lpstr>DayType</vt:lpstr>
      <vt:lpstr>Event</vt:lpstr>
      <vt:lpstr>eventlist</vt:lpstr>
      <vt:lpstr>totalaccts</vt:lpstr>
      <vt:lpstr>Typeofresults</vt:lpstr>
      <vt:lpstr>units</vt:lpstr>
      <vt:lpstr>YearType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Mercurio</dc:creator>
  <cp:lastModifiedBy>Zach Mayer</cp:lastModifiedBy>
  <dcterms:created xsi:type="dcterms:W3CDTF">2008-11-16T20:58:28Z</dcterms:created>
  <dcterms:modified xsi:type="dcterms:W3CDTF">2010-03-31T17:49:57Z</dcterms:modified>
</cp:coreProperties>
</file>