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rojects\SCE\2021 &amp; 2022 SCE DR Evaluations\API\2021\Deliverables\06 Submittal\PY2021_API_Draft_Final_03042022\"/>
    </mc:Choice>
  </mc:AlternateContent>
  <bookViews>
    <workbookView xWindow="90" yWindow="90" windowWidth="17220" windowHeight="8895" activeTab="1"/>
  </bookViews>
  <sheets>
    <sheet name="Confidentiality Disclosure" sheetId="7" r:id="rId1"/>
    <sheet name="Results" sheetId="3" r:id="rId2"/>
    <sheet name="Event_Char" sheetId="4" state="hidden" r:id="rId3"/>
    <sheet name="Interval_Char" sheetId="5" state="hidden" r:id="rId4"/>
    <sheet name="Helpers" sheetId="6" state="hidden" r:id="rId5"/>
  </sheets>
  <definedNames>
    <definedName name="_xlnm._FilterDatabase" localSheetId="2" hidden="1">Event_Char!$A$1:$AE$223</definedName>
    <definedName name="_xlnm._FilterDatabase" localSheetId="3" hidden="1">Interval_Char!$A$1:$J$913</definedName>
    <definedName name="category">Results!$D$7</definedName>
    <definedName name="category_list">Helpers!$G$5:$G$21</definedName>
    <definedName name="devices">Results!#REF!</definedName>
    <definedName name="eventday">Results!$D$9</definedName>
    <definedName name="eventday_list">Helpers!$B$11:$B$26</definedName>
    <definedName name="eventlookup">Helpers!$M$5</definedName>
    <definedName name="events">Event_Char!$A:$AF</definedName>
    <definedName name="events_x">Event_Char!$A$1:$AF$1</definedName>
    <definedName name="events_y">Event_Char!$A:$A</definedName>
    <definedName name="intervallookup">Helpers!$M$6</definedName>
    <definedName name="intervals">Interval_Char!$A:$I</definedName>
    <definedName name="intervals_x">Interval_Char!$A$1:$I$1</definedName>
    <definedName name="intervals_y">Interval_Char!$A:$A</definedName>
    <definedName name="level">Results!$D$6</definedName>
    <definedName name="level_list">Helpers!$B$5:$B$8</definedName>
    <definedName name="multiplier">Helpers!$L$17</definedName>
    <definedName name="multiplier_table">Helpers!$K$13:$L$16</definedName>
    <definedName name="segment">Results!$D$8</definedName>
    <definedName name="segment_list">Helpers!$I$5:$I$21</definedName>
    <definedName name="sites">Results!$D$12</definedName>
    <definedName name="tons">Results!#REF!</definedName>
    <definedName name="units">Helpers!$K$9</definedName>
  </definedNames>
  <calcPr calcId="162913"/>
  <fileRecoveryPr autoRecover="0"/>
</workbook>
</file>

<file path=xl/calcChain.xml><?xml version="1.0" encoding="utf-8"?>
<calcChain xmlns="http://schemas.openxmlformats.org/spreadsheetml/2006/main">
  <c r="C10" i="3" l="1"/>
  <c r="J913" i="5" l="1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2" i="5"/>
  <c r="A913" i="5" l="1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I16" i="6"/>
  <c r="I15" i="6"/>
  <c r="I14" i="6"/>
  <c r="I13" i="6"/>
  <c r="I12" i="6"/>
  <c r="I11" i="6"/>
  <c r="I10" i="6"/>
  <c r="I9" i="6"/>
  <c r="I8" i="6"/>
  <c r="I7" i="6"/>
  <c r="I6" i="6"/>
  <c r="I5" i="6"/>
  <c r="M6" i="6"/>
  <c r="M5" i="6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39" i="4"/>
  <c r="A13" i="4"/>
  <c r="A38" i="4"/>
  <c r="A12" i="4"/>
  <c r="A37" i="4"/>
  <c r="A11" i="4"/>
  <c r="A36" i="4"/>
  <c r="A10" i="4"/>
  <c r="A35" i="4"/>
  <c r="A9" i="4"/>
  <c r="A34" i="4"/>
  <c r="A8" i="4"/>
  <c r="A33" i="4"/>
  <c r="A7" i="4"/>
  <c r="A32" i="4"/>
  <c r="A6" i="4"/>
  <c r="A31" i="4"/>
  <c r="A5" i="4"/>
  <c r="A30" i="4"/>
  <c r="A4" i="4"/>
  <c r="A29" i="4"/>
  <c r="A3" i="4"/>
  <c r="A28" i="4"/>
  <c r="A2" i="4"/>
  <c r="K15" i="3" l="1"/>
  <c r="V29" i="3"/>
  <c r="V25" i="3"/>
  <c r="V24" i="3"/>
  <c r="V23" i="3"/>
  <c r="V20" i="3"/>
  <c r="V19" i="3"/>
  <c r="V16" i="3"/>
  <c r="V13" i="3"/>
  <c r="V10" i="3"/>
  <c r="V30" i="3"/>
  <c r="V28" i="3"/>
  <c r="V21" i="3"/>
  <c r="V17" i="3"/>
  <c r="V12" i="3"/>
  <c r="V9" i="3"/>
  <c r="V27" i="3"/>
  <c r="V22" i="3"/>
  <c r="V18" i="3"/>
  <c r="V14" i="3"/>
  <c r="V11" i="3"/>
  <c r="V7" i="3"/>
  <c r="V26" i="3"/>
  <c r="V8" i="3"/>
  <c r="V15" i="3"/>
  <c r="D12" i="3"/>
  <c r="K7" i="3"/>
  <c r="K30" i="3"/>
  <c r="K22" i="3"/>
  <c r="K14" i="3"/>
  <c r="K29" i="3"/>
  <c r="K21" i="3"/>
  <c r="K13" i="3"/>
  <c r="K28" i="3"/>
  <c r="K20" i="3"/>
  <c r="K12" i="3"/>
  <c r="K27" i="3"/>
  <c r="K19" i="3"/>
  <c r="K11" i="3"/>
  <c r="K26" i="3"/>
  <c r="K18" i="3"/>
  <c r="K10" i="3"/>
  <c r="K25" i="3"/>
  <c r="K17" i="3"/>
  <c r="K9" i="3"/>
  <c r="K24" i="3"/>
  <c r="K16" i="3"/>
  <c r="K8" i="3"/>
  <c r="K23" i="3"/>
  <c r="X8" i="3" l="1"/>
  <c r="W8" i="3" l="1"/>
  <c r="X9" i="3"/>
  <c r="W9" i="3"/>
  <c r="X7" i="3"/>
  <c r="W7" i="3"/>
  <c r="X10" i="3" l="1"/>
  <c r="W10" i="3"/>
  <c r="X11" i="3" l="1"/>
  <c r="W11" i="3"/>
  <c r="X12" i="3" l="1"/>
  <c r="W12" i="3"/>
  <c r="X13" i="3" l="1"/>
  <c r="W13" i="3"/>
  <c r="X14" i="3" l="1"/>
  <c r="W14" i="3"/>
  <c r="M21" i="6"/>
  <c r="M22" i="6" s="1"/>
  <c r="K9" i="6"/>
  <c r="C16" i="3" l="1"/>
  <c r="C14" i="3"/>
  <c r="X15" i="3"/>
  <c r="W15" i="3"/>
  <c r="I32" i="3"/>
  <c r="G32" i="3"/>
  <c r="I5" i="3"/>
  <c r="H5" i="3"/>
  <c r="G5" i="3"/>
  <c r="H32" i="3"/>
  <c r="R33" i="3"/>
  <c r="Q33" i="3"/>
  <c r="P33" i="3"/>
  <c r="O33" i="3"/>
  <c r="N33" i="3"/>
  <c r="M33" i="3"/>
  <c r="L33" i="3"/>
  <c r="X16" i="3" l="1"/>
  <c r="W16" i="3"/>
  <c r="X17" i="3" l="1"/>
  <c r="W17" i="3"/>
  <c r="D13" i="3"/>
  <c r="K34" i="3"/>
  <c r="X18" i="3" l="1"/>
  <c r="W18" i="3"/>
  <c r="L16" i="6"/>
  <c r="L14" i="6"/>
  <c r="L13" i="6"/>
  <c r="L17" i="6" s="1"/>
  <c r="X19" i="3" l="1"/>
  <c r="W19" i="3"/>
  <c r="X20" i="3"/>
  <c r="W20" i="3"/>
  <c r="H15" i="3"/>
  <c r="H23" i="3"/>
  <c r="S7" i="3"/>
  <c r="G15" i="3"/>
  <c r="G23" i="3"/>
  <c r="S22" i="3"/>
  <c r="S30" i="3"/>
  <c r="S14" i="3"/>
  <c r="G12" i="3"/>
  <c r="H17" i="3"/>
  <c r="S27" i="3"/>
  <c r="H9" i="3"/>
  <c r="S19" i="3"/>
  <c r="G25" i="3"/>
  <c r="H30" i="3"/>
  <c r="S11" i="3"/>
  <c r="G17" i="3"/>
  <c r="H22" i="3"/>
  <c r="G9" i="3"/>
  <c r="H14" i="3"/>
  <c r="S24" i="3"/>
  <c r="G30" i="3"/>
  <c r="S16" i="3"/>
  <c r="G22" i="3"/>
  <c r="H27" i="3"/>
  <c r="S8" i="3"/>
  <c r="G14" i="3"/>
  <c r="H19" i="3"/>
  <c r="S29" i="3"/>
  <c r="H11" i="3"/>
  <c r="S21" i="3"/>
  <c r="G27" i="3"/>
  <c r="S13" i="3"/>
  <c r="G19" i="3"/>
  <c r="H24" i="3"/>
  <c r="G11" i="3"/>
  <c r="H16" i="3"/>
  <c r="S26" i="3"/>
  <c r="H8" i="3"/>
  <c r="S18" i="3"/>
  <c r="G24" i="3"/>
  <c r="H29" i="3"/>
  <c r="S10" i="3"/>
  <c r="G16" i="3"/>
  <c r="H21" i="3"/>
  <c r="G8" i="3"/>
  <c r="H13" i="3"/>
  <c r="G7" i="3"/>
  <c r="G29" i="3"/>
  <c r="S23" i="3"/>
  <c r="G21" i="3"/>
  <c r="H26" i="3"/>
  <c r="S15" i="3"/>
  <c r="G13" i="3"/>
  <c r="H18" i="3"/>
  <c r="H7" i="3"/>
  <c r="S28" i="3"/>
  <c r="H10" i="3"/>
  <c r="S20" i="3"/>
  <c r="G26" i="3"/>
  <c r="G28" i="3"/>
  <c r="S12" i="3"/>
  <c r="G18" i="3"/>
  <c r="G10" i="3"/>
  <c r="S25" i="3"/>
  <c r="S17" i="3"/>
  <c r="H28" i="3"/>
  <c r="S9" i="3"/>
  <c r="G20" i="3"/>
  <c r="H20" i="3"/>
  <c r="H25" i="3"/>
  <c r="H12" i="3"/>
  <c r="I19" i="3" l="1"/>
  <c r="R19" i="3" s="1"/>
  <c r="I17" i="3"/>
  <c r="M17" i="3" s="1"/>
  <c r="I26" i="3"/>
  <c r="I14" i="3"/>
  <c r="J14" i="3" s="1"/>
  <c r="H34" i="3"/>
  <c r="I22" i="3"/>
  <c r="J22" i="3" s="1"/>
  <c r="I13" i="3"/>
  <c r="J13" i="3" s="1"/>
  <c r="I30" i="3"/>
  <c r="J30" i="3" s="1"/>
  <c r="I10" i="3"/>
  <c r="J10" i="3" s="1"/>
  <c r="I21" i="3"/>
  <c r="J21" i="3" s="1"/>
  <c r="I9" i="3"/>
  <c r="J9" i="3" s="1"/>
  <c r="I29" i="3"/>
  <c r="J29" i="3" s="1"/>
  <c r="J17" i="3"/>
  <c r="G34" i="3"/>
  <c r="I7" i="3"/>
  <c r="I27" i="3"/>
  <c r="I8" i="3"/>
  <c r="J8" i="3" s="1"/>
  <c r="I25" i="3"/>
  <c r="J25" i="3" s="1"/>
  <c r="I28" i="3"/>
  <c r="J28" i="3" s="1"/>
  <c r="I16" i="3"/>
  <c r="J16" i="3" s="1"/>
  <c r="I18" i="3"/>
  <c r="I24" i="3"/>
  <c r="J24" i="3" s="1"/>
  <c r="I12" i="3"/>
  <c r="J12" i="3" s="1"/>
  <c r="I20" i="3"/>
  <c r="J20" i="3" s="1"/>
  <c r="I23" i="3"/>
  <c r="J23" i="3" s="1"/>
  <c r="I11" i="3"/>
  <c r="J11" i="3" s="1"/>
  <c r="I15" i="3"/>
  <c r="S34" i="3" a="1"/>
  <c r="S34" i="3" s="1"/>
  <c r="J19" i="3"/>
  <c r="Q19" i="3" l="1"/>
  <c r="P19" i="3"/>
  <c r="T19" i="3"/>
  <c r="O19" i="3"/>
  <c r="M19" i="3"/>
  <c r="N19" i="3"/>
  <c r="L19" i="3"/>
  <c r="L17" i="3"/>
  <c r="O17" i="3"/>
  <c r="J7" i="3"/>
  <c r="X21" i="3"/>
  <c r="W21" i="3"/>
  <c r="R17" i="3"/>
  <c r="Q17" i="3"/>
  <c r="P17" i="3"/>
  <c r="T17" i="3"/>
  <c r="N17" i="3"/>
  <c r="T15" i="3"/>
  <c r="R15" i="3"/>
  <c r="O15" i="3"/>
  <c r="L15" i="3"/>
  <c r="Q15" i="3"/>
  <c r="P15" i="3"/>
  <c r="N15" i="3"/>
  <c r="M15" i="3"/>
  <c r="T29" i="3"/>
  <c r="R29" i="3"/>
  <c r="P29" i="3"/>
  <c r="Q29" i="3"/>
  <c r="O29" i="3"/>
  <c r="N29" i="3"/>
  <c r="M29" i="3"/>
  <c r="L29" i="3"/>
  <c r="P20" i="3"/>
  <c r="M20" i="3"/>
  <c r="R20" i="3"/>
  <c r="N20" i="3"/>
  <c r="L20" i="3"/>
  <c r="O20" i="3"/>
  <c r="Q20" i="3"/>
  <c r="T20" i="3"/>
  <c r="T12" i="3"/>
  <c r="P12" i="3"/>
  <c r="O12" i="3"/>
  <c r="N12" i="3"/>
  <c r="M12" i="3"/>
  <c r="L12" i="3"/>
  <c r="R12" i="3"/>
  <c r="Q12" i="3"/>
  <c r="N18" i="3"/>
  <c r="M18" i="3"/>
  <c r="P18" i="3"/>
  <c r="O18" i="3"/>
  <c r="L18" i="3"/>
  <c r="R18" i="3"/>
  <c r="Q18" i="3"/>
  <c r="T18" i="3"/>
  <c r="R7" i="3"/>
  <c r="Q7" i="3"/>
  <c r="P7" i="3"/>
  <c r="O7" i="3"/>
  <c r="N7" i="3"/>
  <c r="L7" i="3"/>
  <c r="M7" i="3"/>
  <c r="T7" i="3"/>
  <c r="I34" i="3"/>
  <c r="R23" i="3"/>
  <c r="M23" i="3"/>
  <c r="L23" i="3"/>
  <c r="N23" i="3"/>
  <c r="Q23" i="3"/>
  <c r="O23" i="3"/>
  <c r="P23" i="3"/>
  <c r="T23" i="3"/>
  <c r="R9" i="3"/>
  <c r="M9" i="3"/>
  <c r="P9" i="3"/>
  <c r="N9" i="3"/>
  <c r="O9" i="3"/>
  <c r="L9" i="3"/>
  <c r="Q9" i="3"/>
  <c r="T9" i="3"/>
  <c r="R22" i="3"/>
  <c r="Q22" i="3"/>
  <c r="M22" i="3"/>
  <c r="T22" i="3"/>
  <c r="P22" i="3"/>
  <c r="N22" i="3"/>
  <c r="L22" i="3"/>
  <c r="O22" i="3"/>
  <c r="P11" i="3"/>
  <c r="N11" i="3"/>
  <c r="R11" i="3"/>
  <c r="Q11" i="3"/>
  <c r="O11" i="3"/>
  <c r="L11" i="3"/>
  <c r="M11" i="3"/>
  <c r="T11" i="3"/>
  <c r="R10" i="3"/>
  <c r="M10" i="3"/>
  <c r="L10" i="3"/>
  <c r="T10" i="3"/>
  <c r="N10" i="3"/>
  <c r="P10" i="3"/>
  <c r="O10" i="3"/>
  <c r="Q10" i="3"/>
  <c r="P30" i="3"/>
  <c r="O30" i="3"/>
  <c r="N30" i="3"/>
  <c r="M30" i="3"/>
  <c r="L30" i="3"/>
  <c r="T30" i="3"/>
  <c r="Q30" i="3"/>
  <c r="R30" i="3"/>
  <c r="J18" i="3"/>
  <c r="J15" i="3"/>
  <c r="Q14" i="3"/>
  <c r="O14" i="3"/>
  <c r="M14" i="3"/>
  <c r="R14" i="3"/>
  <c r="N14" i="3"/>
  <c r="L14" i="3"/>
  <c r="P14" i="3"/>
  <c r="T14" i="3"/>
  <c r="R16" i="3"/>
  <c r="Q16" i="3"/>
  <c r="P16" i="3"/>
  <c r="O16" i="3"/>
  <c r="N16" i="3"/>
  <c r="M16" i="3"/>
  <c r="L16" i="3"/>
  <c r="T16" i="3"/>
  <c r="R25" i="3"/>
  <c r="L25" i="3"/>
  <c r="N25" i="3"/>
  <c r="O25" i="3"/>
  <c r="Q25" i="3"/>
  <c r="M25" i="3"/>
  <c r="P25" i="3"/>
  <c r="T25" i="3"/>
  <c r="T8" i="3"/>
  <c r="L8" i="3"/>
  <c r="M8" i="3"/>
  <c r="R8" i="3"/>
  <c r="N8" i="3"/>
  <c r="Q8" i="3"/>
  <c r="P8" i="3"/>
  <c r="O8" i="3"/>
  <c r="T26" i="3"/>
  <c r="N26" i="3"/>
  <c r="M26" i="3"/>
  <c r="L26" i="3"/>
  <c r="O26" i="3"/>
  <c r="R26" i="3"/>
  <c r="Q26" i="3"/>
  <c r="P26" i="3"/>
  <c r="O27" i="3"/>
  <c r="N27" i="3"/>
  <c r="P27" i="3"/>
  <c r="M27" i="3"/>
  <c r="L27" i="3"/>
  <c r="R27" i="3"/>
  <c r="T27" i="3"/>
  <c r="Q27" i="3"/>
  <c r="R21" i="3"/>
  <c r="T21" i="3"/>
  <c r="Q21" i="3"/>
  <c r="P21" i="3"/>
  <c r="O21" i="3"/>
  <c r="L21" i="3"/>
  <c r="N21" i="3"/>
  <c r="M21" i="3"/>
  <c r="T24" i="3"/>
  <c r="R24" i="3"/>
  <c r="Q24" i="3"/>
  <c r="P24" i="3"/>
  <c r="O24" i="3"/>
  <c r="N24" i="3"/>
  <c r="M24" i="3"/>
  <c r="L24" i="3"/>
  <c r="T13" i="3"/>
  <c r="R13" i="3"/>
  <c r="O13" i="3"/>
  <c r="L13" i="3"/>
  <c r="Q13" i="3"/>
  <c r="P13" i="3"/>
  <c r="N13" i="3"/>
  <c r="M13" i="3"/>
  <c r="Q28" i="3"/>
  <c r="T28" i="3"/>
  <c r="R28" i="3"/>
  <c r="M28" i="3"/>
  <c r="L28" i="3"/>
  <c r="P28" i="3"/>
  <c r="O28" i="3"/>
  <c r="N28" i="3"/>
  <c r="J27" i="3"/>
  <c r="J26" i="3"/>
  <c r="X22" i="3" l="1"/>
  <c r="W22" i="3"/>
  <c r="T34" i="3"/>
  <c r="R34" i="3"/>
  <c r="P34" i="3"/>
  <c r="Q34" i="3"/>
  <c r="N34" i="3"/>
  <c r="M34" i="3"/>
  <c r="J34" i="3"/>
  <c r="O34" i="3"/>
  <c r="L34" i="3"/>
  <c r="X24" i="3" l="1"/>
  <c r="W24" i="3"/>
  <c r="X23" i="3"/>
  <c r="W23" i="3"/>
  <c r="X25" i="3" l="1"/>
  <c r="W25" i="3"/>
  <c r="X26" i="3" l="1"/>
  <c r="W26" i="3"/>
  <c r="X29" i="3" l="1"/>
  <c r="X27" i="3"/>
  <c r="W27" i="3"/>
  <c r="W29" i="3" l="1"/>
  <c r="X28" i="3"/>
  <c r="W28" i="3"/>
  <c r="X30" i="3"/>
  <c r="D16" i="3" s="1"/>
  <c r="D17" i="3" s="1"/>
  <c r="W30" i="3"/>
  <c r="D14" i="3" s="1"/>
  <c r="D15" i="3" s="1"/>
</calcChain>
</file>

<file path=xl/sharedStrings.xml><?xml version="1.0" encoding="utf-8"?>
<sst xmlns="http://schemas.openxmlformats.org/spreadsheetml/2006/main" count="3104" uniqueCount="169">
  <si>
    <t>Hour Ending</t>
  </si>
  <si>
    <t>10th</t>
  </si>
  <si>
    <t>30th</t>
  </si>
  <si>
    <t>50th</t>
  </si>
  <si>
    <t>70th</t>
  </si>
  <si>
    <t>90th</t>
  </si>
  <si>
    <t>Daily</t>
  </si>
  <si>
    <t>Temp</t>
  </si>
  <si>
    <t>Date</t>
  </si>
  <si>
    <t>Aggregate</t>
  </si>
  <si>
    <t>Event Days</t>
  </si>
  <si>
    <t>Segment</t>
  </si>
  <si>
    <t>Hour</t>
  </si>
  <si>
    <t>Confidential</t>
  </si>
  <si>
    <t>Refload</t>
  </si>
  <si>
    <t>Obsload</t>
  </si>
  <si>
    <t>SE</t>
  </si>
  <si>
    <t>Report</t>
  </si>
  <si>
    <t>Daily Max Temp</t>
  </si>
  <si>
    <t>StartHour</t>
  </si>
  <si>
    <t>EndHour</t>
  </si>
  <si>
    <t>Average Impact - %</t>
  </si>
  <si>
    <t>Southern California Edison</t>
  </si>
  <si>
    <t>Table 1: Menu options</t>
  </si>
  <si>
    <t>Table 2: Event day information</t>
  </si>
  <si>
    <t>Type of Result</t>
  </si>
  <si>
    <t>All</t>
  </si>
  <si>
    <t>LCA</t>
  </si>
  <si>
    <t>Size</t>
  </si>
  <si>
    <t>Vendor</t>
  </si>
  <si>
    <t>Zone</t>
  </si>
  <si>
    <t>Category</t>
  </si>
  <si>
    <t>5th</t>
  </si>
  <si>
    <t>95th</t>
  </si>
  <si>
    <t>T-statistic</t>
  </si>
  <si>
    <t>Uncertainty Adjusted Impact - Percentiles</t>
  </si>
  <si>
    <t>% Load Reduction</t>
  </si>
  <si>
    <t>% Change</t>
  </si>
  <si>
    <t>Multiplier</t>
  </si>
  <si>
    <t>Full Hours Only - Average Impact - %</t>
  </si>
  <si>
    <t>All Customers</t>
  </si>
  <si>
    <t>Big Creek/Ventura</t>
  </si>
  <si>
    <t>LA Basin</t>
  </si>
  <si>
    <t>Outside LA Basin</t>
  </si>
  <si>
    <t>NEM Customer</t>
  </si>
  <si>
    <t>Non-NEM Customer</t>
  </si>
  <si>
    <t>Dynamic</t>
  </si>
  <si>
    <t>Flat</t>
  </si>
  <si>
    <t>Remainder of System</t>
  </si>
  <si>
    <t>South Orange County</t>
  </si>
  <si>
    <t>South of Lugo</t>
  </si>
  <si>
    <t>Basic Dropdowns</t>
  </si>
  <si>
    <t>Category Dropdown List &amp; Filters</t>
  </si>
  <si>
    <t>Input Page Lookup</t>
  </si>
  <si>
    <t>Category Options</t>
  </si>
  <si>
    <t>Segment Options</t>
  </si>
  <si>
    <t>AutoDR</t>
  </si>
  <si>
    <t>Rate Family</t>
  </si>
  <si>
    <t>Event Lookup Value</t>
  </si>
  <si>
    <t>Standby Status</t>
  </si>
  <si>
    <t>Interval Lookup Value</t>
  </si>
  <si>
    <t>Auto DR</t>
  </si>
  <si>
    <t>Industry</t>
  </si>
  <si>
    <t>No Auto DR</t>
  </si>
  <si>
    <t>AC Tonnage</t>
  </si>
  <si>
    <t>Units</t>
  </si>
  <si>
    <t>20-200kW</t>
  </si>
  <si>
    <t>Climate Zone</t>
  </si>
  <si>
    <t>20kW or Lower</t>
  </si>
  <si>
    <t>AC Cycling %</t>
  </si>
  <si>
    <t>Greater than 200kW</t>
  </si>
  <si>
    <t>Load Control Group</t>
  </si>
  <si>
    <t>TOU-8-S</t>
  </si>
  <si>
    <t>Net Energy Metered Status</t>
  </si>
  <si>
    <t>Multipliers</t>
  </si>
  <si>
    <t>TOU-8</t>
  </si>
  <si>
    <t>SubLAP</t>
  </si>
  <si>
    <t>TOU-GS1</t>
  </si>
  <si>
    <t>Low Income Rate</t>
  </si>
  <si>
    <t>Per Device</t>
  </si>
  <si>
    <t>TOU-GS2</t>
  </si>
  <si>
    <t>Per Customer</t>
  </si>
  <si>
    <t>TOU-GS3</t>
  </si>
  <si>
    <t>Per Ton</t>
  </si>
  <si>
    <t>TOU-PA-2</t>
  </si>
  <si>
    <t>TOU-PA-3</t>
  </si>
  <si>
    <t>Non-Standby Customers</t>
  </si>
  <si>
    <t>Standby Customers</t>
  </si>
  <si>
    <t>Agriculture, Mining, Construction</t>
  </si>
  <si>
    <t>Institutional/Government</t>
  </si>
  <si>
    <t>Manufacturing</t>
  </si>
  <si>
    <t>Offices, Hotels, Finance, Services</t>
  </si>
  <si>
    <t>Retail Stores</t>
  </si>
  <si>
    <t>Schools</t>
  </si>
  <si>
    <t>Unknown/Other</t>
  </si>
  <si>
    <t>Wholesale, Transport, Other Utilities</t>
  </si>
  <si>
    <t>Religious Organizations</t>
  </si>
  <si>
    <t>03 or less</t>
  </si>
  <si>
    <t>03 to 04</t>
  </si>
  <si>
    <t>04 to 05</t>
  </si>
  <si>
    <t>05 to 10</t>
  </si>
  <si>
    <t>10-100</t>
  </si>
  <si>
    <t>Redaction Lookups</t>
  </si>
  <si>
    <t>100-500</t>
  </si>
  <si>
    <t>Public</t>
  </si>
  <si>
    <t>Value for Selected Day</t>
  </si>
  <si>
    <t>500+</t>
  </si>
  <si>
    <t>Public, but Redacted to Protect Other Confidential Information</t>
  </si>
  <si>
    <t>Aggregation Level</t>
  </si>
  <si>
    <t>SDP-C-1</t>
  </si>
  <si>
    <t>SDP-C-2</t>
  </si>
  <si>
    <t>SDP-C-3</t>
  </si>
  <si>
    <t>SDP-C-4</t>
  </si>
  <si>
    <t>SDP-HD</t>
  </si>
  <si>
    <t>SDP-LD</t>
  </si>
  <si>
    <t>SDP-N</t>
  </si>
  <si>
    <t>SDP-NW</t>
  </si>
  <si>
    <t>SDP-W-1</t>
  </si>
  <si>
    <t>SDP-W-2</t>
  </si>
  <si>
    <t>SCE Central</t>
  </si>
  <si>
    <t>SCE High Desert</t>
  </si>
  <si>
    <t>SCE Low Desert</t>
  </si>
  <si>
    <t>SCE North</t>
  </si>
  <si>
    <t>SCE Northwest</t>
  </si>
  <si>
    <t>SCE West</t>
  </si>
  <si>
    <t>Yes</t>
  </si>
  <si>
    <t>No</t>
  </si>
  <si>
    <t>TOU Rate</t>
  </si>
  <si>
    <t>Resideo</t>
  </si>
  <si>
    <t>EnergyHub</t>
  </si>
  <si>
    <t>Total sites</t>
  </si>
  <si>
    <r>
      <t>Avg Temp (</t>
    </r>
    <r>
      <rPr>
        <b/>
        <sz val="11"/>
        <color theme="0"/>
        <rFont val="Calibri"/>
        <family val="2"/>
      </rPr>
      <t>°</t>
    </r>
    <r>
      <rPr>
        <b/>
        <sz val="11"/>
        <color theme="0"/>
        <rFont val="Corbel"/>
        <family val="2"/>
      </rPr>
      <t>F, Site-Weighted)</t>
    </r>
  </si>
  <si>
    <t>Daily Avg Temp (°F)</t>
  </si>
  <si>
    <t>Standard Error</t>
  </si>
  <si>
    <t>T-Statistic</t>
  </si>
  <si>
    <t>Sites</t>
  </si>
  <si>
    <t>Event Hours</t>
  </si>
  <si>
    <t>Full Hours</t>
  </si>
  <si>
    <t>All Hours</t>
  </si>
  <si>
    <t>Lookups</t>
  </si>
  <si>
    <t>HE1</t>
  </si>
  <si>
    <t>HE2</t>
  </si>
  <si>
    <t>HE3</t>
  </si>
  <si>
    <t>HE4</t>
  </si>
  <si>
    <t>HE5</t>
  </si>
  <si>
    <t>HE6</t>
  </si>
  <si>
    <t>HE7</t>
  </si>
  <si>
    <t>HE8</t>
  </si>
  <si>
    <t>HE9</t>
  </si>
  <si>
    <t>HE10</t>
  </si>
  <si>
    <t>HE11</t>
  </si>
  <si>
    <t>HE12</t>
  </si>
  <si>
    <t>HE13</t>
  </si>
  <si>
    <t>HE14</t>
  </si>
  <si>
    <t>HE15</t>
  </si>
  <si>
    <t>HE16</t>
  </si>
  <si>
    <t>HE17</t>
  </si>
  <si>
    <t>HE18</t>
  </si>
  <si>
    <t>HE19</t>
  </si>
  <si>
    <t>HE20</t>
  </si>
  <si>
    <t>HE21</t>
  </si>
  <si>
    <t>HE22</t>
  </si>
  <si>
    <t>HE23</t>
  </si>
  <si>
    <t>HE24</t>
  </si>
  <si>
    <t>Average Event Day (5:50pm to 8:54pm)</t>
  </si>
  <si>
    <t>7/9/2021 (5:50pm to 8:54pm)</t>
  </si>
  <si>
    <t>2021 Ex Post Load Impacts - API Program</t>
  </si>
  <si>
    <t>Redacted in Public Version?</t>
  </si>
  <si>
    <t>Confidential Information is Redacted.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</si>
</sst>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"/>
    <numFmt numFmtId="165" formatCode="#,##0.0_);\(#,##0.0\)"/>
    <numFmt numFmtId="166" formatCode="0.0%"/>
  </numFmts>
  <fonts count="19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theme="0"/>
      <name val="Corbel"/>
      <family val="2"/>
      <scheme val="minor"/>
    </font>
    <font>
      <sz val="11"/>
      <color theme="1"/>
      <name val="Corbel"/>
      <family val="2"/>
      <scheme val="minor"/>
    </font>
    <font>
      <sz val="16"/>
      <color rgb="FFFF0000"/>
      <name val="Corbel"/>
      <family val="2"/>
      <scheme val="minor"/>
    </font>
    <font>
      <sz val="11"/>
      <color rgb="FFFF0000"/>
      <name val="Corbel"/>
      <family val="2"/>
      <scheme val="minor"/>
    </font>
    <font>
      <sz val="11"/>
      <color theme="1"/>
      <name val="Corbel"/>
      <family val="2"/>
    </font>
    <font>
      <b/>
      <sz val="18"/>
      <color theme="0"/>
      <name val="Corbel"/>
      <family val="2"/>
    </font>
    <font>
      <sz val="11"/>
      <color theme="0"/>
      <name val="Corbel"/>
      <family val="2"/>
    </font>
    <font>
      <b/>
      <sz val="14"/>
      <color theme="0"/>
      <name val="Corbel"/>
      <family val="2"/>
    </font>
    <font>
      <b/>
      <sz val="11"/>
      <color theme="1"/>
      <name val="Corbel"/>
      <family val="2"/>
    </font>
    <font>
      <b/>
      <sz val="11"/>
      <color theme="1"/>
      <name val="Corbel"/>
      <family val="2"/>
      <scheme val="minor"/>
    </font>
    <font>
      <sz val="9"/>
      <color rgb="FF201F1E"/>
      <name val="Calibri"/>
      <family val="2"/>
    </font>
    <font>
      <b/>
      <sz val="11"/>
      <color theme="0"/>
      <name val="Corbel"/>
      <family val="2"/>
    </font>
    <font>
      <sz val="11"/>
      <color theme="1"/>
      <name val="Calibri"/>
      <family val="2"/>
    </font>
    <font>
      <sz val="14"/>
      <color theme="1"/>
      <name val="Corbel"/>
      <family val="2"/>
      <scheme val="minor"/>
    </font>
    <font>
      <b/>
      <sz val="14"/>
      <color theme="0"/>
      <name val="Corbel"/>
      <family val="2"/>
      <scheme val="minor"/>
    </font>
    <font>
      <b/>
      <sz val="11"/>
      <color theme="0"/>
      <name val="Calibri"/>
      <family val="2"/>
    </font>
    <font>
      <b/>
      <sz val="14"/>
      <color theme="6"/>
      <name val="Corbe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"/>
  </cellStyleXfs>
  <cellXfs count="86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0" xfId="0" applyFont="1" applyFill="1"/>
    <xf numFmtId="0" fontId="0" fillId="3" borderId="0" xfId="0" applyFill="1"/>
    <xf numFmtId="14" fontId="0" fillId="0" borderId="1" xfId="0" applyNumberFormat="1" applyBorder="1"/>
    <xf numFmtId="39" fontId="0" fillId="0" borderId="0" xfId="0" applyNumberFormat="1"/>
    <xf numFmtId="0" fontId="3" fillId="0" borderId="1" xfId="3"/>
    <xf numFmtId="0" fontId="8" fillId="2" borderId="1" xfId="0" applyFont="1" applyFill="1" applyBorder="1"/>
    <xf numFmtId="0" fontId="6" fillId="0" borderId="1" xfId="0" applyFont="1" applyFill="1" applyBorder="1"/>
    <xf numFmtId="0" fontId="10" fillId="0" borderId="0" xfId="0" applyFont="1"/>
    <xf numFmtId="166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4" borderId="3" xfId="0" applyFont="1" applyFill="1" applyBorder="1"/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8" fillId="0" borderId="1" xfId="0" applyFont="1" applyFill="1" applyBorder="1"/>
    <xf numFmtId="165" fontId="0" fillId="0" borderId="0" xfId="1" applyNumberFormat="1" applyFont="1" applyFill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39" fontId="0" fillId="0" borderId="11" xfId="1" applyNumberFormat="1" applyFont="1" applyBorder="1" applyAlignment="1">
      <alignment horizontal="center" vertical="center"/>
    </xf>
    <xf numFmtId="165" fontId="0" fillId="0" borderId="11" xfId="1" applyNumberFormat="1" applyFont="1" applyBorder="1" applyAlignment="1">
      <alignment horizontal="center" vertical="center"/>
    </xf>
    <xf numFmtId="0" fontId="12" fillId="0" borderId="0" xfId="0" applyFont="1"/>
    <xf numFmtId="0" fontId="1" fillId="2" borderId="1" xfId="0" applyFont="1" applyFill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11" xfId="1" applyNumberFormat="1" applyFont="1" applyBorder="1" applyAlignment="1">
      <alignment horizontal="center" vertical="center"/>
    </xf>
    <xf numFmtId="9" fontId="0" fillId="0" borderId="8" xfId="2" applyFont="1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2" fontId="0" fillId="0" borderId="8" xfId="1" applyNumberFormat="1" applyFont="1" applyBorder="1" applyAlignment="1">
      <alignment horizontal="center" vertical="center"/>
    </xf>
    <xf numFmtId="4" fontId="0" fillId="0" borderId="10" xfId="1" applyNumberFormat="1" applyFont="1" applyBorder="1" applyAlignment="1">
      <alignment horizontal="center" vertical="center"/>
    </xf>
    <xf numFmtId="0" fontId="6" fillId="4" borderId="2" xfId="0" applyFont="1" applyFill="1" applyBorder="1"/>
    <xf numFmtId="2" fontId="6" fillId="0" borderId="8" xfId="0" quotePrefix="1" applyNumberFormat="1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5" fillId="0" borderId="1" xfId="3" applyFont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5" fillId="0" borderId="0" xfId="0" applyFont="1"/>
    <xf numFmtId="0" fontId="16" fillId="6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9" fillId="0" borderId="1" xfId="0" applyFont="1" applyFill="1" applyBorder="1"/>
    <xf numFmtId="0" fontId="6" fillId="5" borderId="2" xfId="0" applyFont="1" applyFill="1" applyBorder="1"/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4" fontId="0" fillId="0" borderId="5" xfId="1" applyNumberFormat="1" applyFont="1" applyBorder="1" applyAlignment="1">
      <alignment horizontal="center" vertical="center"/>
    </xf>
    <xf numFmtId="2" fontId="6" fillId="0" borderId="8" xfId="3" quotePrefix="1" applyNumberFormat="1" applyFont="1" applyFill="1" applyBorder="1" applyAlignment="1">
      <alignment horizontal="center" wrapText="1"/>
    </xf>
    <xf numFmtId="39" fontId="0" fillId="0" borderId="0" xfId="1" applyNumberFormat="1" applyFont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/>
    <xf numFmtId="1" fontId="0" fillId="0" borderId="1" xfId="0" applyNumberFormat="1" applyBorder="1"/>
    <xf numFmtId="0" fontId="6" fillId="5" borderId="3" xfId="0" applyFont="1" applyFill="1" applyBorder="1"/>
    <xf numFmtId="0" fontId="14" fillId="0" borderId="1" xfId="3" applyFont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0" fillId="5" borderId="8" xfId="3" applyFont="1" applyFill="1" applyBorder="1" applyAlignment="1">
      <alignment horizontal="center" vertical="center" wrapText="1"/>
    </xf>
    <xf numFmtId="0" fontId="13" fillId="2" borderId="14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0" fillId="5" borderId="9" xfId="3" applyFont="1" applyFill="1" applyBorder="1" applyAlignment="1">
      <alignment horizontal="center" vertical="center" wrapText="1"/>
    </xf>
    <xf numFmtId="0" fontId="13" fillId="2" borderId="12" xfId="3" applyFont="1" applyFill="1" applyBorder="1" applyAlignment="1">
      <alignment horizontal="center" vertical="center" wrapText="1"/>
    </xf>
    <xf numFmtId="0" fontId="13" fillId="2" borderId="16" xfId="3" applyFont="1" applyFill="1" applyBorder="1" applyAlignment="1">
      <alignment horizontal="center" vertical="center" wrapText="1"/>
    </xf>
    <xf numFmtId="0" fontId="10" fillId="5" borderId="5" xfId="3" applyFont="1" applyFill="1" applyBorder="1" applyAlignment="1">
      <alignment horizontal="center" vertical="center" wrapText="1"/>
    </xf>
    <xf numFmtId="0" fontId="10" fillId="5" borderId="7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11" xfId="3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/>
    </xf>
    <xf numFmtId="43" fontId="2" fillId="2" borderId="0" xfId="1" applyFont="1" applyFill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3" fillId="2" borderId="11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13">
    <dxf>
      <fill>
        <patternFill>
          <bgColor theme="1" tint="-0.499984740745262"/>
        </patternFill>
      </fill>
    </dxf>
    <dxf>
      <fill>
        <patternFill>
          <bgColor theme="8" tint="0.79995117038483843"/>
        </patternFill>
      </fill>
    </dxf>
    <dxf>
      <font>
        <color theme="1"/>
      </font>
      <fill>
        <patternFill>
          <bgColor theme="6" tint="0.79995117038483843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  <horizontal style="thin">
          <color theme="4"/>
        </horizontal>
      </border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TableStyle="DSA Custom 1" defaultPivotStyle="PivotStyleLight16">
    <tableStyle name="DSA Custom 1" pivot="0" count="5">
      <tableStyleElement type="wholeTable" dxfId="12"/>
      <tableStyleElement type="headerRow" dxfId="11"/>
      <tableStyleElement type="totalRow" dxfId="10"/>
      <tableStyleElement type="firstColumn" dxfId="9"/>
      <tableStyleElement type="lastColumn" dxfId="8"/>
    </tableStyle>
    <tableStyle name="DSA Custom 2" pivot="0" count="5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</tableStyle>
  </tableStyles>
  <colors>
    <mruColors>
      <color rgb="FF80BE25"/>
      <color rgb="FF009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09375061301181E-2"/>
          <c:y val="5.6459674493682124E-2"/>
          <c:w val="0.8761569153631581"/>
          <c:h val="0.799353612191540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Results!$G$5:$G$6</c:f>
              <c:strCache>
                <c:ptCount val="2"/>
                <c:pt idx="0">
                  <c:v>Reference Load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Results!$G$7:$G$30</c:f>
              <c:numCache>
                <c:formatCode>0.00</c:formatCode>
                <c:ptCount val="24"/>
                <c:pt idx="0">
                  <c:v>53.952587921142573</c:v>
                </c:pt>
                <c:pt idx="1">
                  <c:v>53.625758148193356</c:v>
                </c:pt>
                <c:pt idx="2">
                  <c:v>53.506986511230465</c:v>
                </c:pt>
                <c:pt idx="3">
                  <c:v>53.456301345825196</c:v>
                </c:pt>
                <c:pt idx="4">
                  <c:v>53.52208946228027</c:v>
                </c:pt>
                <c:pt idx="5">
                  <c:v>53.801580474853516</c:v>
                </c:pt>
                <c:pt idx="6">
                  <c:v>53.980763916015626</c:v>
                </c:pt>
                <c:pt idx="7">
                  <c:v>55.092285217285152</c:v>
                </c:pt>
                <c:pt idx="8">
                  <c:v>55.875983856201167</c:v>
                </c:pt>
                <c:pt idx="9">
                  <c:v>55.852831146240234</c:v>
                </c:pt>
                <c:pt idx="10">
                  <c:v>55.058059951782226</c:v>
                </c:pt>
                <c:pt idx="11">
                  <c:v>53.631880966186522</c:v>
                </c:pt>
                <c:pt idx="12">
                  <c:v>51.147984252929689</c:v>
                </c:pt>
                <c:pt idx="13">
                  <c:v>50.622021316528318</c:v>
                </c:pt>
                <c:pt idx="14">
                  <c:v>50.02901628112793</c:v>
                </c:pt>
                <c:pt idx="15">
                  <c:v>48.655585464477539</c:v>
                </c:pt>
                <c:pt idx="16">
                  <c:v>46.410129302978511</c:v>
                </c:pt>
                <c:pt idx="17">
                  <c:v>46.361058502197267</c:v>
                </c:pt>
                <c:pt idx="18">
                  <c:v>47.845545837402341</c:v>
                </c:pt>
                <c:pt idx="19">
                  <c:v>48.848662002563472</c:v>
                </c:pt>
                <c:pt idx="20">
                  <c:v>50.098356735229494</c:v>
                </c:pt>
                <c:pt idx="21">
                  <c:v>52.268993164062501</c:v>
                </c:pt>
                <c:pt idx="22">
                  <c:v>53.292213500976558</c:v>
                </c:pt>
                <c:pt idx="23">
                  <c:v>53.096761383056638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49D-953A-A2800C0CBECF}"/>
            </c:ext>
          </c:extLst>
        </c:ser>
        <c:ser>
          <c:idx val="1"/>
          <c:order val="1"/>
          <c:tx>
            <c:strRef>
              <c:f>Results!$H$5:$H$6</c:f>
              <c:strCache>
                <c:ptCount val="2"/>
                <c:pt idx="0">
                  <c:v>Load with DR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Results!$H$7:$H$30</c:f>
              <c:numCache>
                <c:formatCode>0.00</c:formatCode>
                <c:ptCount val="24"/>
                <c:pt idx="0">
                  <c:v>54.617019772266389</c:v>
                </c:pt>
                <c:pt idx="1">
                  <c:v>54.40929991465557</c:v>
                </c:pt>
                <c:pt idx="2">
                  <c:v>54.300217695546955</c:v>
                </c:pt>
                <c:pt idx="3">
                  <c:v>54.460028600215473</c:v>
                </c:pt>
                <c:pt idx="4">
                  <c:v>54.372807349569548</c:v>
                </c:pt>
                <c:pt idx="5">
                  <c:v>54.201831031245398</c:v>
                </c:pt>
                <c:pt idx="6">
                  <c:v>53.936307293016448</c:v>
                </c:pt>
                <c:pt idx="7">
                  <c:v>54.456858803845236</c:v>
                </c:pt>
                <c:pt idx="8">
                  <c:v>54.670471150182316</c:v>
                </c:pt>
                <c:pt idx="9">
                  <c:v>55.454692374069793</c:v>
                </c:pt>
                <c:pt idx="10">
                  <c:v>54.47372117553158</c:v>
                </c:pt>
                <c:pt idx="11">
                  <c:v>53.269045317620076</c:v>
                </c:pt>
                <c:pt idx="12">
                  <c:v>51.460146963317257</c:v>
                </c:pt>
                <c:pt idx="13">
                  <c:v>51.552275347912563</c:v>
                </c:pt>
                <c:pt idx="14">
                  <c:v>50.911788150858506</c:v>
                </c:pt>
                <c:pt idx="15">
                  <c:v>49.121666823957952</c:v>
                </c:pt>
                <c:pt idx="16">
                  <c:v>46.592804957449417</c:v>
                </c:pt>
                <c:pt idx="17">
                  <c:v>41.669814760264742</c:v>
                </c:pt>
                <c:pt idx="18">
                  <c:v>12.529071716642806</c:v>
                </c:pt>
                <c:pt idx="19">
                  <c:v>11.928825127258476</c:v>
                </c:pt>
                <c:pt idx="20">
                  <c:v>11.959554545008766</c:v>
                </c:pt>
                <c:pt idx="21">
                  <c:v>28.867231785054273</c:v>
                </c:pt>
                <c:pt idx="22">
                  <c:v>37.734181562674983</c:v>
                </c:pt>
                <c:pt idx="23">
                  <c:v>38.779439458435256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49D-953A-A2800C0CBECF}"/>
            </c:ext>
          </c:extLst>
        </c:ser>
        <c:ser>
          <c:idx val="2"/>
          <c:order val="2"/>
          <c:tx>
            <c:strRef>
              <c:f>Results!$I$5:$I$6</c:f>
              <c:strCache>
                <c:ptCount val="2"/>
                <c:pt idx="0">
                  <c:v>Load Reduction (MW)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Results!$I$7:$I$30</c:f>
              <c:numCache>
                <c:formatCode>0.00</c:formatCode>
                <c:ptCount val="24"/>
                <c:pt idx="0">
                  <c:v>-0.66443185112381542</c:v>
                </c:pt>
                <c:pt idx="1">
                  <c:v>-0.78354176646221418</c:v>
                </c:pt>
                <c:pt idx="2">
                  <c:v>-0.79323118431648965</c:v>
                </c:pt>
                <c:pt idx="3">
                  <c:v>-1.0037272543902773</c:v>
                </c:pt>
                <c:pt idx="4">
                  <c:v>-0.850717887289278</c:v>
                </c:pt>
                <c:pt idx="5">
                  <c:v>-0.40025055639188167</c:v>
                </c:pt>
                <c:pt idx="6">
                  <c:v>4.4456622999177853E-2</c:v>
                </c:pt>
                <c:pt idx="7">
                  <c:v>0.6354264134399159</c:v>
                </c:pt>
                <c:pt idx="8">
                  <c:v>1.2055127060188511</c:v>
                </c:pt>
                <c:pt idx="9">
                  <c:v>0.3981387721704408</c:v>
                </c:pt>
                <c:pt idx="10">
                  <c:v>0.58433877625064667</c:v>
                </c:pt>
                <c:pt idx="11">
                  <c:v>0.36283564856644546</c:v>
                </c:pt>
                <c:pt idx="12">
                  <c:v>-0.31216271038756815</c:v>
                </c:pt>
                <c:pt idx="13">
                  <c:v>-0.93025403138424423</c:v>
                </c:pt>
                <c:pt idx="14">
                  <c:v>-0.88277186973057553</c:v>
                </c:pt>
                <c:pt idx="15">
                  <c:v>-0.46608135948041252</c:v>
                </c:pt>
                <c:pt idx="16">
                  <c:v>-0.18267565447090561</c:v>
                </c:pt>
                <c:pt idx="17">
                  <c:v>4.6912437419325244</c:v>
                </c:pt>
                <c:pt idx="18">
                  <c:v>35.316474120759537</c:v>
                </c:pt>
                <c:pt idx="19">
                  <c:v>36.919836875304995</c:v>
                </c:pt>
                <c:pt idx="20">
                  <c:v>38.13880219022073</c:v>
                </c:pt>
                <c:pt idx="21">
                  <c:v>23.401761379008228</c:v>
                </c:pt>
                <c:pt idx="22">
                  <c:v>15.558031938301575</c:v>
                </c:pt>
                <c:pt idx="23">
                  <c:v>14.317321924621382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49D-953A-A2800C0CBECF}"/>
            </c:ext>
          </c:extLst>
        </c:ser>
        <c:ser>
          <c:idx val="3"/>
          <c:order val="3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Results!$M$6:$M$30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-0.93152529604694512</c:v>
                </c:pt>
                <c:pt idx="2">
                  <c:v>-1.0625168311818312</c:v>
                </c:pt>
                <c:pt idx="3">
                  <c:v>-1.0731573750755929</c:v>
                </c:pt>
                <c:pt idx="4">
                  <c:v>-1.2922381925097286</c:v>
                </c:pt>
                <c:pt idx="5">
                  <c:v>-1.1469480491776922</c:v>
                </c:pt>
                <c:pt idx="6">
                  <c:v>-0.68525523664622434</c:v>
                </c:pt>
                <c:pt idx="7">
                  <c:v>-0.22373142871193341</c:v>
                </c:pt>
                <c:pt idx="8">
                  <c:v>0.41328489424641535</c:v>
                </c:pt>
                <c:pt idx="9">
                  <c:v>1.0107780900194832</c:v>
                </c:pt>
                <c:pt idx="10">
                  <c:v>0.24190217276945086</c:v>
                </c:pt>
                <c:pt idx="11">
                  <c:v>0.47602301638898908</c:v>
                </c:pt>
                <c:pt idx="12">
                  <c:v>0.27753601222168717</c:v>
                </c:pt>
                <c:pt idx="13">
                  <c:v>-0.41973412474700816</c:v>
                </c:pt>
                <c:pt idx="14">
                  <c:v>-1.068440314487267</c:v>
                </c:pt>
                <c:pt idx="15">
                  <c:v>-1.0556008744881569</c:v>
                </c:pt>
                <c:pt idx="16">
                  <c:v>-0.65487960218153507</c:v>
                </c:pt>
                <c:pt idx="17">
                  <c:v>-0.39474056892949971</c:v>
                </c:pt>
                <c:pt idx="18">
                  <c:v>4.468186718363425</c:v>
                </c:pt>
                <c:pt idx="19">
                  <c:v>35.08227011208082</c:v>
                </c:pt>
                <c:pt idx="20">
                  <c:v>36.676500981554092</c:v>
                </c:pt>
                <c:pt idx="21">
                  <c:v>37.890715342191072</c:v>
                </c:pt>
                <c:pt idx="22">
                  <c:v>23.149293011093032</c:v>
                </c:pt>
                <c:pt idx="23">
                  <c:v>15.296061293646282</c:v>
                </c:pt>
                <c:pt idx="24">
                  <c:v>14.053189422355262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72-449D-953A-A2800C0CBECF}"/>
            </c:ext>
          </c:extLst>
        </c:ser>
        <c:ser>
          <c:idx val="4"/>
          <c:order val="4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Results!$Q$6:$Q$30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-0.39733840620068578</c:v>
                </c:pt>
                <c:pt idx="2">
                  <c:v>-0.50456670174259721</c:v>
                </c:pt>
                <c:pt idx="3">
                  <c:v>-0.51330499355738624</c:v>
                </c:pt>
                <c:pt idx="4">
                  <c:v>-0.71521631627082605</c:v>
                </c:pt>
                <c:pt idx="5">
                  <c:v>-0.55448772540086366</c:v>
                </c:pt>
                <c:pt idx="6">
                  <c:v>-0.11524587613753895</c:v>
                </c:pt>
                <c:pt idx="7">
                  <c:v>0.31264467471028912</c:v>
                </c:pt>
                <c:pt idx="8">
                  <c:v>0.85756793263341646</c:v>
                </c:pt>
                <c:pt idx="9">
                  <c:v>1.400247322018219</c:v>
                </c:pt>
                <c:pt idx="10">
                  <c:v>0.5543753715714308</c:v>
                </c:pt>
                <c:pt idx="11">
                  <c:v>0.69265453611230421</c:v>
                </c:pt>
                <c:pt idx="12">
                  <c:v>0.44813528491120375</c:v>
                </c:pt>
                <c:pt idx="13">
                  <c:v>-0.20459129602812814</c:v>
                </c:pt>
                <c:pt idx="14">
                  <c:v>-0.79206774828122151</c:v>
                </c:pt>
                <c:pt idx="15">
                  <c:v>-0.70994286497299419</c:v>
                </c:pt>
                <c:pt idx="16">
                  <c:v>-0.27728311677928996</c:v>
                </c:pt>
                <c:pt idx="17">
                  <c:v>2.9389259987688515E-2</c:v>
                </c:pt>
                <c:pt idx="18">
                  <c:v>4.9143007655016238</c:v>
                </c:pt>
                <c:pt idx="19">
                  <c:v>35.550678129438253</c:v>
                </c:pt>
                <c:pt idx="20">
                  <c:v>37.163172769055898</c:v>
                </c:pt>
                <c:pt idx="21">
                  <c:v>38.386889038250388</c:v>
                </c:pt>
                <c:pt idx="22">
                  <c:v>23.654229746923424</c:v>
                </c:pt>
                <c:pt idx="23">
                  <c:v>15.820002582956867</c:v>
                </c:pt>
                <c:pt idx="24">
                  <c:v>14.581454426887502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72-449D-953A-A2800C0CB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642976"/>
        <c:axId val="451636744"/>
      </c:scatterChart>
      <c:valAx>
        <c:axId val="451642976"/>
        <c:scaling>
          <c:orientation val="minMax"/>
          <c:max val="2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Hour Ending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36744"/>
        <c:crosses val="autoZero"/>
        <c:crossBetween val="midCat"/>
        <c:majorUnit val="3"/>
      </c:valAx>
      <c:valAx>
        <c:axId val="45163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4297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egendEntry>
        <c:idx val="4"/>
        <c:delete val="1"/>
      </c:legendEntry>
      <c:layout>
        <c:manualLayout>
          <c:xMode val="edge"/>
          <c:yMode val="edge"/>
          <c:x val="9.9005672779379078E-2"/>
          <c:y val="7.4612945346017534E-2"/>
          <c:w val="0.32811392148822532"/>
          <c:h val="0.243189895380724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378442</xdr:colOff>
      <xdr:row>1</xdr:row>
      <xdr:rowOff>38373</xdr:rowOff>
    </xdr:from>
    <xdr:to>
      <xdr:col>19</xdr:col>
      <xdr:colOff>583655</xdr:colOff>
      <xdr:row>2</xdr:row>
      <xdr:rowOff>258990</xdr:rowOff>
    </xdr:to>
    <xdr:pic>
      <xdr:nvPicPr>
        <xdr:cNvPr id="8" name="Picture 7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23" b="19627"/>
        <a:stretch/>
      </xdr:blipFill>
      <xdr:spPr>
        <a:xfrm>
          <a:off x="14110317" y="231141"/>
          <a:ext cx="2416374" cy="504099"/>
        </a:xfrm>
        <a:prstGeom prst="rect">
          <a:avLst/>
        </a:prstGeom>
      </xdr:spPr>
    </xdr:pic>
    <xdr:clientData/>
  </xdr:twoCellAnchor>
  <xdr:twoCellAnchor editAs="oneCell">
    <xdr:from>
      <xdr:col>12</xdr:col>
      <xdr:colOff>468085</xdr:colOff>
      <xdr:row>1</xdr:row>
      <xdr:rowOff>37890</xdr:rowOff>
    </xdr:from>
    <xdr:to>
      <xdr:col>15</xdr:col>
      <xdr:colOff>349421</xdr:colOff>
      <xdr:row>2</xdr:row>
      <xdr:rowOff>260031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1121" y="230658"/>
          <a:ext cx="1480175" cy="505623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108857</xdr:colOff>
      <xdr:row>19</xdr:row>
      <xdr:rowOff>117704</xdr:rowOff>
    </xdr:from>
    <xdr:to>
      <xdr:col>4</xdr:col>
      <xdr:colOff>0</xdr:colOff>
      <xdr:row>34</xdr:row>
      <xdr:rowOff>27214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DSA">
  <a:themeElements>
    <a:clrScheme name="DSA">
      <a:dk1>
        <a:srgbClr val="595959"/>
      </a:dk1>
      <a:lt1>
        <a:sysClr val="window" lastClr="FFFFFF"/>
      </a:lt1>
      <a:dk2>
        <a:srgbClr val="005F8C"/>
      </a:dk2>
      <a:lt2>
        <a:srgbClr val="D8D8D8"/>
      </a:lt2>
      <a:accent1>
        <a:srgbClr val="0098D7"/>
      </a:accent1>
      <a:accent2>
        <a:srgbClr val="999999"/>
      </a:accent2>
      <a:accent3>
        <a:srgbClr val="E66827"/>
      </a:accent3>
      <a:accent4>
        <a:srgbClr val="8D82A3"/>
      </a:accent4>
      <a:accent5>
        <a:srgbClr val="80BE25"/>
      </a:accent5>
      <a:accent6>
        <a:srgbClr val="00709F"/>
      </a:accent6>
      <a:hlink>
        <a:srgbClr val="737373"/>
      </a:hlink>
      <a:folHlink>
        <a:srgbClr val="B54E15"/>
      </a:folHlink>
    </a:clrScheme>
    <a:fontScheme name="DSA Theme">
      <a:majorFont>
        <a:latin typeface="Corbel"/>
        <a:ea typeface=""/>
        <a:cs typeface=""/>
      </a:majorFont>
      <a:minorFont>
        <a:latin typeface="Corbel"/>
        <a:ea typeface=""/>
        <a:cs typeface=""/>
      </a:minorFont>
    </a:fontScheme>
    <a:fmtScheme name="Dividend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SA" id="{26DE1EC5-3BC3-4186-8BF2-25537294699C}" vid="{4CD8A7F0-FA4B-4F51-95D2-BE8BAF5DAF1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GridLines="0" workbookViewId="0">
      <selection activeCell="B2" sqref="B2:E10"/>
    </sheetView>
  </sheetViews>
  <sheetFormatPr defaultColWidth="8.875" defaultRowHeight="15" x14ac:dyDescent="0.25"/>
  <cols>
    <col min="1" max="1" width="8.875" style="6"/>
    <col min="2" max="2" width="18.875" style="6" customWidth="1"/>
    <col min="3" max="16384" width="8.875" style="6"/>
  </cols>
  <sheetData>
    <row r="1" spans="1:9" ht="15" customHeight="1" x14ac:dyDescent="0.25">
      <c r="A1" s="38"/>
      <c r="B1" s="38"/>
      <c r="C1" s="38"/>
      <c r="D1" s="38"/>
      <c r="E1" s="38"/>
      <c r="F1" s="38"/>
      <c r="G1" s="38"/>
      <c r="H1" s="38"/>
      <c r="I1" s="38"/>
    </row>
    <row r="2" spans="1:9" ht="15" customHeight="1" x14ac:dyDescent="0.25">
      <c r="A2" s="38"/>
      <c r="B2" s="63" t="s">
        <v>168</v>
      </c>
      <c r="C2" s="63"/>
      <c r="D2" s="63"/>
      <c r="E2" s="63"/>
      <c r="F2" s="38"/>
      <c r="G2" s="38"/>
      <c r="H2" s="38"/>
      <c r="I2" s="38"/>
    </row>
    <row r="3" spans="1:9" x14ac:dyDescent="0.25">
      <c r="A3" s="38"/>
      <c r="B3" s="63"/>
      <c r="C3" s="63"/>
      <c r="D3" s="63"/>
      <c r="E3" s="63"/>
      <c r="F3" s="38"/>
      <c r="G3" s="38"/>
      <c r="H3" s="38"/>
      <c r="I3" s="38"/>
    </row>
    <row r="4" spans="1:9" x14ac:dyDescent="0.25">
      <c r="A4" s="38"/>
      <c r="B4" s="63"/>
      <c r="C4" s="63"/>
      <c r="D4" s="63"/>
      <c r="E4" s="63"/>
      <c r="F4" s="38"/>
      <c r="G4" s="38"/>
      <c r="H4" s="38"/>
      <c r="I4" s="38"/>
    </row>
    <row r="5" spans="1:9" x14ac:dyDescent="0.25">
      <c r="A5" s="38"/>
      <c r="B5" s="63"/>
      <c r="C5" s="63"/>
      <c r="D5" s="63"/>
      <c r="E5" s="63"/>
      <c r="F5" s="38"/>
      <c r="G5" s="38"/>
      <c r="H5" s="38"/>
      <c r="I5" s="38"/>
    </row>
    <row r="6" spans="1:9" x14ac:dyDescent="0.25">
      <c r="A6" s="38"/>
      <c r="B6" s="63"/>
      <c r="C6" s="63"/>
      <c r="D6" s="63"/>
      <c r="E6" s="63"/>
      <c r="F6" s="38"/>
      <c r="G6" s="38"/>
      <c r="H6" s="38"/>
      <c r="I6" s="38"/>
    </row>
    <row r="7" spans="1:9" x14ac:dyDescent="0.25">
      <c r="A7" s="38"/>
      <c r="B7" s="63"/>
      <c r="C7" s="63"/>
      <c r="D7" s="63"/>
      <c r="E7" s="63"/>
      <c r="F7" s="38"/>
      <c r="G7" s="38"/>
      <c r="H7" s="38"/>
      <c r="I7" s="38"/>
    </row>
    <row r="8" spans="1:9" x14ac:dyDescent="0.25">
      <c r="A8" s="38"/>
      <c r="B8" s="63"/>
      <c r="C8" s="63"/>
      <c r="D8" s="63"/>
      <c r="E8" s="63"/>
      <c r="F8" s="38"/>
      <c r="G8" s="38"/>
      <c r="H8" s="38"/>
      <c r="I8" s="38"/>
    </row>
    <row r="9" spans="1:9" x14ac:dyDescent="0.25">
      <c r="B9" s="63"/>
      <c r="C9" s="63"/>
      <c r="D9" s="63"/>
      <c r="E9" s="63"/>
    </row>
    <row r="10" spans="1:9" x14ac:dyDescent="0.25">
      <c r="B10" s="63"/>
      <c r="C10" s="63"/>
      <c r="D10" s="63"/>
      <c r="E10" s="63"/>
    </row>
  </sheetData>
  <mergeCells count="1">
    <mergeCell ref="B2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6"/>
  <sheetViews>
    <sheetView showGridLines="0" showZeros="0" tabSelected="1" zoomScale="70" zoomScaleNormal="70" workbookViewId="0">
      <selection activeCell="I12" sqref="I12"/>
    </sheetView>
  </sheetViews>
  <sheetFormatPr defaultRowHeight="15" x14ac:dyDescent="0.25"/>
  <cols>
    <col min="1" max="1" width="1.625" customWidth="1"/>
    <col min="2" max="2" width="2" customWidth="1"/>
    <col min="3" max="3" width="37.375" customWidth="1"/>
    <col min="4" max="4" width="36.625" customWidth="1"/>
    <col min="5" max="5" width="2.875" customWidth="1"/>
    <col min="6" max="6" width="7.625" customWidth="1"/>
    <col min="7" max="8" width="11.625" customWidth="1"/>
    <col min="9" max="9" width="12.875" customWidth="1"/>
    <col min="10" max="10" width="9.625" customWidth="1"/>
    <col min="11" max="11" width="13.5" customWidth="1"/>
    <col min="12" max="18" width="7" customWidth="1"/>
    <col min="19" max="20" width="8" customWidth="1"/>
    <col min="21" max="21" width="6.875" style="55" customWidth="1"/>
    <col min="22" max="23" width="8.875" style="39" hidden="1" customWidth="1"/>
    <col min="24" max="24" width="9" hidden="1" customWidth="1"/>
  </cols>
  <sheetData>
    <row r="2" spans="2:24" s="8" customFormat="1" ht="22.5" customHeight="1" x14ac:dyDescent="0.25">
      <c r="B2" s="48" t="s">
        <v>22</v>
      </c>
      <c r="C2" s="49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2:24" s="8" customFormat="1" ht="22.5" customHeight="1" x14ac:dyDescent="0.25">
      <c r="B3" s="50" t="s">
        <v>166</v>
      </c>
      <c r="C3" s="49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2:24" s="8" customFormat="1" ht="18.75" x14ac:dyDescent="0.3">
      <c r="B4" s="46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2:24" ht="15" customHeight="1" x14ac:dyDescent="0.25">
      <c r="C5" s="9" t="s">
        <v>23</v>
      </c>
      <c r="F5" s="66" t="s">
        <v>0</v>
      </c>
      <c r="G5" s="69" t="str">
        <f>"Reference Load ("&amp;units&amp;")"</f>
        <v>Reference Load (MW)</v>
      </c>
      <c r="H5" s="69" t="str">
        <f>"Load with DR ("&amp;units&amp;")"</f>
        <v>Load with DR (MW)</v>
      </c>
      <c r="I5" s="69" t="str">
        <f>"Load Reduction ("&amp;units&amp;")"</f>
        <v>Load Reduction (MW)</v>
      </c>
      <c r="J5" s="69" t="s">
        <v>36</v>
      </c>
      <c r="K5" s="69" t="s">
        <v>131</v>
      </c>
      <c r="L5" s="75" t="s">
        <v>35</v>
      </c>
      <c r="M5" s="75"/>
      <c r="N5" s="75"/>
      <c r="O5" s="75"/>
      <c r="P5" s="75"/>
      <c r="Q5" s="75"/>
      <c r="R5" s="76"/>
      <c r="S5" s="79" t="s">
        <v>133</v>
      </c>
      <c r="T5" s="81" t="s">
        <v>134</v>
      </c>
      <c r="V5" s="78" t="s">
        <v>136</v>
      </c>
      <c r="W5" s="78" t="s">
        <v>138</v>
      </c>
      <c r="X5" s="78" t="s">
        <v>137</v>
      </c>
    </row>
    <row r="6" spans="2:24" ht="15" customHeight="1" x14ac:dyDescent="0.25">
      <c r="C6" s="17" t="s">
        <v>25</v>
      </c>
      <c r="D6" s="11" t="s">
        <v>9</v>
      </c>
      <c r="F6" s="67"/>
      <c r="G6" s="70"/>
      <c r="H6" s="70"/>
      <c r="I6" s="70"/>
      <c r="J6" s="70"/>
      <c r="K6" s="70"/>
      <c r="L6" s="28" t="s">
        <v>32</v>
      </c>
      <c r="M6" s="28" t="s">
        <v>1</v>
      </c>
      <c r="N6" s="28" t="s">
        <v>2</v>
      </c>
      <c r="O6" s="28" t="s">
        <v>3</v>
      </c>
      <c r="P6" s="28" t="s">
        <v>4</v>
      </c>
      <c r="Q6" s="28" t="s">
        <v>5</v>
      </c>
      <c r="R6" s="28" t="s">
        <v>33</v>
      </c>
      <c r="S6" s="80"/>
      <c r="T6" s="82"/>
      <c r="U6" s="56"/>
      <c r="V6" s="78"/>
      <c r="W6" s="78"/>
      <c r="X6" s="78"/>
    </row>
    <row r="7" spans="2:24" s="1" customFormat="1" x14ac:dyDescent="0.25">
      <c r="C7" s="18" t="s">
        <v>31</v>
      </c>
      <c r="D7" s="14" t="s">
        <v>26</v>
      </c>
      <c r="F7" s="22">
        <v>1</v>
      </c>
      <c r="G7" s="33">
        <f t="shared" ref="G7:H30" si="0">IFERROR(INDEX(intervals, MATCH(intervallookup&amp;$F7, intervals_y, 0), MATCH(G$31, intervals_x, 0))*multiplier, "")</f>
        <v>53.952587921142573</v>
      </c>
      <c r="H7" s="33">
        <f t="shared" si="0"/>
        <v>54.617019772266389</v>
      </c>
      <c r="I7" s="33">
        <f>IFERROR(G7-H7,"")</f>
        <v>-0.66443185112381542</v>
      </c>
      <c r="J7" s="31">
        <f>IFERROR(IF(G7=0,"",I7/G7), "")</f>
        <v>-1.2315106220575609E-2</v>
      </c>
      <c r="K7" s="33">
        <f t="shared" ref="K7:K30" si="1">IFERROR(INDEX(intervals, MATCH(intervallookup&amp;$F7, intervals_y, 0), MATCH(K$31, intervals_x, 0)), "")</f>
        <v>89.751913065890093</v>
      </c>
      <c r="L7" s="33">
        <f>IFERROR($I7+$S7*_xlfn.NORM.INV(L$31,0,1), "")</f>
        <v>-1.0072425763637929</v>
      </c>
      <c r="M7" s="33">
        <f t="shared" ref="M7:R22" si="2">IFERROR($I7+$S7*_xlfn.NORM.INV(M$31,0,1), "")</f>
        <v>-0.93152529604694512</v>
      </c>
      <c r="N7" s="33">
        <f t="shared" si="2"/>
        <v>-0.77372432379862766</v>
      </c>
      <c r="O7" s="33">
        <f t="shared" si="2"/>
        <v>-0.66443185112381542</v>
      </c>
      <c r="P7" s="33">
        <f t="shared" si="2"/>
        <v>-0.5551393784490033</v>
      </c>
      <c r="Q7" s="33">
        <f t="shared" si="2"/>
        <v>-0.39733840620068578</v>
      </c>
      <c r="R7" s="33">
        <f t="shared" si="2"/>
        <v>-0.32162112588383812</v>
      </c>
      <c r="S7" s="33">
        <f t="shared" ref="S7:S30" si="3">IFERROR(INDEX(intervals, MATCH(intervallookup&amp;$F7, intervals_y, 0), MATCH(S$31, intervals_x, 0))*multiplier, "")</f>
        <v>0.20841412246227264</v>
      </c>
      <c r="T7" s="34">
        <f>IFERROR(I7/S7,"")</f>
        <v>-3.18803660363319</v>
      </c>
      <c r="U7" s="56"/>
      <c r="V7" s="54">
        <f t="shared" ref="V7:V30" si="4">INDEX(events, MATCH(eventlookup, events_y, 0), MATCH(CONCATENATE("HE",F7), events_x, 0))</f>
        <v>0</v>
      </c>
      <c r="W7" s="57">
        <f>IF(V7&lt;&gt;0, 1, 0)</f>
        <v>0</v>
      </c>
      <c r="X7" s="1">
        <f>IF(V7=1, 1, 0)</f>
        <v>0</v>
      </c>
    </row>
    <row r="8" spans="2:24" s="1" customFormat="1" x14ac:dyDescent="0.25">
      <c r="C8" s="18" t="s">
        <v>11</v>
      </c>
      <c r="D8" s="14" t="s">
        <v>40</v>
      </c>
      <c r="F8" s="22">
        <v>2</v>
      </c>
      <c r="G8" s="33">
        <f t="shared" si="0"/>
        <v>53.625758148193356</v>
      </c>
      <c r="H8" s="33">
        <f t="shared" si="0"/>
        <v>54.40929991465557</v>
      </c>
      <c r="I8" s="33">
        <f t="shared" ref="I8:I30" si="5">IFERROR(G8-H8,"")</f>
        <v>-0.78354176646221418</v>
      </c>
      <c r="J8" s="31">
        <f t="shared" ref="J8:J30" si="6">IFERROR(IF(G8=0,"",I8/G8), "")</f>
        <v>-1.4611294898561944E-2</v>
      </c>
      <c r="K8" s="33">
        <f t="shared" si="1"/>
        <v>87.440951162383584</v>
      </c>
      <c r="L8" s="33">
        <f t="shared" ref="L8:R30" si="7">IFERROR($I8+$S8*_xlfn.NORM.INV(L$31,0,1), "")</f>
        <v>-1.1416023856134099</v>
      </c>
      <c r="M8" s="33">
        <f t="shared" si="2"/>
        <v>-1.0625168311818312</v>
      </c>
      <c r="N8" s="33">
        <f t="shared" si="2"/>
        <v>-0.89769610164852998</v>
      </c>
      <c r="O8" s="33">
        <f t="shared" si="2"/>
        <v>-0.78354176646221418</v>
      </c>
      <c r="P8" s="33">
        <f t="shared" si="2"/>
        <v>-0.6693874312758985</v>
      </c>
      <c r="Q8" s="33">
        <f t="shared" si="2"/>
        <v>-0.50456670174259721</v>
      </c>
      <c r="R8" s="33">
        <f t="shared" si="2"/>
        <v>-0.42548114731101877</v>
      </c>
      <c r="S8" s="33">
        <f t="shared" si="3"/>
        <v>0.21768539965152739</v>
      </c>
      <c r="T8" s="34">
        <f t="shared" ref="T8:T30" si="8">IFERROR(I8/S8,"")</f>
        <v>-3.5994226885060479</v>
      </c>
      <c r="U8" s="58"/>
      <c r="V8" s="54">
        <f t="shared" si="4"/>
        <v>0</v>
      </c>
      <c r="W8" s="57">
        <f t="shared" ref="W8:W30" si="9">IF(V8&lt;&gt;0, 1, 0)</f>
        <v>0</v>
      </c>
      <c r="X8" s="1">
        <f t="shared" ref="X8:X30" si="10">IF(V8=1, 1, 0)</f>
        <v>0</v>
      </c>
    </row>
    <row r="9" spans="2:24" x14ac:dyDescent="0.25">
      <c r="C9" s="18" t="s">
        <v>8</v>
      </c>
      <c r="D9" s="14" t="s">
        <v>164</v>
      </c>
      <c r="F9" s="22">
        <v>3</v>
      </c>
      <c r="G9" s="33">
        <f t="shared" si="0"/>
        <v>53.506986511230465</v>
      </c>
      <c r="H9" s="33">
        <f t="shared" si="0"/>
        <v>54.300217695546955</v>
      </c>
      <c r="I9" s="33">
        <f t="shared" si="5"/>
        <v>-0.79323118431648965</v>
      </c>
      <c r="J9" s="31">
        <f t="shared" si="6"/>
        <v>-1.4824815151008365E-2</v>
      </c>
      <c r="K9" s="33">
        <f t="shared" si="1"/>
        <v>86.29472929490673</v>
      </c>
      <c r="L9" s="33">
        <f t="shared" si="7"/>
        <v>-1.1525125605232724</v>
      </c>
      <c r="M9" s="33">
        <f t="shared" si="2"/>
        <v>-1.0731573750755929</v>
      </c>
      <c r="N9" s="33">
        <f t="shared" si="2"/>
        <v>-0.90777471256859099</v>
      </c>
      <c r="O9" s="33">
        <f t="shared" si="2"/>
        <v>-0.79323118431648965</v>
      </c>
      <c r="P9" s="33">
        <f t="shared" si="2"/>
        <v>-0.6786876560643883</v>
      </c>
      <c r="Q9" s="33">
        <f t="shared" si="2"/>
        <v>-0.51330499355738624</v>
      </c>
      <c r="R9" s="33">
        <f t="shared" si="2"/>
        <v>-0.43394980810970718</v>
      </c>
      <c r="S9" s="33">
        <f t="shared" si="3"/>
        <v>0.21842756724357604</v>
      </c>
      <c r="T9" s="34">
        <f t="shared" si="8"/>
        <v>-3.6315525294109534</v>
      </c>
      <c r="U9" s="58"/>
      <c r="V9" s="54">
        <f t="shared" si="4"/>
        <v>0</v>
      </c>
      <c r="W9" s="57">
        <f t="shared" si="9"/>
        <v>0</v>
      </c>
      <c r="X9" s="1">
        <f t="shared" si="10"/>
        <v>0</v>
      </c>
    </row>
    <row r="10" spans="2:24" ht="18.75" x14ac:dyDescent="0.25">
      <c r="C10" s="64" t="str">
        <f>IFERROR(IF(INDEX(events, MATCH(eventlookup, events_y, 0), MATCH("Confidential", events_x, 0))=1,"Redacted to Protect Confidential Information", IF(INDEX(events, MATCH(eventlookup, events_y, 0), MATCH("Confidential", events_x, 0))=2, "Redacted to Protect Confidential Information", "")), "Table will update when a valid subcategory is selected")</f>
        <v/>
      </c>
      <c r="D10" s="64"/>
      <c r="F10" s="22">
        <v>4</v>
      </c>
      <c r="G10" s="33">
        <f t="shared" si="0"/>
        <v>53.456301345825196</v>
      </c>
      <c r="H10" s="33">
        <f t="shared" si="0"/>
        <v>54.460028600215473</v>
      </c>
      <c r="I10" s="33">
        <f t="shared" si="5"/>
        <v>-1.0037272543902773</v>
      </c>
      <c r="J10" s="31">
        <f t="shared" si="6"/>
        <v>-1.8776593762012416E-2</v>
      </c>
      <c r="K10" s="33">
        <f t="shared" si="1"/>
        <v>84.018827022878796</v>
      </c>
      <c r="L10" s="33">
        <f t="shared" si="7"/>
        <v>-1.3740270345472201</v>
      </c>
      <c r="M10" s="33">
        <f t="shared" si="2"/>
        <v>-1.2922381925097286</v>
      </c>
      <c r="N10" s="33">
        <f t="shared" si="2"/>
        <v>-1.1217835916765766</v>
      </c>
      <c r="O10" s="33">
        <f t="shared" si="2"/>
        <v>-1.0037272543902773</v>
      </c>
      <c r="P10" s="33">
        <f t="shared" si="2"/>
        <v>-0.88567091710397816</v>
      </c>
      <c r="Q10" s="33">
        <f t="shared" si="2"/>
        <v>-0.71521631627082605</v>
      </c>
      <c r="R10" s="33">
        <f t="shared" si="2"/>
        <v>-0.63342747423333479</v>
      </c>
      <c r="S10" s="33">
        <f t="shared" si="3"/>
        <v>0.22512628120183945</v>
      </c>
      <c r="T10" s="34">
        <f t="shared" si="8"/>
        <v>-4.4585076830295733</v>
      </c>
      <c r="U10" s="58"/>
      <c r="V10" s="54">
        <f t="shared" si="4"/>
        <v>0</v>
      </c>
      <c r="W10" s="57">
        <f t="shared" si="9"/>
        <v>0</v>
      </c>
      <c r="X10" s="1">
        <f t="shared" si="10"/>
        <v>0</v>
      </c>
    </row>
    <row r="11" spans="2:24" x14ac:dyDescent="0.25">
      <c r="C11" s="9" t="s">
        <v>24</v>
      </c>
      <c r="D11" s="9"/>
      <c r="F11" s="22">
        <v>5</v>
      </c>
      <c r="G11" s="33">
        <f t="shared" si="0"/>
        <v>53.52208946228027</v>
      </c>
      <c r="H11" s="33">
        <f t="shared" si="0"/>
        <v>54.372807349569548</v>
      </c>
      <c r="I11" s="33">
        <f t="shared" si="5"/>
        <v>-0.850717887289278</v>
      </c>
      <c r="J11" s="31">
        <f t="shared" si="6"/>
        <v>-1.5894706201424032E-2</v>
      </c>
      <c r="K11" s="33">
        <f t="shared" si="1"/>
        <v>83.510335541225871</v>
      </c>
      <c r="L11" s="33">
        <f t="shared" si="7"/>
        <v>-1.2309251838934681</v>
      </c>
      <c r="M11" s="33">
        <f t="shared" si="2"/>
        <v>-1.1469480491776922</v>
      </c>
      <c r="N11" s="33">
        <f t="shared" si="2"/>
        <v>-0.97193286837188209</v>
      </c>
      <c r="O11" s="33">
        <f t="shared" si="2"/>
        <v>-0.850717887289278</v>
      </c>
      <c r="P11" s="33">
        <f t="shared" si="2"/>
        <v>-0.72950290620667391</v>
      </c>
      <c r="Q11" s="33">
        <f t="shared" si="2"/>
        <v>-0.55448772540086366</v>
      </c>
      <c r="R11" s="33">
        <f t="shared" si="2"/>
        <v>-0.47051059068508805</v>
      </c>
      <c r="S11" s="33">
        <f t="shared" si="3"/>
        <v>0.23114962351322174</v>
      </c>
      <c r="T11" s="34">
        <f t="shared" si="8"/>
        <v>-3.6803775596053132</v>
      </c>
      <c r="U11" s="58"/>
      <c r="V11" s="54">
        <f t="shared" si="4"/>
        <v>0</v>
      </c>
      <c r="W11" s="57">
        <f t="shared" si="9"/>
        <v>0</v>
      </c>
      <c r="X11" s="1">
        <f t="shared" si="10"/>
        <v>0</v>
      </c>
    </row>
    <row r="12" spans="2:24" x14ac:dyDescent="0.25">
      <c r="C12" s="47" t="s">
        <v>130</v>
      </c>
      <c r="D12" s="13">
        <f>INDEX(events, MATCH(eventlookup, events_y, 0), MATCH("Sites", events_x, 0))</f>
        <v>964</v>
      </c>
      <c r="F12" s="22">
        <v>6</v>
      </c>
      <c r="G12" s="33">
        <f t="shared" si="0"/>
        <v>53.801580474853516</v>
      </c>
      <c r="H12" s="33">
        <f t="shared" si="0"/>
        <v>54.201831031245398</v>
      </c>
      <c r="I12" s="33">
        <f t="shared" si="5"/>
        <v>-0.40025055639188167</v>
      </c>
      <c r="J12" s="31">
        <f t="shared" si="6"/>
        <v>-7.4393828742439268E-3</v>
      </c>
      <c r="K12" s="33">
        <f t="shared" si="1"/>
        <v>81.520292854215128</v>
      </c>
      <c r="L12" s="33">
        <f t="shared" si="7"/>
        <v>-0.76605010329913847</v>
      </c>
      <c r="M12" s="33">
        <f t="shared" si="2"/>
        <v>-0.68525523664622434</v>
      </c>
      <c r="N12" s="33">
        <f t="shared" si="2"/>
        <v>-0.51687216138056302</v>
      </c>
      <c r="O12" s="33">
        <f t="shared" si="2"/>
        <v>-0.40025055639188167</v>
      </c>
      <c r="P12" s="33">
        <f t="shared" si="2"/>
        <v>-0.28362895140320032</v>
      </c>
      <c r="Q12" s="33">
        <f t="shared" si="2"/>
        <v>-0.11524587613753895</v>
      </c>
      <c r="R12" s="33">
        <f t="shared" si="2"/>
        <v>-3.4451009484625206E-2</v>
      </c>
      <c r="S12" s="33">
        <f t="shared" si="3"/>
        <v>0.22239033365249633</v>
      </c>
      <c r="T12" s="34">
        <f t="shared" si="8"/>
        <v>-1.7997659782160629</v>
      </c>
      <c r="U12" s="58"/>
      <c r="V12" s="54">
        <f t="shared" si="4"/>
        <v>0</v>
      </c>
      <c r="W12" s="57">
        <f t="shared" si="9"/>
        <v>0</v>
      </c>
      <c r="X12" s="1">
        <f t="shared" si="10"/>
        <v>0</v>
      </c>
    </row>
    <row r="13" spans="2:24" x14ac:dyDescent="0.25">
      <c r="C13" s="15" t="s">
        <v>18</v>
      </c>
      <c r="D13" s="12">
        <f>IFERROR(MAX(K7:K30),"")</f>
        <v>105.9542254468448</v>
      </c>
      <c r="F13" s="22">
        <v>7</v>
      </c>
      <c r="G13" s="33">
        <f t="shared" si="0"/>
        <v>53.980763916015626</v>
      </c>
      <c r="H13" s="33">
        <f t="shared" si="0"/>
        <v>53.936307293016448</v>
      </c>
      <c r="I13" s="33">
        <f t="shared" si="5"/>
        <v>4.4456622999177853E-2</v>
      </c>
      <c r="J13" s="31">
        <f t="shared" si="6"/>
        <v>8.2356416942050642E-4</v>
      </c>
      <c r="K13" s="33">
        <f t="shared" si="1"/>
        <v>79.775375049651402</v>
      </c>
      <c r="L13" s="33">
        <f t="shared" si="7"/>
        <v>-0.29975901484338563</v>
      </c>
      <c r="M13" s="33">
        <f t="shared" si="2"/>
        <v>-0.22373142871193341</v>
      </c>
      <c r="N13" s="33">
        <f t="shared" si="2"/>
        <v>-6.5283753900687802E-2</v>
      </c>
      <c r="O13" s="33">
        <f t="shared" si="2"/>
        <v>4.4456622999177853E-2</v>
      </c>
      <c r="P13" s="33">
        <f t="shared" si="2"/>
        <v>0.15419699989904348</v>
      </c>
      <c r="Q13" s="33">
        <f t="shared" si="2"/>
        <v>0.31264467471028912</v>
      </c>
      <c r="R13" s="33">
        <f t="shared" si="2"/>
        <v>0.38867226084174111</v>
      </c>
      <c r="S13" s="33">
        <f t="shared" si="3"/>
        <v>0.20926824867725372</v>
      </c>
      <c r="T13" s="34">
        <f t="shared" si="8"/>
        <v>0.21243845294343516</v>
      </c>
      <c r="U13" s="58"/>
      <c r="V13" s="54">
        <f t="shared" si="4"/>
        <v>0</v>
      </c>
      <c r="W13" s="57">
        <f t="shared" si="9"/>
        <v>0</v>
      </c>
      <c r="X13" s="1">
        <f t="shared" si="10"/>
        <v>0</v>
      </c>
    </row>
    <row r="14" spans="2:24" x14ac:dyDescent="0.25">
      <c r="C14" s="62" t="str">
        <f>"Average Impact - ("&amp;units&amp;")"</f>
        <v>Average Impact - (MW)</v>
      </c>
      <c r="D14" s="37">
        <f>IFERROR(SUMPRODUCT($I$7:$I$30,$W$7:$W$30)/SUM($W$7:$W$30),"")</f>
        <v>28.766589232054447</v>
      </c>
      <c r="F14" s="22">
        <v>8</v>
      </c>
      <c r="G14" s="33">
        <f t="shared" si="0"/>
        <v>55.092285217285152</v>
      </c>
      <c r="H14" s="33">
        <f t="shared" si="0"/>
        <v>54.456858803845236</v>
      </c>
      <c r="I14" s="33">
        <f t="shared" si="5"/>
        <v>0.6354264134399159</v>
      </c>
      <c r="J14" s="31">
        <f t="shared" si="6"/>
        <v>1.1533854711849046E-2</v>
      </c>
      <c r="K14" s="33">
        <f t="shared" si="1"/>
        <v>79.520945291791435</v>
      </c>
      <c r="L14" s="33">
        <f t="shared" si="7"/>
        <v>0.35031086025757835</v>
      </c>
      <c r="M14" s="33">
        <f t="shared" si="2"/>
        <v>0.41328489424641535</v>
      </c>
      <c r="N14" s="33">
        <f t="shared" si="2"/>
        <v>0.54452790440543053</v>
      </c>
      <c r="O14" s="33">
        <f t="shared" si="2"/>
        <v>0.6354264134399159</v>
      </c>
      <c r="P14" s="33">
        <f t="shared" si="2"/>
        <v>0.72632492247440128</v>
      </c>
      <c r="Q14" s="33">
        <f t="shared" si="2"/>
        <v>0.85756793263341646</v>
      </c>
      <c r="R14" s="33">
        <f t="shared" si="2"/>
        <v>0.92054196662225329</v>
      </c>
      <c r="S14" s="33">
        <f t="shared" si="3"/>
        <v>0.17333794844150544</v>
      </c>
      <c r="T14" s="34">
        <f t="shared" si="8"/>
        <v>3.665824011147488</v>
      </c>
      <c r="U14" s="58"/>
      <c r="V14" s="54">
        <f t="shared" si="4"/>
        <v>0</v>
      </c>
      <c r="W14" s="57">
        <f t="shared" si="9"/>
        <v>0</v>
      </c>
      <c r="X14" s="1">
        <f t="shared" si="10"/>
        <v>0</v>
      </c>
    </row>
    <row r="15" spans="2:24" x14ac:dyDescent="0.25">
      <c r="C15" s="35" t="s">
        <v>21</v>
      </c>
      <c r="D15" s="10">
        <f>IFERROR(IF(D14,D14/(SUMPRODUCT($G$7:$G$30,$W$7:$W$30)/SUM($W$7:$W$30)),""),"")</f>
        <v>0.59572455900613963</v>
      </c>
      <c r="F15" s="22">
        <v>9</v>
      </c>
      <c r="G15" s="33">
        <f t="shared" si="0"/>
        <v>55.875983856201167</v>
      </c>
      <c r="H15" s="33">
        <f t="shared" si="0"/>
        <v>54.670471150182316</v>
      </c>
      <c r="I15" s="33">
        <f t="shared" si="5"/>
        <v>1.2055127060188511</v>
      </c>
      <c r="J15" s="31">
        <f t="shared" si="6"/>
        <v>2.1574791579890226E-2</v>
      </c>
      <c r="K15" s="33">
        <f t="shared" si="1"/>
        <v>81.931255988409035</v>
      </c>
      <c r="L15" s="33">
        <f t="shared" si="7"/>
        <v>0.95557353226157393</v>
      </c>
      <c r="M15" s="33">
        <f t="shared" si="2"/>
        <v>1.0107780900194832</v>
      </c>
      <c r="N15" s="33">
        <f t="shared" si="2"/>
        <v>1.1258288796184079</v>
      </c>
      <c r="O15" s="33">
        <f t="shared" si="2"/>
        <v>1.2055127060188511</v>
      </c>
      <c r="P15" s="33">
        <f t="shared" si="2"/>
        <v>1.285196532419294</v>
      </c>
      <c r="Q15" s="33">
        <f t="shared" si="2"/>
        <v>1.400247322018219</v>
      </c>
      <c r="R15" s="33">
        <f t="shared" si="2"/>
        <v>1.455451879776128</v>
      </c>
      <c r="S15" s="33">
        <f t="shared" si="3"/>
        <v>0.15195222824811935</v>
      </c>
      <c r="T15" s="34">
        <f t="shared" si="8"/>
        <v>7.9334980468361191</v>
      </c>
      <c r="U15" s="58"/>
      <c r="V15" s="54">
        <f t="shared" si="4"/>
        <v>0</v>
      </c>
      <c r="W15" s="57">
        <f t="shared" si="9"/>
        <v>0</v>
      </c>
      <c r="X15" s="1">
        <f t="shared" si="10"/>
        <v>0</v>
      </c>
    </row>
    <row r="16" spans="2:24" x14ac:dyDescent="0.25">
      <c r="C16" s="62" t="str">
        <f>"Full Hours Only - Average Impact - ("&amp;units&amp;")"</f>
        <v>Full Hours Only - Average Impact - (MW)</v>
      </c>
      <c r="D16" s="37">
        <f>IFERROR(SUMPRODUCT($I$7:$I$30,$X$7:$X$30)/SUM($X$7:$X$30),"")</f>
        <v>36.118155498032266</v>
      </c>
      <c r="F16" s="22">
        <v>10</v>
      </c>
      <c r="G16" s="33">
        <f t="shared" si="0"/>
        <v>55.852831146240234</v>
      </c>
      <c r="H16" s="33">
        <f t="shared" si="0"/>
        <v>55.454692374069793</v>
      </c>
      <c r="I16" s="33">
        <f t="shared" si="5"/>
        <v>0.3981387721704408</v>
      </c>
      <c r="J16" s="31">
        <f t="shared" si="6"/>
        <v>7.1283543555381926E-3</v>
      </c>
      <c r="K16" s="33">
        <f t="shared" si="1"/>
        <v>86.396720851857907</v>
      </c>
      <c r="L16" s="33">
        <f t="shared" si="7"/>
        <v>0.19761126777924981</v>
      </c>
      <c r="M16" s="33">
        <f t="shared" si="2"/>
        <v>0.24190217276945086</v>
      </c>
      <c r="N16" s="33">
        <f t="shared" si="2"/>
        <v>0.33420802210747069</v>
      </c>
      <c r="O16" s="33">
        <f t="shared" si="2"/>
        <v>0.3981387721704408</v>
      </c>
      <c r="P16" s="33">
        <f t="shared" si="2"/>
        <v>0.46206952223341091</v>
      </c>
      <c r="Q16" s="33">
        <f t="shared" si="2"/>
        <v>0.5543753715714308</v>
      </c>
      <c r="R16" s="33">
        <f t="shared" si="2"/>
        <v>0.59866627656163163</v>
      </c>
      <c r="S16" s="33">
        <f t="shared" si="3"/>
        <v>0.12191206628084182</v>
      </c>
      <c r="T16" s="34">
        <f t="shared" si="8"/>
        <v>3.2657864337503018</v>
      </c>
      <c r="U16" s="58"/>
      <c r="V16" s="54">
        <f t="shared" si="4"/>
        <v>0</v>
      </c>
      <c r="W16" s="57">
        <f t="shared" si="9"/>
        <v>0</v>
      </c>
      <c r="X16" s="1">
        <f t="shared" si="10"/>
        <v>0</v>
      </c>
    </row>
    <row r="17" spans="3:24" x14ac:dyDescent="0.25">
      <c r="C17" s="35" t="s">
        <v>39</v>
      </c>
      <c r="D17" s="10">
        <f>IFERROR(IF(D16,D16/(SUMPRODUCT($G$7:$G$30,$X$7:$X$30)/SUM($X$7:$X$30)),""),"")</f>
        <v>0.74705933902079813</v>
      </c>
      <c r="F17" s="22">
        <v>11</v>
      </c>
      <c r="G17" s="33">
        <f t="shared" si="0"/>
        <v>55.058059951782226</v>
      </c>
      <c r="H17" s="33">
        <f t="shared" si="0"/>
        <v>54.47372117553158</v>
      </c>
      <c r="I17" s="33">
        <f t="shared" si="5"/>
        <v>0.58433877625064667</v>
      </c>
      <c r="J17" s="31">
        <f t="shared" si="6"/>
        <v>1.0613137781505352E-2</v>
      </c>
      <c r="K17" s="33">
        <f t="shared" si="1"/>
        <v>90.378796567347933</v>
      </c>
      <c r="L17" s="33">
        <f t="shared" si="7"/>
        <v>0.44531700353817616</v>
      </c>
      <c r="M17" s="33">
        <f t="shared" si="2"/>
        <v>0.47602301638898908</v>
      </c>
      <c r="N17" s="33">
        <f t="shared" si="2"/>
        <v>0.54001684529371596</v>
      </c>
      <c r="O17" s="33">
        <f t="shared" si="2"/>
        <v>0.58433877625064667</v>
      </c>
      <c r="P17" s="33">
        <f t="shared" si="2"/>
        <v>0.62866070720757738</v>
      </c>
      <c r="Q17" s="33">
        <f t="shared" si="2"/>
        <v>0.69265453611230421</v>
      </c>
      <c r="R17" s="33">
        <f t="shared" si="2"/>
        <v>0.72336054896311708</v>
      </c>
      <c r="S17" s="33">
        <f t="shared" si="3"/>
        <v>8.4519236505031584E-2</v>
      </c>
      <c r="T17" s="34">
        <f t="shared" si="8"/>
        <v>6.9136778846299674</v>
      </c>
      <c r="U17" s="58"/>
      <c r="V17" s="54">
        <f t="shared" si="4"/>
        <v>0</v>
      </c>
      <c r="W17" s="57">
        <f t="shared" si="9"/>
        <v>0</v>
      </c>
      <c r="X17" s="1">
        <f t="shared" si="10"/>
        <v>0</v>
      </c>
    </row>
    <row r="18" spans="3:24" x14ac:dyDescent="0.25">
      <c r="F18" s="22">
        <v>12</v>
      </c>
      <c r="G18" s="33">
        <f t="shared" si="0"/>
        <v>53.631880966186522</v>
      </c>
      <c r="H18" s="33">
        <f t="shared" si="0"/>
        <v>53.269045317620076</v>
      </c>
      <c r="I18" s="33">
        <f t="shared" si="5"/>
        <v>0.36283564856644546</v>
      </c>
      <c r="J18" s="31">
        <f t="shared" si="6"/>
        <v>6.7652978420653142E-3</v>
      </c>
      <c r="K18" s="33">
        <f t="shared" si="1"/>
        <v>93.881291712008903</v>
      </c>
      <c r="L18" s="33">
        <f t="shared" si="7"/>
        <v>0.25335475057410128</v>
      </c>
      <c r="M18" s="33">
        <f t="shared" si="2"/>
        <v>0.27753601222168717</v>
      </c>
      <c r="N18" s="33">
        <f t="shared" si="2"/>
        <v>0.32793172879011401</v>
      </c>
      <c r="O18" s="33">
        <f t="shared" si="2"/>
        <v>0.36283564856644546</v>
      </c>
      <c r="P18" s="33">
        <f t="shared" si="2"/>
        <v>0.39773956834277691</v>
      </c>
      <c r="Q18" s="33">
        <f t="shared" si="2"/>
        <v>0.44813528491120375</v>
      </c>
      <c r="R18" s="33">
        <f t="shared" si="2"/>
        <v>0.47231654655878952</v>
      </c>
      <c r="S18" s="33">
        <f t="shared" si="3"/>
        <v>6.6559659898281096E-2</v>
      </c>
      <c r="T18" s="34">
        <f t="shared" si="8"/>
        <v>5.4512845937155348</v>
      </c>
      <c r="U18" s="58"/>
      <c r="V18" s="54">
        <f t="shared" si="4"/>
        <v>0</v>
      </c>
      <c r="W18" s="57">
        <f t="shared" si="9"/>
        <v>0</v>
      </c>
      <c r="X18" s="1">
        <f t="shared" si="10"/>
        <v>0</v>
      </c>
    </row>
    <row r="19" spans="3:24" x14ac:dyDescent="0.25">
      <c r="F19" s="22">
        <v>13</v>
      </c>
      <c r="G19" s="33">
        <f t="shared" si="0"/>
        <v>51.147984252929689</v>
      </c>
      <c r="H19" s="33">
        <f t="shared" si="0"/>
        <v>51.460146963317257</v>
      </c>
      <c r="I19" s="33">
        <f t="shared" si="5"/>
        <v>-0.31216271038756815</v>
      </c>
      <c r="J19" s="31">
        <f t="shared" si="6"/>
        <v>-6.1031283040188997E-3</v>
      </c>
      <c r="K19" s="33">
        <f t="shared" si="1"/>
        <v>97.524539488267607</v>
      </c>
      <c r="L19" s="33">
        <f t="shared" si="7"/>
        <v>-0.45022912599077763</v>
      </c>
      <c r="M19" s="33">
        <f t="shared" si="2"/>
        <v>-0.41973412474700816</v>
      </c>
      <c r="N19" s="33">
        <f t="shared" si="2"/>
        <v>-0.35618006119845619</v>
      </c>
      <c r="O19" s="33">
        <f t="shared" si="2"/>
        <v>-0.31216271038756815</v>
      </c>
      <c r="P19" s="33">
        <f t="shared" si="2"/>
        <v>-0.26814535957668012</v>
      </c>
      <c r="Q19" s="33">
        <f t="shared" si="2"/>
        <v>-0.20459129602812814</v>
      </c>
      <c r="R19" s="33">
        <f t="shared" si="2"/>
        <v>-0.17409629478435876</v>
      </c>
      <c r="S19" s="33">
        <f t="shared" si="3"/>
        <v>8.3938420623540871E-2</v>
      </c>
      <c r="T19" s="34">
        <f t="shared" si="8"/>
        <v>-3.7189490589488274</v>
      </c>
      <c r="U19" s="58"/>
      <c r="V19" s="54">
        <f t="shared" si="4"/>
        <v>0</v>
      </c>
      <c r="W19" s="57">
        <f t="shared" si="9"/>
        <v>0</v>
      </c>
      <c r="X19" s="1">
        <f t="shared" si="10"/>
        <v>0</v>
      </c>
    </row>
    <row r="20" spans="3:24" x14ac:dyDescent="0.25">
      <c r="F20" s="22">
        <v>14</v>
      </c>
      <c r="G20" s="33">
        <f t="shared" si="0"/>
        <v>50.622021316528318</v>
      </c>
      <c r="H20" s="33">
        <f t="shared" si="0"/>
        <v>51.552275347912563</v>
      </c>
      <c r="I20" s="33">
        <f t="shared" si="5"/>
        <v>-0.93025403138424423</v>
      </c>
      <c r="J20" s="31">
        <f t="shared" si="6"/>
        <v>-1.8376469512498744E-2</v>
      </c>
      <c r="K20" s="33">
        <f t="shared" si="1"/>
        <v>100.20407479720568</v>
      </c>
      <c r="L20" s="33">
        <f t="shared" si="7"/>
        <v>-1.1076142056198859</v>
      </c>
      <c r="M20" s="33">
        <f t="shared" si="2"/>
        <v>-1.068440314487267</v>
      </c>
      <c r="N20" s="33">
        <f t="shared" si="2"/>
        <v>-0.98679873832910237</v>
      </c>
      <c r="O20" s="33">
        <f t="shared" si="2"/>
        <v>-0.93025403138424423</v>
      </c>
      <c r="P20" s="33">
        <f t="shared" si="2"/>
        <v>-0.87370932443938609</v>
      </c>
      <c r="Q20" s="33">
        <f t="shared" si="2"/>
        <v>-0.79206774828122151</v>
      </c>
      <c r="R20" s="33">
        <f t="shared" si="2"/>
        <v>-0.75289385714860257</v>
      </c>
      <c r="S20" s="33">
        <f t="shared" si="3"/>
        <v>0.10782732963562011</v>
      </c>
      <c r="T20" s="34">
        <f t="shared" si="8"/>
        <v>-8.6272565084180695</v>
      </c>
      <c r="U20" s="58"/>
      <c r="V20" s="54">
        <f t="shared" si="4"/>
        <v>0</v>
      </c>
      <c r="W20" s="57">
        <f t="shared" si="9"/>
        <v>0</v>
      </c>
      <c r="X20" s="1">
        <f t="shared" si="10"/>
        <v>0</v>
      </c>
    </row>
    <row r="21" spans="3:24" x14ac:dyDescent="0.25">
      <c r="F21" s="22">
        <v>15</v>
      </c>
      <c r="G21" s="33">
        <f t="shared" si="0"/>
        <v>50.02901628112793</v>
      </c>
      <c r="H21" s="33">
        <f t="shared" si="0"/>
        <v>50.911788150858506</v>
      </c>
      <c r="I21" s="33">
        <f t="shared" si="5"/>
        <v>-0.88277186973057553</v>
      </c>
      <c r="J21" s="31">
        <f t="shared" si="6"/>
        <v>-1.7645197434425209E-2</v>
      </c>
      <c r="K21" s="33">
        <f t="shared" si="1"/>
        <v>102.07562684858289</v>
      </c>
      <c r="L21" s="33">
        <f t="shared" si="7"/>
        <v>-1.104595495842035</v>
      </c>
      <c r="M21" s="33">
        <f t="shared" si="2"/>
        <v>-1.0556008744881569</v>
      </c>
      <c r="N21" s="33">
        <f t="shared" si="2"/>
        <v>-0.95349209757188114</v>
      </c>
      <c r="O21" s="33">
        <f t="shared" si="2"/>
        <v>-0.88277186973057553</v>
      </c>
      <c r="P21" s="33">
        <f t="shared" si="2"/>
        <v>-0.81205164188926993</v>
      </c>
      <c r="Q21" s="33">
        <f t="shared" si="2"/>
        <v>-0.70994286497299419</v>
      </c>
      <c r="R21" s="33">
        <f t="shared" si="2"/>
        <v>-0.66094824361911619</v>
      </c>
      <c r="S21" s="33">
        <f t="shared" si="3"/>
        <v>0.13485918897390364</v>
      </c>
      <c r="T21" s="34">
        <f t="shared" si="8"/>
        <v>-6.5458785303936473</v>
      </c>
      <c r="U21" s="58"/>
      <c r="V21" s="54">
        <f t="shared" si="4"/>
        <v>0</v>
      </c>
      <c r="W21" s="57">
        <f t="shared" si="9"/>
        <v>0</v>
      </c>
      <c r="X21" s="1">
        <f t="shared" si="10"/>
        <v>0</v>
      </c>
    </row>
    <row r="22" spans="3:24" x14ac:dyDescent="0.25">
      <c r="F22" s="22">
        <v>16</v>
      </c>
      <c r="G22" s="33">
        <f t="shared" si="0"/>
        <v>48.655585464477539</v>
      </c>
      <c r="H22" s="33">
        <f t="shared" si="0"/>
        <v>49.121666823957952</v>
      </c>
      <c r="I22" s="33">
        <f t="shared" si="5"/>
        <v>-0.46608135948041252</v>
      </c>
      <c r="J22" s="31">
        <f t="shared" si="6"/>
        <v>-9.5791953797511927E-3</v>
      </c>
      <c r="K22" s="33">
        <f t="shared" si="1"/>
        <v>103.97461384610141</v>
      </c>
      <c r="L22" s="33">
        <f t="shared" si="7"/>
        <v>-0.70840128059653096</v>
      </c>
      <c r="M22" s="33">
        <f t="shared" si="2"/>
        <v>-0.65487960218153507</v>
      </c>
      <c r="N22" s="33">
        <f t="shared" si="2"/>
        <v>-0.54333607004586126</v>
      </c>
      <c r="O22" s="33">
        <f t="shared" si="2"/>
        <v>-0.46608135948041252</v>
      </c>
      <c r="P22" s="33">
        <f t="shared" si="2"/>
        <v>-0.38882664891496382</v>
      </c>
      <c r="Q22" s="33">
        <f t="shared" si="2"/>
        <v>-0.27728311677928996</v>
      </c>
      <c r="R22" s="33">
        <f t="shared" si="2"/>
        <v>-0.22376143836429419</v>
      </c>
      <c r="S22" s="33">
        <f t="shared" si="3"/>
        <v>0.14732005155086517</v>
      </c>
      <c r="T22" s="34">
        <f t="shared" si="8"/>
        <v>-3.1637333450123637</v>
      </c>
      <c r="U22" s="58"/>
      <c r="V22" s="54">
        <f t="shared" si="4"/>
        <v>0</v>
      </c>
      <c r="W22" s="57">
        <f t="shared" si="9"/>
        <v>0</v>
      </c>
      <c r="X22" s="1">
        <f t="shared" si="10"/>
        <v>0</v>
      </c>
    </row>
    <row r="23" spans="3:24" x14ac:dyDescent="0.25">
      <c r="F23" s="22">
        <v>17</v>
      </c>
      <c r="G23" s="33">
        <f t="shared" si="0"/>
        <v>46.410129302978511</v>
      </c>
      <c r="H23" s="33">
        <f t="shared" si="0"/>
        <v>46.592804957449417</v>
      </c>
      <c r="I23" s="33">
        <f t="shared" si="5"/>
        <v>-0.18267565447090561</v>
      </c>
      <c r="J23" s="31">
        <f t="shared" si="6"/>
        <v>-3.9361160422188663E-3</v>
      </c>
      <c r="K23" s="33">
        <f t="shared" si="1"/>
        <v>105.30242213651621</v>
      </c>
      <c r="L23" s="33">
        <f t="shared" si="7"/>
        <v>-0.45485802549250526</v>
      </c>
      <c r="M23" s="33">
        <f t="shared" si="7"/>
        <v>-0.39474056892949971</v>
      </c>
      <c r="N23" s="33">
        <f t="shared" si="7"/>
        <v>-0.26945089852611909</v>
      </c>
      <c r="O23" s="33">
        <f t="shared" si="7"/>
        <v>-0.18267565447090561</v>
      </c>
      <c r="P23" s="33">
        <f t="shared" si="7"/>
        <v>-9.590041041569218E-2</v>
      </c>
      <c r="Q23" s="33">
        <f t="shared" si="7"/>
        <v>2.9389259987688515E-2</v>
      </c>
      <c r="R23" s="33">
        <f t="shared" si="7"/>
        <v>8.9506716550693866E-2</v>
      </c>
      <c r="S23" s="33">
        <f t="shared" si="3"/>
        <v>0.1654751319885254</v>
      </c>
      <c r="T23" s="34">
        <f t="shared" si="8"/>
        <v>-1.1039462683950176</v>
      </c>
      <c r="U23" s="58"/>
      <c r="V23" s="54">
        <f t="shared" si="4"/>
        <v>0</v>
      </c>
      <c r="W23" s="57">
        <f t="shared" si="9"/>
        <v>0</v>
      </c>
      <c r="X23" s="1">
        <f t="shared" si="10"/>
        <v>0</v>
      </c>
    </row>
    <row r="24" spans="3:24" x14ac:dyDescent="0.25">
      <c r="F24" s="22">
        <v>18</v>
      </c>
      <c r="G24" s="33">
        <f t="shared" si="0"/>
        <v>46.361058502197267</v>
      </c>
      <c r="H24" s="33">
        <f t="shared" si="0"/>
        <v>41.669814760264742</v>
      </c>
      <c r="I24" s="33">
        <f t="shared" si="5"/>
        <v>4.6912437419325244</v>
      </c>
      <c r="J24" s="31">
        <f t="shared" si="6"/>
        <v>0.10118931477179678</v>
      </c>
      <c r="K24" s="33">
        <f t="shared" si="1"/>
        <v>105.9542254468448</v>
      </c>
      <c r="L24" s="33">
        <f t="shared" si="7"/>
        <v>4.4049531516052287</v>
      </c>
      <c r="M24" s="33">
        <f t="shared" si="7"/>
        <v>4.468186718363425</v>
      </c>
      <c r="N24" s="33">
        <f t="shared" si="7"/>
        <v>4.5999706159283766</v>
      </c>
      <c r="O24" s="33">
        <f t="shared" si="7"/>
        <v>4.6912437419325244</v>
      </c>
      <c r="P24" s="33">
        <f t="shared" si="7"/>
        <v>4.7825168679366721</v>
      </c>
      <c r="Q24" s="33">
        <f t="shared" si="7"/>
        <v>4.9143007655016238</v>
      </c>
      <c r="R24" s="33">
        <f t="shared" si="7"/>
        <v>4.97753433225982</v>
      </c>
      <c r="S24" s="33">
        <f t="shared" si="3"/>
        <v>0.17405232030153273</v>
      </c>
      <c r="T24" s="34">
        <f t="shared" si="8"/>
        <v>26.953066375704115</v>
      </c>
      <c r="U24" s="58"/>
      <c r="V24" s="54">
        <f t="shared" si="4"/>
        <v>2</v>
      </c>
      <c r="W24" s="57">
        <f t="shared" si="9"/>
        <v>1</v>
      </c>
      <c r="X24" s="1">
        <f t="shared" si="10"/>
        <v>0</v>
      </c>
    </row>
    <row r="25" spans="3:24" x14ac:dyDescent="0.25">
      <c r="F25" s="22">
        <v>19</v>
      </c>
      <c r="G25" s="33">
        <f t="shared" si="0"/>
        <v>47.845545837402341</v>
      </c>
      <c r="H25" s="33">
        <f t="shared" si="0"/>
        <v>12.529071716642806</v>
      </c>
      <c r="I25" s="33">
        <f t="shared" si="5"/>
        <v>35.316474120759537</v>
      </c>
      <c r="J25" s="31">
        <f t="shared" si="6"/>
        <v>0.73813504481229175</v>
      </c>
      <c r="K25" s="33">
        <f t="shared" si="1"/>
        <v>105.76897330725674</v>
      </c>
      <c r="L25" s="33">
        <f t="shared" si="7"/>
        <v>35.01587652993372</v>
      </c>
      <c r="M25" s="33">
        <f t="shared" si="7"/>
        <v>35.08227011208082</v>
      </c>
      <c r="N25" s="33">
        <f t="shared" si="7"/>
        <v>35.220639738803001</v>
      </c>
      <c r="O25" s="33">
        <f t="shared" si="7"/>
        <v>35.316474120759537</v>
      </c>
      <c r="P25" s="33">
        <f t="shared" si="7"/>
        <v>35.412308502716073</v>
      </c>
      <c r="Q25" s="33">
        <f t="shared" si="7"/>
        <v>35.550678129438253</v>
      </c>
      <c r="R25" s="33">
        <f t="shared" si="7"/>
        <v>35.617071711585353</v>
      </c>
      <c r="S25" s="33">
        <f t="shared" si="3"/>
        <v>0.18275035899877548</v>
      </c>
      <c r="T25" s="34">
        <f t="shared" si="8"/>
        <v>193.24982076230108</v>
      </c>
      <c r="U25" s="58"/>
      <c r="V25" s="54">
        <f t="shared" si="4"/>
        <v>1</v>
      </c>
      <c r="W25" s="57">
        <f t="shared" si="9"/>
        <v>1</v>
      </c>
      <c r="X25" s="1">
        <f t="shared" si="10"/>
        <v>1</v>
      </c>
    </row>
    <row r="26" spans="3:24" x14ac:dyDescent="0.25">
      <c r="F26" s="22">
        <v>20</v>
      </c>
      <c r="G26" s="33">
        <f t="shared" si="0"/>
        <v>48.848662002563472</v>
      </c>
      <c r="H26" s="33">
        <f t="shared" si="0"/>
        <v>11.928825127258476</v>
      </c>
      <c r="I26" s="33">
        <f t="shared" si="5"/>
        <v>36.919836875304995</v>
      </c>
      <c r="J26" s="31">
        <f t="shared" si="6"/>
        <v>0.75580037122342314</v>
      </c>
      <c r="K26" s="33">
        <f t="shared" si="1"/>
        <v>105.43096448696446</v>
      </c>
      <c r="L26" s="33">
        <f t="shared" si="7"/>
        <v>36.607518636878467</v>
      </c>
      <c r="M26" s="33">
        <f t="shared" si="7"/>
        <v>36.676500981554092</v>
      </c>
      <c r="N26" s="33">
        <f t="shared" si="7"/>
        <v>36.820265799997529</v>
      </c>
      <c r="O26" s="33">
        <f t="shared" si="7"/>
        <v>36.919836875304995</v>
      </c>
      <c r="P26" s="33">
        <f t="shared" si="7"/>
        <v>37.019407950612461</v>
      </c>
      <c r="Q26" s="33">
        <f t="shared" si="7"/>
        <v>37.163172769055898</v>
      </c>
      <c r="R26" s="33">
        <f t="shared" si="7"/>
        <v>37.232155113731523</v>
      </c>
      <c r="S26" s="33">
        <f t="shared" si="3"/>
        <v>0.18987600678205491</v>
      </c>
      <c r="T26" s="34">
        <f t="shared" si="8"/>
        <v>194.44182285591583</v>
      </c>
      <c r="U26" s="58"/>
      <c r="V26" s="54">
        <f t="shared" si="4"/>
        <v>1</v>
      </c>
      <c r="W26" s="57">
        <f t="shared" si="9"/>
        <v>1</v>
      </c>
      <c r="X26" s="1">
        <f t="shared" si="10"/>
        <v>1</v>
      </c>
    </row>
    <row r="27" spans="3:24" ht="21" x14ac:dyDescent="0.25">
      <c r="D27" s="16"/>
      <c r="F27" s="22">
        <v>21</v>
      </c>
      <c r="G27" s="33">
        <f t="shared" si="0"/>
        <v>50.098356735229494</v>
      </c>
      <c r="H27" s="33">
        <f t="shared" si="0"/>
        <v>11.959554545008766</v>
      </c>
      <c r="I27" s="33">
        <f t="shared" si="5"/>
        <v>38.13880219022073</v>
      </c>
      <c r="J27" s="31">
        <f t="shared" si="6"/>
        <v>0.76127850643454886</v>
      </c>
      <c r="K27" s="33">
        <f t="shared" si="1"/>
        <v>102.98555438814785</v>
      </c>
      <c r="L27" s="33">
        <f t="shared" si="7"/>
        <v>37.820386167992908</v>
      </c>
      <c r="M27" s="33">
        <f t="shared" si="7"/>
        <v>37.890715342191072</v>
      </c>
      <c r="N27" s="33">
        <f t="shared" si="7"/>
        <v>38.037287062932357</v>
      </c>
      <c r="O27" s="33">
        <f t="shared" si="7"/>
        <v>38.13880219022073</v>
      </c>
      <c r="P27" s="33">
        <f t="shared" si="7"/>
        <v>38.240317317509103</v>
      </c>
      <c r="Q27" s="33">
        <f t="shared" si="7"/>
        <v>38.386889038250388</v>
      </c>
      <c r="R27" s="33">
        <f t="shared" si="7"/>
        <v>38.457218212448552</v>
      </c>
      <c r="S27" s="33">
        <f t="shared" si="3"/>
        <v>0.19358319610357283</v>
      </c>
      <c r="T27" s="34">
        <f t="shared" si="8"/>
        <v>197.01504550950446</v>
      </c>
      <c r="U27" s="58"/>
      <c r="V27" s="54">
        <f t="shared" si="4"/>
        <v>2</v>
      </c>
      <c r="W27" s="57">
        <f t="shared" si="9"/>
        <v>1</v>
      </c>
      <c r="X27" s="1">
        <f t="shared" si="10"/>
        <v>0</v>
      </c>
    </row>
    <row r="28" spans="3:24" ht="21" x14ac:dyDescent="0.25">
      <c r="C28" s="16"/>
      <c r="D28" s="16"/>
      <c r="F28" s="22">
        <v>22</v>
      </c>
      <c r="G28" s="33">
        <f t="shared" si="0"/>
        <v>52.268993164062501</v>
      </c>
      <c r="H28" s="33">
        <f t="shared" si="0"/>
        <v>28.867231785054273</v>
      </c>
      <c r="I28" s="33">
        <f t="shared" si="5"/>
        <v>23.401761379008228</v>
      </c>
      <c r="J28" s="31">
        <f t="shared" si="6"/>
        <v>0.44771785263883918</v>
      </c>
      <c r="K28" s="33">
        <f t="shared" si="1"/>
        <v>98.690102214615649</v>
      </c>
      <c r="L28" s="33">
        <f t="shared" si="7"/>
        <v>23.077721736889451</v>
      </c>
      <c r="M28" s="33">
        <f t="shared" si="7"/>
        <v>23.149293011093032</v>
      </c>
      <c r="N28" s="33">
        <f t="shared" si="7"/>
        <v>23.298453369298116</v>
      </c>
      <c r="O28" s="33">
        <f t="shared" si="7"/>
        <v>23.401761379008228</v>
      </c>
      <c r="P28" s="33">
        <f t="shared" si="7"/>
        <v>23.50506938871834</v>
      </c>
      <c r="Q28" s="33">
        <f t="shared" si="7"/>
        <v>23.654229746923424</v>
      </c>
      <c r="R28" s="33">
        <f t="shared" si="7"/>
        <v>23.725801021127005</v>
      </c>
      <c r="S28" s="33">
        <f t="shared" si="3"/>
        <v>0.19700211423635483</v>
      </c>
      <c r="T28" s="34">
        <f t="shared" si="8"/>
        <v>118.78939203125394</v>
      </c>
      <c r="U28" s="58"/>
      <c r="V28" s="54">
        <f t="shared" si="4"/>
        <v>0</v>
      </c>
      <c r="W28" s="57">
        <f t="shared" si="9"/>
        <v>0</v>
      </c>
      <c r="X28" s="1">
        <f t="shared" si="10"/>
        <v>0</v>
      </c>
    </row>
    <row r="29" spans="3:24" ht="21" x14ac:dyDescent="0.25">
      <c r="C29" s="16"/>
      <c r="D29" s="16"/>
      <c r="F29" s="22">
        <v>23</v>
      </c>
      <c r="G29" s="33">
        <f t="shared" si="0"/>
        <v>53.292213500976558</v>
      </c>
      <c r="H29" s="33">
        <f t="shared" si="0"/>
        <v>37.734181562674983</v>
      </c>
      <c r="I29" s="33">
        <f t="shared" si="5"/>
        <v>15.558031938301575</v>
      </c>
      <c r="J29" s="31">
        <f t="shared" si="6"/>
        <v>0.29193818226402773</v>
      </c>
      <c r="K29" s="33">
        <f t="shared" si="1"/>
        <v>94.719363473958438</v>
      </c>
      <c r="L29" s="33">
        <f t="shared" si="7"/>
        <v>15.221796256022992</v>
      </c>
      <c r="M29" s="33">
        <f t="shared" si="7"/>
        <v>15.296061293646282</v>
      </c>
      <c r="N29" s="33">
        <f t="shared" si="7"/>
        <v>15.450835673972318</v>
      </c>
      <c r="O29" s="33">
        <f t="shared" si="7"/>
        <v>15.558031938301575</v>
      </c>
      <c r="P29" s="33">
        <f t="shared" si="7"/>
        <v>15.665228202630832</v>
      </c>
      <c r="Q29" s="33">
        <f t="shared" si="7"/>
        <v>15.820002582956867</v>
      </c>
      <c r="R29" s="33">
        <f t="shared" si="7"/>
        <v>15.894267620580155</v>
      </c>
      <c r="S29" s="33">
        <f t="shared" si="3"/>
        <v>0.20441678017377854</v>
      </c>
      <c r="T29" s="34">
        <f t="shared" si="8"/>
        <v>76.10936795440864</v>
      </c>
      <c r="U29" s="58"/>
      <c r="V29" s="54">
        <f t="shared" si="4"/>
        <v>0</v>
      </c>
      <c r="W29" s="57">
        <f t="shared" si="9"/>
        <v>0</v>
      </c>
      <c r="X29" s="1">
        <f t="shared" si="10"/>
        <v>0</v>
      </c>
    </row>
    <row r="30" spans="3:24" x14ac:dyDescent="0.25">
      <c r="F30" s="22">
        <v>24</v>
      </c>
      <c r="G30" s="33">
        <f t="shared" si="0"/>
        <v>53.096761383056638</v>
      </c>
      <c r="H30" s="33">
        <f t="shared" si="0"/>
        <v>38.779439458435256</v>
      </c>
      <c r="I30" s="33">
        <f t="shared" si="5"/>
        <v>14.317321924621382</v>
      </c>
      <c r="J30" s="31">
        <f t="shared" si="6"/>
        <v>0.26964586072080265</v>
      </c>
      <c r="K30" s="33">
        <f t="shared" si="1"/>
        <v>92.475879508483885</v>
      </c>
      <c r="L30" s="33">
        <f t="shared" si="7"/>
        <v>13.978311528138763</v>
      </c>
      <c r="M30" s="33">
        <f t="shared" si="7"/>
        <v>14.053189422355262</v>
      </c>
      <c r="N30" s="33">
        <f t="shared" si="7"/>
        <v>14.209241045681212</v>
      </c>
      <c r="O30" s="33">
        <f t="shared" si="7"/>
        <v>14.317321924621382</v>
      </c>
      <c r="P30" s="33">
        <f t="shared" si="7"/>
        <v>14.425402803561552</v>
      </c>
      <c r="Q30" s="33">
        <f t="shared" si="7"/>
        <v>14.581454426887502</v>
      </c>
      <c r="R30" s="33">
        <f t="shared" si="7"/>
        <v>14.656332321104001</v>
      </c>
      <c r="S30" s="33">
        <f t="shared" si="3"/>
        <v>0.20610368663072584</v>
      </c>
      <c r="T30" s="34">
        <f t="shared" si="8"/>
        <v>69.466597898724643</v>
      </c>
      <c r="U30" s="58"/>
      <c r="V30" s="54">
        <f t="shared" si="4"/>
        <v>0</v>
      </c>
      <c r="W30" s="57">
        <f t="shared" si="9"/>
        <v>0</v>
      </c>
      <c r="X30" s="1">
        <f t="shared" si="10"/>
        <v>0</v>
      </c>
    </row>
    <row r="31" spans="3:24" hidden="1" x14ac:dyDescent="0.25">
      <c r="F31" s="22"/>
      <c r="G31" s="33" t="s">
        <v>14</v>
      </c>
      <c r="H31" s="33" t="s">
        <v>15</v>
      </c>
      <c r="I31" s="33"/>
      <c r="J31" s="31"/>
      <c r="K31" s="21" t="s">
        <v>7</v>
      </c>
      <c r="L31" s="52">
        <v>0.05</v>
      </c>
      <c r="M31" s="53">
        <v>0.1</v>
      </c>
      <c r="N31" s="53">
        <v>0.3</v>
      </c>
      <c r="O31" s="53">
        <v>0.5</v>
      </c>
      <c r="P31" s="53">
        <v>0.7</v>
      </c>
      <c r="Q31" s="53">
        <v>0.9</v>
      </c>
      <c r="R31" s="53">
        <v>0.95</v>
      </c>
      <c r="S31" s="29" t="s">
        <v>16</v>
      </c>
      <c r="T31" s="51"/>
      <c r="U31" s="58"/>
      <c r="V31" s="54"/>
    </row>
    <row r="32" spans="3:24" x14ac:dyDescent="0.25">
      <c r="F32" s="68" t="s">
        <v>6</v>
      </c>
      <c r="G32" s="65" t="str">
        <f>"Reference Load ("&amp;units&amp;"h)"</f>
        <v>Reference Load (MWh)</v>
      </c>
      <c r="H32" s="65" t="str">
        <f>"Load with DR ("&amp;units&amp;"h)"</f>
        <v>Load with DR (MWh)</v>
      </c>
      <c r="I32" s="65" t="str">
        <f>"Energy Savings ("&amp;units&amp;"h)"</f>
        <v>Energy Savings (MWh)</v>
      </c>
      <c r="J32" s="65" t="s">
        <v>37</v>
      </c>
      <c r="K32" s="65" t="s">
        <v>132</v>
      </c>
      <c r="L32" s="77" t="s">
        <v>35</v>
      </c>
      <c r="M32" s="77"/>
      <c r="N32" s="77"/>
      <c r="O32" s="77"/>
      <c r="P32" s="77"/>
      <c r="Q32" s="77"/>
      <c r="R32" s="77"/>
      <c r="S32" s="73" t="s">
        <v>133</v>
      </c>
      <c r="T32" s="71" t="s">
        <v>34</v>
      </c>
      <c r="U32" s="58"/>
    </row>
    <row r="33" spans="6:21" x14ac:dyDescent="0.25">
      <c r="F33" s="68"/>
      <c r="G33" s="65"/>
      <c r="H33" s="65"/>
      <c r="I33" s="65"/>
      <c r="J33" s="65"/>
      <c r="K33" s="65"/>
      <c r="L33" s="23" t="str">
        <f t="shared" ref="L33:Q33" si="11">L6</f>
        <v>5th</v>
      </c>
      <c r="M33" s="23" t="str">
        <f t="shared" si="11"/>
        <v>10th</v>
      </c>
      <c r="N33" s="23" t="str">
        <f t="shared" si="11"/>
        <v>30th</v>
      </c>
      <c r="O33" s="23" t="str">
        <f t="shared" si="11"/>
        <v>50th</v>
      </c>
      <c r="P33" s="23" t="str">
        <f t="shared" si="11"/>
        <v>70th</v>
      </c>
      <c r="Q33" s="23" t="str">
        <f t="shared" si="11"/>
        <v>90th</v>
      </c>
      <c r="R33" s="23" t="str">
        <f>R6</f>
        <v>95th</v>
      </c>
      <c r="S33" s="74"/>
      <c r="T33" s="72"/>
    </row>
    <row r="34" spans="6:21" x14ac:dyDescent="0.25">
      <c r="F34" s="24"/>
      <c r="G34" s="25">
        <f>SUM(G7:G30)</f>
        <v>1250.0334366607665</v>
      </c>
      <c r="H34" s="25">
        <f t="shared" ref="H34" si="12">SUM(H7:H30)</f>
        <v>1085.7291016765998</v>
      </c>
      <c r="I34" s="25">
        <f>SUM(I7:I30)</f>
        <v>164.30433498416679</v>
      </c>
      <c r="J34" s="32">
        <f>IFERROR(I34/G34,"")</f>
        <v>0.13143995205686296</v>
      </c>
      <c r="K34" s="26">
        <f>IFERROR(AVERAGE(K7:K30),"")</f>
        <v>93.313657264396383</v>
      </c>
      <c r="L34" s="36">
        <f>IFERROR($I34+$S34*_xlfn.NORM.S.INV(0.05),"")</f>
        <v>162.86877533263072</v>
      </c>
      <c r="M34" s="36">
        <f>IFERROR($I34+$S34*_xlfn.NORM.S.INV(0.1),"")</f>
        <v>163.18585022131987</v>
      </c>
      <c r="N34" s="36">
        <f>IFERROR($I34+$S34*_xlfn.NORM.S.INV(0.3),"")</f>
        <v>163.84666008534694</v>
      </c>
      <c r="O34" s="36">
        <f>IFERROR($I34+$S34*_xlfn.NORM.S.INV(0.5),"")</f>
        <v>164.30433498416679</v>
      </c>
      <c r="P34" s="36">
        <f>IFERROR($I34+$S34*_xlfn.NORM.S.INV(0.7),"")</f>
        <v>164.76200988298663</v>
      </c>
      <c r="Q34" s="36">
        <f>IFERROR($I34+$S34*_xlfn.NORM.S.INV(0.9),"")</f>
        <v>165.4228197470137</v>
      </c>
      <c r="R34" s="36">
        <f>IFERROR($I34+$S34*_xlfn.NORM.S.INV(0.95),"")</f>
        <v>165.73989463570285</v>
      </c>
      <c r="S34" s="30">
        <f t="array" ref="S34">SUM(S7:S30^2)^0.5</f>
        <v>0.87275829776822444</v>
      </c>
      <c r="T34" s="34">
        <f>IFERROR(I34/S34,"")</f>
        <v>188.25869132876528</v>
      </c>
      <c r="U34" s="59"/>
    </row>
    <row r="35" spans="6:21" x14ac:dyDescent="0.25">
      <c r="T35" s="29"/>
      <c r="U35" s="20"/>
    </row>
    <row r="36" spans="6:21" x14ac:dyDescent="0.25">
      <c r="I36" s="5"/>
      <c r="J36" s="5"/>
      <c r="L36" s="27"/>
      <c r="M36" s="27"/>
      <c r="N36" s="27"/>
      <c r="P36" s="27"/>
      <c r="Q36" s="27"/>
      <c r="R36" s="27"/>
      <c r="U36" s="60"/>
    </row>
  </sheetData>
  <mergeCells count="22">
    <mergeCell ref="V5:V6"/>
    <mergeCell ref="W5:W6"/>
    <mergeCell ref="X5:X6"/>
    <mergeCell ref="S5:S6"/>
    <mergeCell ref="T5:T6"/>
    <mergeCell ref="T32:T33"/>
    <mergeCell ref="S32:S33"/>
    <mergeCell ref="J5:J6"/>
    <mergeCell ref="J32:J33"/>
    <mergeCell ref="L5:R5"/>
    <mergeCell ref="K5:K6"/>
    <mergeCell ref="L32:R32"/>
    <mergeCell ref="C10:D10"/>
    <mergeCell ref="H32:H33"/>
    <mergeCell ref="I32:I33"/>
    <mergeCell ref="K32:K33"/>
    <mergeCell ref="F5:F6"/>
    <mergeCell ref="F32:F33"/>
    <mergeCell ref="G5:G6"/>
    <mergeCell ref="H5:H6"/>
    <mergeCell ref="I5:I6"/>
    <mergeCell ref="G32:G33"/>
  </mergeCells>
  <conditionalFormatting sqref="F31:K31 S31:T31 F7:T30">
    <cfRule type="expression" dxfId="2" priority="2">
      <formula>$V7=2</formula>
    </cfRule>
  </conditionalFormatting>
  <conditionalFormatting sqref="F31:K31 S7:T31 F7:T30">
    <cfRule type="expression" dxfId="1" priority="15">
      <formula>$V7=1</formula>
    </cfRule>
  </conditionalFormatting>
  <dataValidations count="4">
    <dataValidation type="list" allowBlank="1" showInputMessage="1" showErrorMessage="1" sqref="D6">
      <formula1>level_list</formula1>
    </dataValidation>
    <dataValidation type="list" allowBlank="1" showInputMessage="1" showErrorMessage="1" sqref="D8">
      <formula1>segment_list</formula1>
    </dataValidation>
    <dataValidation type="list" allowBlank="1" showInputMessage="1" showErrorMessage="1" sqref="D7">
      <formula1>category_list</formula1>
    </dataValidation>
    <dataValidation type="list" allowBlank="1" showInputMessage="1" showErrorMessage="1" sqref="D9">
      <formula1>eventday_list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9"/>
  <sheetViews>
    <sheetView zoomScale="115" zoomScaleNormal="115" workbookViewId="0">
      <pane ySplit="1" topLeftCell="A2" activePane="bottomLeft" state="frozen"/>
      <selection pane="bottomLeft" activeCell="C6" sqref="C6"/>
    </sheetView>
  </sheetViews>
  <sheetFormatPr defaultRowHeight="15" x14ac:dyDescent="0.25"/>
  <cols>
    <col min="1" max="1" width="52" style="3" bestFit="1" customWidth="1"/>
    <col min="2" max="2" width="10.375" bestFit="1" customWidth="1"/>
    <col min="3" max="3" width="19.875" bestFit="1" customWidth="1"/>
    <col min="4" max="4" width="30.125" bestFit="1" customWidth="1"/>
    <col min="5" max="5" width="11.875" bestFit="1" customWidth="1"/>
    <col min="6" max="29" width="7.75" customWidth="1"/>
    <col min="30" max="30" width="10.5" bestFit="1" customWidth="1"/>
    <col min="31" max="31" width="9.75" bestFit="1" customWidth="1"/>
    <col min="32" max="32" width="10.125" bestFit="1" customWidth="1"/>
  </cols>
  <sheetData>
    <row r="1" spans="1:32" x14ac:dyDescent="0.25">
      <c r="A1" s="3" t="s">
        <v>17</v>
      </c>
      <c r="B1" t="s">
        <v>31</v>
      </c>
      <c r="C1" t="s">
        <v>11</v>
      </c>
      <c r="D1" t="s">
        <v>8</v>
      </c>
      <c r="E1" t="s">
        <v>135</v>
      </c>
      <c r="F1" t="s">
        <v>140</v>
      </c>
      <c r="G1" t="s">
        <v>141</v>
      </c>
      <c r="H1" t="s">
        <v>142</v>
      </c>
      <c r="I1" t="s">
        <v>143</v>
      </c>
      <c r="J1" t="s">
        <v>144</v>
      </c>
      <c r="K1" t="s">
        <v>145</v>
      </c>
      <c r="L1" t="s">
        <v>146</v>
      </c>
      <c r="M1" t="s">
        <v>147</v>
      </c>
      <c r="N1" t="s">
        <v>148</v>
      </c>
      <c r="O1" t="s">
        <v>149</v>
      </c>
      <c r="P1" t="s">
        <v>150</v>
      </c>
      <c r="Q1" t="s">
        <v>151</v>
      </c>
      <c r="R1" t="s">
        <v>152</v>
      </c>
      <c r="S1" t="s">
        <v>153</v>
      </c>
      <c r="T1" t="s">
        <v>154</v>
      </c>
      <c r="U1" t="s">
        <v>155</v>
      </c>
      <c r="V1" t="s">
        <v>156</v>
      </c>
      <c r="W1" t="s">
        <v>157</v>
      </c>
      <c r="X1" t="s">
        <v>158</v>
      </c>
      <c r="Y1" t="s">
        <v>159</v>
      </c>
      <c r="Z1" t="s">
        <v>160</v>
      </c>
      <c r="AA1" t="s">
        <v>161</v>
      </c>
      <c r="AB1" t="s">
        <v>162</v>
      </c>
      <c r="AC1" t="s">
        <v>163</v>
      </c>
      <c r="AD1" t="s">
        <v>19</v>
      </c>
      <c r="AE1" t="s">
        <v>20</v>
      </c>
      <c r="AF1" t="s">
        <v>13</v>
      </c>
    </row>
    <row r="2" spans="1:32" x14ac:dyDescent="0.25">
      <c r="A2" s="3" t="str">
        <f t="shared" ref="A2:A39" si="0">B2&amp;C2&amp;D2</f>
        <v>AllAll CustomersAverage Event Day (5:50pm to 8:54pm)</v>
      </c>
      <c r="B2" t="s">
        <v>26</v>
      </c>
      <c r="C2" t="s">
        <v>40</v>
      </c>
      <c r="D2" t="s">
        <v>164</v>
      </c>
      <c r="E2" s="61">
        <v>964</v>
      </c>
      <c r="F2" s="61">
        <v>0</v>
      </c>
      <c r="G2" s="61">
        <v>0</v>
      </c>
      <c r="H2" s="61">
        <v>0</v>
      </c>
      <c r="I2" s="61">
        <v>0</v>
      </c>
      <c r="J2" s="61">
        <v>0</v>
      </c>
      <c r="K2" s="61">
        <v>0</v>
      </c>
      <c r="L2" s="61">
        <v>0</v>
      </c>
      <c r="M2" s="61">
        <v>0</v>
      </c>
      <c r="N2" s="61">
        <v>0</v>
      </c>
      <c r="O2" s="61">
        <v>0</v>
      </c>
      <c r="P2" s="61">
        <v>0</v>
      </c>
      <c r="Q2" s="61">
        <v>0</v>
      </c>
      <c r="R2" s="61">
        <v>0</v>
      </c>
      <c r="S2" s="61">
        <v>0</v>
      </c>
      <c r="T2" s="61">
        <v>0</v>
      </c>
      <c r="U2" s="61">
        <v>0</v>
      </c>
      <c r="V2" s="61">
        <v>0</v>
      </c>
      <c r="W2" s="61">
        <v>2</v>
      </c>
      <c r="X2" s="61">
        <v>1</v>
      </c>
      <c r="Y2" s="61">
        <v>1</v>
      </c>
      <c r="Z2" s="61">
        <v>2</v>
      </c>
      <c r="AA2" s="61">
        <v>0</v>
      </c>
      <c r="AB2" s="61">
        <v>0</v>
      </c>
      <c r="AC2" s="61">
        <v>0</v>
      </c>
      <c r="AD2" s="61">
        <v>18</v>
      </c>
      <c r="AE2" s="61">
        <v>21</v>
      </c>
      <c r="AF2" s="61">
        <v>0</v>
      </c>
    </row>
    <row r="3" spans="1:32" x14ac:dyDescent="0.25">
      <c r="A3" s="3" t="str">
        <f t="shared" si="0"/>
        <v>AllAll Customers7/9/2021 (5:50pm to 8:54pm)</v>
      </c>
      <c r="B3" t="s">
        <v>26</v>
      </c>
      <c r="C3" t="s">
        <v>40</v>
      </c>
      <c r="D3" t="s">
        <v>165</v>
      </c>
      <c r="E3" s="61">
        <v>964</v>
      </c>
      <c r="F3" s="61">
        <v>0</v>
      </c>
      <c r="G3" s="61">
        <v>0</v>
      </c>
      <c r="H3" s="61">
        <v>0</v>
      </c>
      <c r="I3" s="61">
        <v>0</v>
      </c>
      <c r="J3" s="61">
        <v>0</v>
      </c>
      <c r="K3" s="61">
        <v>0</v>
      </c>
      <c r="L3" s="61">
        <v>0</v>
      </c>
      <c r="M3" s="61">
        <v>0</v>
      </c>
      <c r="N3" s="61">
        <v>0</v>
      </c>
      <c r="O3" s="61">
        <v>0</v>
      </c>
      <c r="P3" s="61">
        <v>0</v>
      </c>
      <c r="Q3" s="61">
        <v>0</v>
      </c>
      <c r="R3" s="61">
        <v>0</v>
      </c>
      <c r="S3" s="61">
        <v>0</v>
      </c>
      <c r="T3" s="61">
        <v>0</v>
      </c>
      <c r="U3" s="61">
        <v>0</v>
      </c>
      <c r="V3" s="61">
        <v>0</v>
      </c>
      <c r="W3" s="61">
        <v>2</v>
      </c>
      <c r="X3" s="61">
        <v>1</v>
      </c>
      <c r="Y3" s="61">
        <v>1</v>
      </c>
      <c r="Z3" s="61">
        <v>2</v>
      </c>
      <c r="AA3" s="61">
        <v>0</v>
      </c>
      <c r="AB3" s="61">
        <v>0</v>
      </c>
      <c r="AC3" s="61">
        <v>0</v>
      </c>
      <c r="AD3" s="61">
        <v>18</v>
      </c>
      <c r="AE3" s="61">
        <v>21</v>
      </c>
      <c r="AF3" s="61">
        <v>0</v>
      </c>
    </row>
    <row r="4" spans="1:32" x14ac:dyDescent="0.25">
      <c r="A4" s="3" t="str">
        <f t="shared" si="0"/>
        <v>AutoDRAuto DRAverage Event Day (5:50pm to 8:54pm)</v>
      </c>
      <c r="B4" t="s">
        <v>56</v>
      </c>
      <c r="C4" t="s">
        <v>61</v>
      </c>
      <c r="D4" t="s">
        <v>164</v>
      </c>
      <c r="E4" s="61">
        <v>1</v>
      </c>
      <c r="F4" s="61">
        <v>0</v>
      </c>
      <c r="G4" s="61">
        <v>0</v>
      </c>
      <c r="H4" s="61">
        <v>0</v>
      </c>
      <c r="I4" s="61">
        <v>0</v>
      </c>
      <c r="J4" s="61">
        <v>0</v>
      </c>
      <c r="K4" s="61">
        <v>0</v>
      </c>
      <c r="L4" s="61">
        <v>0</v>
      </c>
      <c r="M4" s="61">
        <v>0</v>
      </c>
      <c r="N4" s="61">
        <v>0</v>
      </c>
      <c r="O4" s="61">
        <v>0</v>
      </c>
      <c r="P4" s="61">
        <v>0</v>
      </c>
      <c r="Q4" s="61">
        <v>0</v>
      </c>
      <c r="R4" s="61">
        <v>0</v>
      </c>
      <c r="S4" s="61">
        <v>0</v>
      </c>
      <c r="T4" s="61">
        <v>0</v>
      </c>
      <c r="U4" s="61">
        <v>0</v>
      </c>
      <c r="V4" s="61">
        <v>0</v>
      </c>
      <c r="W4" s="61">
        <v>2</v>
      </c>
      <c r="X4" s="61">
        <v>1</v>
      </c>
      <c r="Y4" s="61">
        <v>1</v>
      </c>
      <c r="Z4" s="61">
        <v>2</v>
      </c>
      <c r="AA4" s="61">
        <v>0</v>
      </c>
      <c r="AB4" s="61">
        <v>0</v>
      </c>
      <c r="AC4" s="61">
        <v>0</v>
      </c>
      <c r="AD4" s="61">
        <v>18</v>
      </c>
      <c r="AE4" s="61">
        <v>21</v>
      </c>
      <c r="AF4" s="61">
        <v>1</v>
      </c>
    </row>
    <row r="5" spans="1:32" x14ac:dyDescent="0.25">
      <c r="A5" s="3" t="str">
        <f t="shared" si="0"/>
        <v>AutoDRAuto DR7/9/2021 (5:50pm to 8:54pm)</v>
      </c>
      <c r="B5" t="s">
        <v>56</v>
      </c>
      <c r="C5" t="s">
        <v>61</v>
      </c>
      <c r="D5" t="s">
        <v>165</v>
      </c>
      <c r="E5" s="61">
        <v>1</v>
      </c>
      <c r="F5" s="61">
        <v>0</v>
      </c>
      <c r="G5" s="61">
        <v>0</v>
      </c>
      <c r="H5" s="61">
        <v>0</v>
      </c>
      <c r="I5" s="61">
        <v>0</v>
      </c>
      <c r="J5" s="61">
        <v>0</v>
      </c>
      <c r="K5" s="61">
        <v>0</v>
      </c>
      <c r="L5" s="61">
        <v>0</v>
      </c>
      <c r="M5" s="61">
        <v>0</v>
      </c>
      <c r="N5" s="61">
        <v>0</v>
      </c>
      <c r="O5" s="61">
        <v>0</v>
      </c>
      <c r="P5" s="61">
        <v>0</v>
      </c>
      <c r="Q5" s="61">
        <v>0</v>
      </c>
      <c r="R5" s="61">
        <v>0</v>
      </c>
      <c r="S5" s="61">
        <v>0</v>
      </c>
      <c r="T5" s="61">
        <v>0</v>
      </c>
      <c r="U5" s="61">
        <v>0</v>
      </c>
      <c r="V5" s="61">
        <v>0</v>
      </c>
      <c r="W5" s="61">
        <v>2</v>
      </c>
      <c r="X5" s="61">
        <v>1</v>
      </c>
      <c r="Y5" s="61">
        <v>1</v>
      </c>
      <c r="Z5" s="61">
        <v>2</v>
      </c>
      <c r="AA5" s="61">
        <v>0</v>
      </c>
      <c r="AB5" s="61">
        <v>0</v>
      </c>
      <c r="AC5" s="61">
        <v>0</v>
      </c>
      <c r="AD5" s="61">
        <v>18</v>
      </c>
      <c r="AE5" s="61">
        <v>21</v>
      </c>
      <c r="AF5" s="61">
        <v>1</v>
      </c>
    </row>
    <row r="6" spans="1:32" x14ac:dyDescent="0.25">
      <c r="A6" s="3" t="str">
        <f t="shared" si="0"/>
        <v>AutoDRNo Auto DRAverage Event Day (5:50pm to 8:54pm)</v>
      </c>
      <c r="B6" t="s">
        <v>56</v>
      </c>
      <c r="C6" t="s">
        <v>63</v>
      </c>
      <c r="D6" t="s">
        <v>164</v>
      </c>
      <c r="E6" s="61">
        <v>963</v>
      </c>
      <c r="F6" s="61">
        <v>0</v>
      </c>
      <c r="G6" s="61">
        <v>0</v>
      </c>
      <c r="H6" s="61">
        <v>0</v>
      </c>
      <c r="I6" s="61">
        <v>0</v>
      </c>
      <c r="J6" s="61">
        <v>0</v>
      </c>
      <c r="K6" s="61">
        <v>0</v>
      </c>
      <c r="L6" s="61">
        <v>0</v>
      </c>
      <c r="M6" s="61">
        <v>0</v>
      </c>
      <c r="N6" s="61">
        <v>0</v>
      </c>
      <c r="O6" s="61">
        <v>0</v>
      </c>
      <c r="P6" s="61">
        <v>0</v>
      </c>
      <c r="Q6" s="61">
        <v>0</v>
      </c>
      <c r="R6" s="61">
        <v>0</v>
      </c>
      <c r="S6" s="61">
        <v>0</v>
      </c>
      <c r="T6" s="61">
        <v>0</v>
      </c>
      <c r="U6" s="61">
        <v>0</v>
      </c>
      <c r="V6" s="61">
        <v>0</v>
      </c>
      <c r="W6" s="61">
        <v>2</v>
      </c>
      <c r="X6" s="61">
        <v>1</v>
      </c>
      <c r="Y6" s="61">
        <v>1</v>
      </c>
      <c r="Z6" s="61">
        <v>2</v>
      </c>
      <c r="AA6" s="61">
        <v>0</v>
      </c>
      <c r="AB6" s="61">
        <v>0</v>
      </c>
      <c r="AC6" s="61">
        <v>0</v>
      </c>
      <c r="AD6" s="61">
        <v>18</v>
      </c>
      <c r="AE6" s="61">
        <v>21</v>
      </c>
      <c r="AF6" s="61">
        <v>2</v>
      </c>
    </row>
    <row r="7" spans="1:32" x14ac:dyDescent="0.25">
      <c r="A7" s="3" t="str">
        <f t="shared" si="0"/>
        <v>AutoDRNo Auto DR7/9/2021 (5:50pm to 8:54pm)</v>
      </c>
      <c r="B7" t="s">
        <v>56</v>
      </c>
      <c r="C7" t="s">
        <v>63</v>
      </c>
      <c r="D7" t="s">
        <v>165</v>
      </c>
      <c r="E7" s="61">
        <v>963</v>
      </c>
      <c r="F7" s="61">
        <v>0</v>
      </c>
      <c r="G7" s="61">
        <v>0</v>
      </c>
      <c r="H7" s="61">
        <v>0</v>
      </c>
      <c r="I7" s="61">
        <v>0</v>
      </c>
      <c r="J7" s="61">
        <v>0</v>
      </c>
      <c r="K7" s="61">
        <v>0</v>
      </c>
      <c r="L7" s="61">
        <v>0</v>
      </c>
      <c r="M7" s="61">
        <v>0</v>
      </c>
      <c r="N7" s="61">
        <v>0</v>
      </c>
      <c r="O7" s="61">
        <v>0</v>
      </c>
      <c r="P7" s="61">
        <v>0</v>
      </c>
      <c r="Q7" s="61">
        <v>0</v>
      </c>
      <c r="R7" s="61">
        <v>0</v>
      </c>
      <c r="S7" s="61">
        <v>0</v>
      </c>
      <c r="T7" s="61">
        <v>0</v>
      </c>
      <c r="U7" s="61">
        <v>0</v>
      </c>
      <c r="V7" s="61">
        <v>0</v>
      </c>
      <c r="W7" s="61">
        <v>2</v>
      </c>
      <c r="X7" s="61">
        <v>1</v>
      </c>
      <c r="Y7" s="61">
        <v>1</v>
      </c>
      <c r="Z7" s="61">
        <v>2</v>
      </c>
      <c r="AA7" s="61">
        <v>0</v>
      </c>
      <c r="AB7" s="61">
        <v>0</v>
      </c>
      <c r="AC7" s="61">
        <v>0</v>
      </c>
      <c r="AD7" s="61">
        <v>18</v>
      </c>
      <c r="AE7" s="61">
        <v>21</v>
      </c>
      <c r="AF7" s="61">
        <v>2</v>
      </c>
    </row>
    <row r="8" spans="1:32" x14ac:dyDescent="0.25">
      <c r="A8" s="3" t="str">
        <f t="shared" si="0"/>
        <v>LCABig Creek/VenturaAverage Event Day (5:50pm to 8:54pm)</v>
      </c>
      <c r="B8" t="s">
        <v>27</v>
      </c>
      <c r="C8" t="s">
        <v>41</v>
      </c>
      <c r="D8" t="s">
        <v>164</v>
      </c>
      <c r="E8" s="61">
        <v>825</v>
      </c>
      <c r="F8" s="61">
        <v>0</v>
      </c>
      <c r="G8" s="61">
        <v>0</v>
      </c>
      <c r="H8" s="61">
        <v>0</v>
      </c>
      <c r="I8" s="61">
        <v>0</v>
      </c>
      <c r="J8" s="61">
        <v>0</v>
      </c>
      <c r="K8" s="61">
        <v>0</v>
      </c>
      <c r="L8" s="61">
        <v>0</v>
      </c>
      <c r="M8" s="61">
        <v>0</v>
      </c>
      <c r="N8" s="61">
        <v>0</v>
      </c>
      <c r="O8" s="61">
        <v>0</v>
      </c>
      <c r="P8" s="61">
        <v>0</v>
      </c>
      <c r="Q8" s="61">
        <v>0</v>
      </c>
      <c r="R8" s="61">
        <v>0</v>
      </c>
      <c r="S8" s="61">
        <v>0</v>
      </c>
      <c r="T8" s="61">
        <v>0</v>
      </c>
      <c r="U8" s="61">
        <v>0</v>
      </c>
      <c r="V8" s="61">
        <v>0</v>
      </c>
      <c r="W8" s="61">
        <v>2</v>
      </c>
      <c r="X8" s="61">
        <v>1</v>
      </c>
      <c r="Y8" s="61">
        <v>1</v>
      </c>
      <c r="Z8" s="61">
        <v>2</v>
      </c>
      <c r="AA8" s="61">
        <v>0</v>
      </c>
      <c r="AB8" s="61">
        <v>0</v>
      </c>
      <c r="AC8" s="61">
        <v>0</v>
      </c>
      <c r="AD8" s="61">
        <v>18</v>
      </c>
      <c r="AE8" s="61">
        <v>21</v>
      </c>
      <c r="AF8" s="61">
        <v>0</v>
      </c>
    </row>
    <row r="9" spans="1:32" x14ac:dyDescent="0.25">
      <c r="A9" s="3" t="str">
        <f t="shared" si="0"/>
        <v>LCABig Creek/Ventura7/9/2021 (5:50pm to 8:54pm)</v>
      </c>
      <c r="B9" t="s">
        <v>27</v>
      </c>
      <c r="C9" t="s">
        <v>41</v>
      </c>
      <c r="D9" t="s">
        <v>165</v>
      </c>
      <c r="E9" s="61">
        <v>825</v>
      </c>
      <c r="F9" s="61">
        <v>0</v>
      </c>
      <c r="G9" s="61">
        <v>0</v>
      </c>
      <c r="H9" s="61">
        <v>0</v>
      </c>
      <c r="I9" s="61">
        <v>0</v>
      </c>
      <c r="J9" s="61">
        <v>0</v>
      </c>
      <c r="K9" s="61">
        <v>0</v>
      </c>
      <c r="L9" s="61">
        <v>0</v>
      </c>
      <c r="M9" s="61">
        <v>0</v>
      </c>
      <c r="N9" s="61">
        <v>0</v>
      </c>
      <c r="O9" s="61">
        <v>0</v>
      </c>
      <c r="P9" s="61">
        <v>0</v>
      </c>
      <c r="Q9" s="61">
        <v>0</v>
      </c>
      <c r="R9" s="61">
        <v>0</v>
      </c>
      <c r="S9" s="61">
        <v>0</v>
      </c>
      <c r="T9" s="61">
        <v>0</v>
      </c>
      <c r="U9" s="61">
        <v>0</v>
      </c>
      <c r="V9" s="61">
        <v>0</v>
      </c>
      <c r="W9" s="61">
        <v>2</v>
      </c>
      <c r="X9" s="61">
        <v>1</v>
      </c>
      <c r="Y9" s="61">
        <v>1</v>
      </c>
      <c r="Z9" s="61">
        <v>2</v>
      </c>
      <c r="AA9" s="61">
        <v>0</v>
      </c>
      <c r="AB9" s="61">
        <v>0</v>
      </c>
      <c r="AC9" s="61">
        <v>0</v>
      </c>
      <c r="AD9" s="61">
        <v>18</v>
      </c>
      <c r="AE9" s="61">
        <v>21</v>
      </c>
      <c r="AF9" s="61">
        <v>0</v>
      </c>
    </row>
    <row r="10" spans="1:32" x14ac:dyDescent="0.25">
      <c r="A10" s="3" t="str">
        <f t="shared" si="0"/>
        <v>LCALA BasinAverage Event Day (5:50pm to 8:54pm)</v>
      </c>
      <c r="B10" t="s">
        <v>27</v>
      </c>
      <c r="C10" t="s">
        <v>42</v>
      </c>
      <c r="D10" t="s">
        <v>164</v>
      </c>
      <c r="E10" s="61">
        <v>93</v>
      </c>
      <c r="F10" s="61">
        <v>0</v>
      </c>
      <c r="G10" s="61">
        <v>0</v>
      </c>
      <c r="H10" s="61">
        <v>0</v>
      </c>
      <c r="I10" s="61">
        <v>0</v>
      </c>
      <c r="J10" s="61">
        <v>0</v>
      </c>
      <c r="K10" s="61">
        <v>0</v>
      </c>
      <c r="L10" s="61">
        <v>0</v>
      </c>
      <c r="M10" s="61">
        <v>0</v>
      </c>
      <c r="N10" s="61">
        <v>0</v>
      </c>
      <c r="O10" s="61">
        <v>0</v>
      </c>
      <c r="P10" s="61">
        <v>0</v>
      </c>
      <c r="Q10" s="61">
        <v>0</v>
      </c>
      <c r="R10" s="61">
        <v>0</v>
      </c>
      <c r="S10" s="61">
        <v>0</v>
      </c>
      <c r="T10" s="61">
        <v>0</v>
      </c>
      <c r="U10" s="61">
        <v>0</v>
      </c>
      <c r="V10" s="61">
        <v>0</v>
      </c>
      <c r="W10" s="61">
        <v>2</v>
      </c>
      <c r="X10" s="61">
        <v>1</v>
      </c>
      <c r="Y10" s="61">
        <v>1</v>
      </c>
      <c r="Z10" s="61">
        <v>2</v>
      </c>
      <c r="AA10" s="61">
        <v>0</v>
      </c>
      <c r="AB10" s="61">
        <v>0</v>
      </c>
      <c r="AC10" s="61">
        <v>0</v>
      </c>
      <c r="AD10" s="61">
        <v>18</v>
      </c>
      <c r="AE10" s="61">
        <v>21</v>
      </c>
      <c r="AF10" s="61">
        <v>0</v>
      </c>
    </row>
    <row r="11" spans="1:32" x14ac:dyDescent="0.25">
      <c r="A11" s="3" t="str">
        <f t="shared" si="0"/>
        <v>LCALA Basin7/9/2021 (5:50pm to 8:54pm)</v>
      </c>
      <c r="B11" t="s">
        <v>27</v>
      </c>
      <c r="C11" t="s">
        <v>42</v>
      </c>
      <c r="D11" t="s">
        <v>165</v>
      </c>
      <c r="E11" s="61">
        <v>93</v>
      </c>
      <c r="F11" s="61">
        <v>0</v>
      </c>
      <c r="G11" s="61">
        <v>0</v>
      </c>
      <c r="H11" s="61">
        <v>0</v>
      </c>
      <c r="I11" s="61">
        <v>0</v>
      </c>
      <c r="J11" s="61">
        <v>0</v>
      </c>
      <c r="K11" s="61">
        <v>0</v>
      </c>
      <c r="L11" s="61">
        <v>0</v>
      </c>
      <c r="M11" s="61">
        <v>0</v>
      </c>
      <c r="N11" s="61">
        <v>0</v>
      </c>
      <c r="O11" s="61">
        <v>0</v>
      </c>
      <c r="P11" s="61">
        <v>0</v>
      </c>
      <c r="Q11" s="61">
        <v>0</v>
      </c>
      <c r="R11" s="61">
        <v>0</v>
      </c>
      <c r="S11" s="61">
        <v>0</v>
      </c>
      <c r="T11" s="61">
        <v>0</v>
      </c>
      <c r="U11" s="61">
        <v>0</v>
      </c>
      <c r="V11" s="61">
        <v>0</v>
      </c>
      <c r="W11" s="61">
        <v>2</v>
      </c>
      <c r="X11" s="61">
        <v>1</v>
      </c>
      <c r="Y11" s="61">
        <v>1</v>
      </c>
      <c r="Z11" s="61">
        <v>2</v>
      </c>
      <c r="AA11" s="61">
        <v>0</v>
      </c>
      <c r="AB11" s="61">
        <v>0</v>
      </c>
      <c r="AC11" s="61">
        <v>0</v>
      </c>
      <c r="AD11" s="61">
        <v>18</v>
      </c>
      <c r="AE11" s="61">
        <v>21</v>
      </c>
      <c r="AF11" s="61">
        <v>0</v>
      </c>
    </row>
    <row r="12" spans="1:32" x14ac:dyDescent="0.25">
      <c r="A12" s="3" t="str">
        <f t="shared" si="0"/>
        <v>LCAOutside LA BasinAverage Event Day (5:50pm to 8:54pm)</v>
      </c>
      <c r="B12" t="s">
        <v>27</v>
      </c>
      <c r="C12" t="s">
        <v>43</v>
      </c>
      <c r="D12" t="s">
        <v>164</v>
      </c>
      <c r="E12" s="61">
        <v>46</v>
      </c>
      <c r="F12" s="61">
        <v>0</v>
      </c>
      <c r="G12" s="61">
        <v>0</v>
      </c>
      <c r="H12" s="61">
        <v>0</v>
      </c>
      <c r="I12" s="61">
        <v>0</v>
      </c>
      <c r="J12" s="61">
        <v>0</v>
      </c>
      <c r="K12" s="61">
        <v>0</v>
      </c>
      <c r="L12" s="61">
        <v>0</v>
      </c>
      <c r="M12" s="61">
        <v>0</v>
      </c>
      <c r="N12" s="61">
        <v>0</v>
      </c>
      <c r="O12" s="61">
        <v>0</v>
      </c>
      <c r="P12" s="61">
        <v>0</v>
      </c>
      <c r="Q12" s="61">
        <v>0</v>
      </c>
      <c r="R12" s="61">
        <v>0</v>
      </c>
      <c r="S12" s="61">
        <v>0</v>
      </c>
      <c r="T12" s="61">
        <v>0</v>
      </c>
      <c r="U12" s="61">
        <v>0</v>
      </c>
      <c r="V12" s="61">
        <v>0</v>
      </c>
      <c r="W12" s="61">
        <v>2</v>
      </c>
      <c r="X12" s="61">
        <v>1</v>
      </c>
      <c r="Y12" s="61">
        <v>1</v>
      </c>
      <c r="Z12" s="61">
        <v>2</v>
      </c>
      <c r="AA12" s="61">
        <v>0</v>
      </c>
      <c r="AB12" s="61">
        <v>0</v>
      </c>
      <c r="AC12" s="61">
        <v>0</v>
      </c>
      <c r="AD12" s="61">
        <v>18</v>
      </c>
      <c r="AE12" s="61">
        <v>21</v>
      </c>
      <c r="AF12" s="61">
        <v>0</v>
      </c>
    </row>
    <row r="13" spans="1:32" x14ac:dyDescent="0.25">
      <c r="A13" s="3" t="str">
        <f t="shared" si="0"/>
        <v>LCAOutside LA Basin7/9/2021 (5:50pm to 8:54pm)</v>
      </c>
      <c r="B13" t="s">
        <v>27</v>
      </c>
      <c r="C13" t="s">
        <v>43</v>
      </c>
      <c r="D13" t="s">
        <v>165</v>
      </c>
      <c r="E13" s="61">
        <v>46</v>
      </c>
      <c r="F13" s="61">
        <v>0</v>
      </c>
      <c r="G13" s="61">
        <v>0</v>
      </c>
      <c r="H13" s="61">
        <v>0</v>
      </c>
      <c r="I13" s="61">
        <v>0</v>
      </c>
      <c r="J13" s="61">
        <v>0</v>
      </c>
      <c r="K13" s="61">
        <v>0</v>
      </c>
      <c r="L13" s="61">
        <v>0</v>
      </c>
      <c r="M13" s="61">
        <v>0</v>
      </c>
      <c r="N13" s="61">
        <v>0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1">
        <v>0</v>
      </c>
      <c r="V13" s="61">
        <v>0</v>
      </c>
      <c r="W13" s="61">
        <v>2</v>
      </c>
      <c r="X13" s="61">
        <v>1</v>
      </c>
      <c r="Y13" s="61">
        <v>1</v>
      </c>
      <c r="Z13" s="61">
        <v>2</v>
      </c>
      <c r="AA13" s="61">
        <v>0</v>
      </c>
      <c r="AB13" s="61">
        <v>0</v>
      </c>
      <c r="AC13" s="61">
        <v>0</v>
      </c>
      <c r="AD13" s="61">
        <v>18</v>
      </c>
      <c r="AE13" s="61">
        <v>21</v>
      </c>
      <c r="AF13" s="61">
        <v>0</v>
      </c>
    </row>
    <row r="14" spans="1:32" x14ac:dyDescent="0.25">
      <c r="A14" s="3" t="str">
        <f t="shared" si="0"/>
        <v>Net Energy Metered StatusNEM CustomerAverage Event Day (5:50pm to 8:54pm)</v>
      </c>
      <c r="B14" t="s">
        <v>73</v>
      </c>
      <c r="C14" t="s">
        <v>44</v>
      </c>
      <c r="D14" t="s">
        <v>164</v>
      </c>
      <c r="E14" s="61">
        <v>27</v>
      </c>
      <c r="F14" s="61">
        <v>0</v>
      </c>
      <c r="G14" s="61">
        <v>0</v>
      </c>
      <c r="H14" s="61">
        <v>0</v>
      </c>
      <c r="I14" s="61">
        <v>0</v>
      </c>
      <c r="J14" s="61">
        <v>0</v>
      </c>
      <c r="K14" s="61">
        <v>0</v>
      </c>
      <c r="L14" s="61">
        <v>0</v>
      </c>
      <c r="M14" s="61">
        <v>0</v>
      </c>
      <c r="N14" s="61">
        <v>0</v>
      </c>
      <c r="O14" s="61">
        <v>0</v>
      </c>
      <c r="P14" s="61">
        <v>0</v>
      </c>
      <c r="Q14" s="61">
        <v>0</v>
      </c>
      <c r="R14" s="61">
        <v>0</v>
      </c>
      <c r="S14" s="61">
        <v>0</v>
      </c>
      <c r="T14" s="61">
        <v>0</v>
      </c>
      <c r="U14" s="61">
        <v>0</v>
      </c>
      <c r="V14" s="61">
        <v>0</v>
      </c>
      <c r="W14" s="61">
        <v>2</v>
      </c>
      <c r="X14" s="61">
        <v>1</v>
      </c>
      <c r="Y14" s="61">
        <v>1</v>
      </c>
      <c r="Z14" s="61">
        <v>2</v>
      </c>
      <c r="AA14" s="61">
        <v>0</v>
      </c>
      <c r="AB14" s="61">
        <v>0</v>
      </c>
      <c r="AC14" s="61">
        <v>0</v>
      </c>
      <c r="AD14" s="61">
        <v>18</v>
      </c>
      <c r="AE14" s="61">
        <v>21</v>
      </c>
      <c r="AF14" s="61">
        <v>0</v>
      </c>
    </row>
    <row r="15" spans="1:32" x14ac:dyDescent="0.25">
      <c r="A15" s="3" t="str">
        <f t="shared" si="0"/>
        <v>Net Energy Metered StatusNEM Customer7/9/2021 (5:50pm to 8:54pm)</v>
      </c>
      <c r="B15" t="s">
        <v>73</v>
      </c>
      <c r="C15" t="s">
        <v>44</v>
      </c>
      <c r="D15" t="s">
        <v>165</v>
      </c>
      <c r="E15" s="61">
        <v>27</v>
      </c>
      <c r="F15" s="61">
        <v>0</v>
      </c>
      <c r="G15" s="61">
        <v>0</v>
      </c>
      <c r="H15" s="61">
        <v>0</v>
      </c>
      <c r="I15" s="61">
        <v>0</v>
      </c>
      <c r="J15" s="61">
        <v>0</v>
      </c>
      <c r="K15" s="61">
        <v>0</v>
      </c>
      <c r="L15" s="61">
        <v>0</v>
      </c>
      <c r="M15" s="61">
        <v>0</v>
      </c>
      <c r="N15" s="61">
        <v>0</v>
      </c>
      <c r="O15" s="61">
        <v>0</v>
      </c>
      <c r="P15" s="61">
        <v>0</v>
      </c>
      <c r="Q15" s="61">
        <v>0</v>
      </c>
      <c r="R15" s="61">
        <v>0</v>
      </c>
      <c r="S15" s="61">
        <v>0</v>
      </c>
      <c r="T15" s="61">
        <v>0</v>
      </c>
      <c r="U15" s="61">
        <v>0</v>
      </c>
      <c r="V15" s="61">
        <v>0</v>
      </c>
      <c r="W15" s="61">
        <v>2</v>
      </c>
      <c r="X15" s="61">
        <v>1</v>
      </c>
      <c r="Y15" s="61">
        <v>1</v>
      </c>
      <c r="Z15" s="61">
        <v>2</v>
      </c>
      <c r="AA15" s="61">
        <v>0</v>
      </c>
      <c r="AB15" s="61">
        <v>0</v>
      </c>
      <c r="AC15" s="61">
        <v>0</v>
      </c>
      <c r="AD15" s="61">
        <v>18</v>
      </c>
      <c r="AE15" s="61">
        <v>21</v>
      </c>
      <c r="AF15" s="61">
        <v>0</v>
      </c>
    </row>
    <row r="16" spans="1:32" x14ac:dyDescent="0.25">
      <c r="A16" s="3" t="str">
        <f t="shared" si="0"/>
        <v>Net Energy Metered StatusNon-NEM CustomerAverage Event Day (5:50pm to 8:54pm)</v>
      </c>
      <c r="B16" t="s">
        <v>73</v>
      </c>
      <c r="C16" t="s">
        <v>45</v>
      </c>
      <c r="D16" t="s">
        <v>164</v>
      </c>
      <c r="E16" s="61">
        <v>937</v>
      </c>
      <c r="F16" s="61">
        <v>0</v>
      </c>
      <c r="G16" s="61">
        <v>0</v>
      </c>
      <c r="H16" s="61">
        <v>0</v>
      </c>
      <c r="I16" s="61">
        <v>0</v>
      </c>
      <c r="J16" s="61">
        <v>0</v>
      </c>
      <c r="K16" s="61">
        <v>0</v>
      </c>
      <c r="L16" s="61">
        <v>0</v>
      </c>
      <c r="M16" s="61">
        <v>0</v>
      </c>
      <c r="N16" s="61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1">
        <v>0</v>
      </c>
      <c r="V16" s="61">
        <v>0</v>
      </c>
      <c r="W16" s="61">
        <v>2</v>
      </c>
      <c r="X16" s="61">
        <v>1</v>
      </c>
      <c r="Y16" s="61">
        <v>1</v>
      </c>
      <c r="Z16" s="61">
        <v>2</v>
      </c>
      <c r="AA16" s="61">
        <v>0</v>
      </c>
      <c r="AB16" s="61">
        <v>0</v>
      </c>
      <c r="AC16" s="61">
        <v>0</v>
      </c>
      <c r="AD16" s="61">
        <v>18</v>
      </c>
      <c r="AE16" s="61">
        <v>21</v>
      </c>
      <c r="AF16" s="61">
        <v>0</v>
      </c>
    </row>
    <row r="17" spans="1:32" x14ac:dyDescent="0.25">
      <c r="A17" s="3" t="str">
        <f t="shared" si="0"/>
        <v>Net Energy Metered StatusNon-NEM Customer7/9/2021 (5:50pm to 8:54pm)</v>
      </c>
      <c r="B17" t="s">
        <v>73</v>
      </c>
      <c r="C17" t="s">
        <v>45</v>
      </c>
      <c r="D17" t="s">
        <v>165</v>
      </c>
      <c r="E17" s="61">
        <v>937</v>
      </c>
      <c r="F17" s="61">
        <v>0</v>
      </c>
      <c r="G17" s="61">
        <v>0</v>
      </c>
      <c r="H17" s="61">
        <v>0</v>
      </c>
      <c r="I17" s="61">
        <v>0</v>
      </c>
      <c r="J17" s="61">
        <v>0</v>
      </c>
      <c r="K17" s="61">
        <v>0</v>
      </c>
      <c r="L17" s="61">
        <v>0</v>
      </c>
      <c r="M17" s="61">
        <v>0</v>
      </c>
      <c r="N17" s="61">
        <v>0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1">
        <v>0</v>
      </c>
      <c r="V17" s="61">
        <v>0</v>
      </c>
      <c r="W17" s="61">
        <v>2</v>
      </c>
      <c r="X17" s="61">
        <v>1</v>
      </c>
      <c r="Y17" s="61">
        <v>1</v>
      </c>
      <c r="Z17" s="61">
        <v>2</v>
      </c>
      <c r="AA17" s="61">
        <v>0</v>
      </c>
      <c r="AB17" s="61">
        <v>0</v>
      </c>
      <c r="AC17" s="61">
        <v>0</v>
      </c>
      <c r="AD17" s="61">
        <v>18</v>
      </c>
      <c r="AE17" s="61">
        <v>21</v>
      </c>
      <c r="AF17" s="61">
        <v>0</v>
      </c>
    </row>
    <row r="18" spans="1:32" x14ac:dyDescent="0.25">
      <c r="A18" s="3" t="str">
        <f t="shared" si="0"/>
        <v>Size20-200kWAverage Event Day (5:50pm to 8:54pm)</v>
      </c>
      <c r="B18" t="s">
        <v>28</v>
      </c>
      <c r="C18" t="s">
        <v>66</v>
      </c>
      <c r="D18" t="s">
        <v>164</v>
      </c>
      <c r="E18" s="61">
        <v>813</v>
      </c>
      <c r="F18" s="61">
        <v>0</v>
      </c>
      <c r="G18" s="61">
        <v>0</v>
      </c>
      <c r="H18" s="61">
        <v>0</v>
      </c>
      <c r="I18" s="61">
        <v>0</v>
      </c>
      <c r="J18" s="61">
        <v>0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2</v>
      </c>
      <c r="X18" s="61">
        <v>1</v>
      </c>
      <c r="Y18" s="61">
        <v>1</v>
      </c>
      <c r="Z18" s="61">
        <v>2</v>
      </c>
      <c r="AA18" s="61">
        <v>0</v>
      </c>
      <c r="AB18" s="61">
        <v>0</v>
      </c>
      <c r="AC18" s="61">
        <v>0</v>
      </c>
      <c r="AD18" s="61">
        <v>18</v>
      </c>
      <c r="AE18" s="61">
        <v>21</v>
      </c>
      <c r="AF18" s="61">
        <v>0</v>
      </c>
    </row>
    <row r="19" spans="1:32" x14ac:dyDescent="0.25">
      <c r="A19" s="3" t="str">
        <f t="shared" si="0"/>
        <v>Size20-200kW7/9/2021 (5:50pm to 8:54pm)</v>
      </c>
      <c r="B19" t="s">
        <v>28</v>
      </c>
      <c r="C19" t="s">
        <v>66</v>
      </c>
      <c r="D19" t="s">
        <v>165</v>
      </c>
      <c r="E19" s="61">
        <v>813</v>
      </c>
      <c r="F19" s="61">
        <v>0</v>
      </c>
      <c r="G19" s="61">
        <v>0</v>
      </c>
      <c r="H19" s="61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2</v>
      </c>
      <c r="X19" s="61">
        <v>1</v>
      </c>
      <c r="Y19" s="61">
        <v>1</v>
      </c>
      <c r="Z19" s="61">
        <v>2</v>
      </c>
      <c r="AA19" s="61">
        <v>0</v>
      </c>
      <c r="AB19" s="61">
        <v>0</v>
      </c>
      <c r="AC19" s="61">
        <v>0</v>
      </c>
      <c r="AD19" s="61">
        <v>18</v>
      </c>
      <c r="AE19" s="61">
        <v>21</v>
      </c>
      <c r="AF19" s="61">
        <v>0</v>
      </c>
    </row>
    <row r="20" spans="1:32" x14ac:dyDescent="0.25">
      <c r="A20" s="3" t="str">
        <f t="shared" si="0"/>
        <v>Size20kW or LowerAverage Event Day (5:50pm to 8:54pm)</v>
      </c>
      <c r="B20" t="s">
        <v>28</v>
      </c>
      <c r="C20" t="s">
        <v>68</v>
      </c>
      <c r="D20" t="s">
        <v>164</v>
      </c>
      <c r="E20" s="61">
        <v>90</v>
      </c>
      <c r="F20" s="61">
        <v>0</v>
      </c>
      <c r="G20" s="61">
        <v>0</v>
      </c>
      <c r="H20" s="61">
        <v>0</v>
      </c>
      <c r="I20" s="61">
        <v>0</v>
      </c>
      <c r="J20" s="61">
        <v>0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2</v>
      </c>
      <c r="X20" s="61">
        <v>1</v>
      </c>
      <c r="Y20" s="61">
        <v>1</v>
      </c>
      <c r="Z20" s="61">
        <v>2</v>
      </c>
      <c r="AA20" s="61">
        <v>0</v>
      </c>
      <c r="AB20" s="61">
        <v>0</v>
      </c>
      <c r="AC20" s="61">
        <v>0</v>
      </c>
      <c r="AD20" s="61">
        <v>18</v>
      </c>
      <c r="AE20" s="61">
        <v>21</v>
      </c>
      <c r="AF20" s="61">
        <v>0</v>
      </c>
    </row>
    <row r="21" spans="1:32" x14ac:dyDescent="0.25">
      <c r="A21" s="3" t="str">
        <f t="shared" si="0"/>
        <v>Size20kW or Lower7/9/2021 (5:50pm to 8:54pm)</v>
      </c>
      <c r="B21" t="s">
        <v>28</v>
      </c>
      <c r="C21" t="s">
        <v>68</v>
      </c>
      <c r="D21" t="s">
        <v>165</v>
      </c>
      <c r="E21" s="61">
        <v>90</v>
      </c>
      <c r="F21" s="61">
        <v>0</v>
      </c>
      <c r="G21" s="61">
        <v>0</v>
      </c>
      <c r="H21" s="61">
        <v>0</v>
      </c>
      <c r="I21" s="61">
        <v>0</v>
      </c>
      <c r="J21" s="61">
        <v>0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2</v>
      </c>
      <c r="X21" s="61">
        <v>1</v>
      </c>
      <c r="Y21" s="61">
        <v>1</v>
      </c>
      <c r="Z21" s="61">
        <v>2</v>
      </c>
      <c r="AA21" s="61">
        <v>0</v>
      </c>
      <c r="AB21" s="61">
        <v>0</v>
      </c>
      <c r="AC21" s="61">
        <v>0</v>
      </c>
      <c r="AD21" s="61">
        <v>18</v>
      </c>
      <c r="AE21" s="61">
        <v>21</v>
      </c>
      <c r="AF21" s="61">
        <v>0</v>
      </c>
    </row>
    <row r="22" spans="1:32" x14ac:dyDescent="0.25">
      <c r="A22" s="3" t="str">
        <f t="shared" si="0"/>
        <v>SizeGreater than 200kWAverage Event Day (5:50pm to 8:54pm)</v>
      </c>
      <c r="B22" t="s">
        <v>28</v>
      </c>
      <c r="C22" t="s">
        <v>70</v>
      </c>
      <c r="D22" t="s">
        <v>164</v>
      </c>
      <c r="E22" s="61">
        <v>61</v>
      </c>
      <c r="F22" s="61">
        <v>0</v>
      </c>
      <c r="G22" s="61">
        <v>0</v>
      </c>
      <c r="H22" s="61">
        <v>0</v>
      </c>
      <c r="I22" s="61">
        <v>0</v>
      </c>
      <c r="J22" s="61">
        <v>0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2</v>
      </c>
      <c r="X22" s="61">
        <v>1</v>
      </c>
      <c r="Y22" s="61">
        <v>1</v>
      </c>
      <c r="Z22" s="61">
        <v>2</v>
      </c>
      <c r="AA22" s="61">
        <v>0</v>
      </c>
      <c r="AB22" s="61">
        <v>0</v>
      </c>
      <c r="AC22" s="61">
        <v>0</v>
      </c>
      <c r="AD22" s="61">
        <v>18</v>
      </c>
      <c r="AE22" s="61">
        <v>21</v>
      </c>
      <c r="AF22" s="61">
        <v>0</v>
      </c>
    </row>
    <row r="23" spans="1:32" x14ac:dyDescent="0.25">
      <c r="A23" s="3" t="str">
        <f t="shared" si="0"/>
        <v>SizeGreater than 200kW7/9/2021 (5:50pm to 8:54pm)</v>
      </c>
      <c r="B23" t="s">
        <v>28</v>
      </c>
      <c r="C23" t="s">
        <v>70</v>
      </c>
      <c r="D23" t="s">
        <v>165</v>
      </c>
      <c r="E23" s="61">
        <v>61</v>
      </c>
      <c r="F23" s="61">
        <v>0</v>
      </c>
      <c r="G23" s="61">
        <v>0</v>
      </c>
      <c r="H23" s="61">
        <v>0</v>
      </c>
      <c r="I23" s="61">
        <v>0</v>
      </c>
      <c r="J23" s="61">
        <v>0</v>
      </c>
      <c r="K23" s="61">
        <v>0</v>
      </c>
      <c r="L23" s="61">
        <v>0</v>
      </c>
      <c r="M23" s="61">
        <v>0</v>
      </c>
      <c r="N23" s="61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1">
        <v>0</v>
      </c>
      <c r="V23" s="61">
        <v>0</v>
      </c>
      <c r="W23" s="61">
        <v>2</v>
      </c>
      <c r="X23" s="61">
        <v>1</v>
      </c>
      <c r="Y23" s="61">
        <v>1</v>
      </c>
      <c r="Z23" s="61">
        <v>2</v>
      </c>
      <c r="AA23" s="61">
        <v>0</v>
      </c>
      <c r="AB23" s="61">
        <v>0</v>
      </c>
      <c r="AC23" s="61">
        <v>0</v>
      </c>
      <c r="AD23" s="61">
        <v>18</v>
      </c>
      <c r="AE23" s="61">
        <v>21</v>
      </c>
      <c r="AF23" s="61">
        <v>0</v>
      </c>
    </row>
    <row r="24" spans="1:32" x14ac:dyDescent="0.25">
      <c r="A24" s="3" t="str">
        <f t="shared" si="0"/>
        <v>SubLAPSCE CentralAverage Event Day (5:50pm to 8:54pm)</v>
      </c>
      <c r="B24" t="s">
        <v>76</v>
      </c>
      <c r="C24" t="s">
        <v>119</v>
      </c>
      <c r="D24" t="s">
        <v>164</v>
      </c>
      <c r="E24" s="61">
        <v>69</v>
      </c>
      <c r="F24" s="61">
        <v>0</v>
      </c>
      <c r="G24" s="61">
        <v>0</v>
      </c>
      <c r="H24" s="61">
        <v>0</v>
      </c>
      <c r="I24" s="61">
        <v>0</v>
      </c>
      <c r="J24" s="61">
        <v>0</v>
      </c>
      <c r="K24" s="61">
        <v>0</v>
      </c>
      <c r="L24" s="61">
        <v>0</v>
      </c>
      <c r="M24" s="61">
        <v>0</v>
      </c>
      <c r="N24" s="61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1">
        <v>0</v>
      </c>
      <c r="V24" s="61">
        <v>0</v>
      </c>
      <c r="W24" s="61">
        <v>2</v>
      </c>
      <c r="X24" s="61">
        <v>1</v>
      </c>
      <c r="Y24" s="61">
        <v>1</v>
      </c>
      <c r="Z24" s="61">
        <v>2</v>
      </c>
      <c r="AA24" s="61">
        <v>0</v>
      </c>
      <c r="AB24" s="61">
        <v>0</v>
      </c>
      <c r="AC24" s="61">
        <v>0</v>
      </c>
      <c r="AD24" s="61">
        <v>18</v>
      </c>
      <c r="AE24" s="61">
        <v>21</v>
      </c>
      <c r="AF24" s="61">
        <v>0</v>
      </c>
    </row>
    <row r="25" spans="1:32" x14ac:dyDescent="0.25">
      <c r="A25" s="3" t="str">
        <f t="shared" si="0"/>
        <v>SubLAPSCE Central7/9/2021 (5:50pm to 8:54pm)</v>
      </c>
      <c r="B25" t="s">
        <v>76</v>
      </c>
      <c r="C25" t="s">
        <v>119</v>
      </c>
      <c r="D25" t="s">
        <v>165</v>
      </c>
      <c r="E25" s="61">
        <v>69</v>
      </c>
      <c r="F25" s="61">
        <v>0</v>
      </c>
      <c r="G25" s="61">
        <v>0</v>
      </c>
      <c r="H25" s="61">
        <v>0</v>
      </c>
      <c r="I25" s="61">
        <v>0</v>
      </c>
      <c r="J25" s="61">
        <v>0</v>
      </c>
      <c r="K25" s="61">
        <v>0</v>
      </c>
      <c r="L25" s="61">
        <v>0</v>
      </c>
      <c r="M25" s="61">
        <v>0</v>
      </c>
      <c r="N25" s="61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1">
        <v>0</v>
      </c>
      <c r="V25" s="61">
        <v>0</v>
      </c>
      <c r="W25" s="61">
        <v>2</v>
      </c>
      <c r="X25" s="61">
        <v>1</v>
      </c>
      <c r="Y25" s="61">
        <v>1</v>
      </c>
      <c r="Z25" s="61">
        <v>2</v>
      </c>
      <c r="AA25" s="61">
        <v>0</v>
      </c>
      <c r="AB25" s="61">
        <v>0</v>
      </c>
      <c r="AC25" s="61">
        <v>0</v>
      </c>
      <c r="AD25" s="61">
        <v>18</v>
      </c>
      <c r="AE25" s="61">
        <v>21</v>
      </c>
      <c r="AF25" s="61">
        <v>0</v>
      </c>
    </row>
    <row r="26" spans="1:32" x14ac:dyDescent="0.25">
      <c r="A26" s="3" t="str">
        <f t="shared" si="0"/>
        <v>SubLAPSCE High DesertAverage Event Day (5:50pm to 8:54pm)</v>
      </c>
      <c r="B26" t="s">
        <v>76</v>
      </c>
      <c r="C26" t="s">
        <v>120</v>
      </c>
      <c r="D26" t="s">
        <v>164</v>
      </c>
      <c r="E26" s="61">
        <v>46</v>
      </c>
      <c r="F26" s="61">
        <v>0</v>
      </c>
      <c r="G26" s="61">
        <v>0</v>
      </c>
      <c r="H26" s="61">
        <v>0</v>
      </c>
      <c r="I26" s="61">
        <v>0</v>
      </c>
      <c r="J26" s="61">
        <v>0</v>
      </c>
      <c r="K26" s="61">
        <v>0</v>
      </c>
      <c r="L26" s="61">
        <v>0</v>
      </c>
      <c r="M26" s="61">
        <v>0</v>
      </c>
      <c r="N26" s="61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1">
        <v>0</v>
      </c>
      <c r="V26" s="61">
        <v>0</v>
      </c>
      <c r="W26" s="61">
        <v>2</v>
      </c>
      <c r="X26" s="61">
        <v>1</v>
      </c>
      <c r="Y26" s="61">
        <v>1</v>
      </c>
      <c r="Z26" s="61">
        <v>2</v>
      </c>
      <c r="AA26" s="61">
        <v>0</v>
      </c>
      <c r="AB26" s="61">
        <v>0</v>
      </c>
      <c r="AC26" s="61">
        <v>0</v>
      </c>
      <c r="AD26" s="61">
        <v>18</v>
      </c>
      <c r="AE26" s="61">
        <v>21</v>
      </c>
      <c r="AF26" s="61">
        <v>0</v>
      </c>
    </row>
    <row r="27" spans="1:32" x14ac:dyDescent="0.25">
      <c r="A27" s="3" t="str">
        <f t="shared" si="0"/>
        <v>SubLAPSCE High Desert7/9/2021 (5:50pm to 8:54pm)</v>
      </c>
      <c r="B27" t="s">
        <v>76</v>
      </c>
      <c r="C27" t="s">
        <v>120</v>
      </c>
      <c r="D27" t="s">
        <v>165</v>
      </c>
      <c r="E27" s="61">
        <v>46</v>
      </c>
      <c r="F27" s="61">
        <v>0</v>
      </c>
      <c r="G27" s="61">
        <v>0</v>
      </c>
      <c r="H27" s="61">
        <v>0</v>
      </c>
      <c r="I27" s="61">
        <v>0</v>
      </c>
      <c r="J27" s="61">
        <v>0</v>
      </c>
      <c r="K27" s="61">
        <v>0</v>
      </c>
      <c r="L27" s="61">
        <v>0</v>
      </c>
      <c r="M27" s="61">
        <v>0</v>
      </c>
      <c r="N27" s="61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1">
        <v>0</v>
      </c>
      <c r="V27" s="61">
        <v>0</v>
      </c>
      <c r="W27" s="61">
        <v>2</v>
      </c>
      <c r="X27" s="61">
        <v>1</v>
      </c>
      <c r="Y27" s="61">
        <v>1</v>
      </c>
      <c r="Z27" s="61">
        <v>2</v>
      </c>
      <c r="AA27" s="61">
        <v>0</v>
      </c>
      <c r="AB27" s="61">
        <v>0</v>
      </c>
      <c r="AC27" s="61">
        <v>0</v>
      </c>
      <c r="AD27" s="61">
        <v>18</v>
      </c>
      <c r="AE27" s="61">
        <v>21</v>
      </c>
      <c r="AF27" s="61">
        <v>0</v>
      </c>
    </row>
    <row r="28" spans="1:32" x14ac:dyDescent="0.25">
      <c r="A28" s="3" t="str">
        <f t="shared" si="0"/>
        <v>SubLAPSCE NorthAverage Event Day (5:50pm to 8:54pm)</v>
      </c>
      <c r="B28" t="s">
        <v>76</v>
      </c>
      <c r="C28" t="s">
        <v>122</v>
      </c>
      <c r="D28" t="s">
        <v>164</v>
      </c>
      <c r="E28" s="61">
        <v>808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1">
        <v>0</v>
      </c>
      <c r="V28" s="61">
        <v>0</v>
      </c>
      <c r="W28" s="61">
        <v>2</v>
      </c>
      <c r="X28" s="61">
        <v>1</v>
      </c>
      <c r="Y28" s="61">
        <v>1</v>
      </c>
      <c r="Z28" s="61">
        <v>2</v>
      </c>
      <c r="AA28" s="61">
        <v>0</v>
      </c>
      <c r="AB28" s="61">
        <v>0</v>
      </c>
      <c r="AC28" s="61">
        <v>0</v>
      </c>
      <c r="AD28" s="61">
        <v>18</v>
      </c>
      <c r="AE28" s="61">
        <v>21</v>
      </c>
      <c r="AF28" s="61">
        <v>0</v>
      </c>
    </row>
    <row r="29" spans="1:32" x14ac:dyDescent="0.25">
      <c r="A29" s="3" t="str">
        <f t="shared" si="0"/>
        <v>SubLAPSCE North7/9/2021 (5:50pm to 8:54pm)</v>
      </c>
      <c r="B29" t="s">
        <v>76</v>
      </c>
      <c r="C29" t="s">
        <v>122</v>
      </c>
      <c r="D29" t="s">
        <v>165</v>
      </c>
      <c r="E29" s="61">
        <v>808</v>
      </c>
      <c r="F29" s="61">
        <v>0</v>
      </c>
      <c r="G29" s="61">
        <v>0</v>
      </c>
      <c r="H29" s="61">
        <v>0</v>
      </c>
      <c r="I29" s="61">
        <v>0</v>
      </c>
      <c r="J29" s="61">
        <v>0</v>
      </c>
      <c r="K29" s="61">
        <v>0</v>
      </c>
      <c r="L29" s="61">
        <v>0</v>
      </c>
      <c r="M29" s="61">
        <v>0</v>
      </c>
      <c r="N29" s="61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1">
        <v>0</v>
      </c>
      <c r="V29" s="61">
        <v>0</v>
      </c>
      <c r="W29" s="61">
        <v>2</v>
      </c>
      <c r="X29" s="61">
        <v>1</v>
      </c>
      <c r="Y29" s="61">
        <v>1</v>
      </c>
      <c r="Z29" s="61">
        <v>2</v>
      </c>
      <c r="AA29" s="61">
        <v>0</v>
      </c>
      <c r="AB29" s="61">
        <v>0</v>
      </c>
      <c r="AC29" s="61">
        <v>0</v>
      </c>
      <c r="AD29" s="61">
        <v>18</v>
      </c>
      <c r="AE29" s="61">
        <v>21</v>
      </c>
      <c r="AF29" s="61">
        <v>0</v>
      </c>
    </row>
    <row r="30" spans="1:32" x14ac:dyDescent="0.25">
      <c r="A30" s="3" t="str">
        <f t="shared" si="0"/>
        <v>SubLAPSCE NorthwestAverage Event Day (5:50pm to 8:54pm)</v>
      </c>
      <c r="B30" t="s">
        <v>76</v>
      </c>
      <c r="C30" t="s">
        <v>123</v>
      </c>
      <c r="D30" t="s">
        <v>164</v>
      </c>
      <c r="E30" s="61">
        <v>17</v>
      </c>
      <c r="F30" s="61">
        <v>0</v>
      </c>
      <c r="G30" s="61">
        <v>0</v>
      </c>
      <c r="H30" s="61">
        <v>0</v>
      </c>
      <c r="I30" s="61">
        <v>0</v>
      </c>
      <c r="J30" s="61">
        <v>0</v>
      </c>
      <c r="K30" s="61">
        <v>0</v>
      </c>
      <c r="L30" s="61">
        <v>0</v>
      </c>
      <c r="M30" s="61">
        <v>0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1">
        <v>0</v>
      </c>
      <c r="V30" s="61">
        <v>0</v>
      </c>
      <c r="W30" s="61">
        <v>2</v>
      </c>
      <c r="X30" s="61">
        <v>1</v>
      </c>
      <c r="Y30" s="61">
        <v>1</v>
      </c>
      <c r="Z30" s="61">
        <v>2</v>
      </c>
      <c r="AA30" s="61">
        <v>0</v>
      </c>
      <c r="AB30" s="61">
        <v>0</v>
      </c>
      <c r="AC30" s="61">
        <v>0</v>
      </c>
      <c r="AD30" s="61">
        <v>18</v>
      </c>
      <c r="AE30" s="61">
        <v>21</v>
      </c>
      <c r="AF30" s="61">
        <v>0</v>
      </c>
    </row>
    <row r="31" spans="1:32" x14ac:dyDescent="0.25">
      <c r="A31" s="3" t="str">
        <f t="shared" si="0"/>
        <v>SubLAPSCE Northwest7/9/2021 (5:50pm to 8:54pm)</v>
      </c>
      <c r="B31" t="s">
        <v>76</v>
      </c>
      <c r="C31" t="s">
        <v>123</v>
      </c>
      <c r="D31" t="s">
        <v>165</v>
      </c>
      <c r="E31" s="61">
        <v>17</v>
      </c>
      <c r="F31" s="61">
        <v>0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1">
        <v>0</v>
      </c>
      <c r="V31" s="61">
        <v>0</v>
      </c>
      <c r="W31" s="61">
        <v>2</v>
      </c>
      <c r="X31" s="61">
        <v>1</v>
      </c>
      <c r="Y31" s="61">
        <v>1</v>
      </c>
      <c r="Z31" s="61">
        <v>2</v>
      </c>
      <c r="AA31" s="61">
        <v>0</v>
      </c>
      <c r="AB31" s="61">
        <v>0</v>
      </c>
      <c r="AC31" s="61">
        <v>0</v>
      </c>
      <c r="AD31" s="61">
        <v>18</v>
      </c>
      <c r="AE31" s="61">
        <v>21</v>
      </c>
      <c r="AF31" s="61">
        <v>0</v>
      </c>
    </row>
    <row r="32" spans="1:32" x14ac:dyDescent="0.25">
      <c r="A32" s="3" t="str">
        <f t="shared" si="0"/>
        <v>SubLAPSCE WestAverage Event Day (5:50pm to 8:54pm)</v>
      </c>
      <c r="B32" t="s">
        <v>76</v>
      </c>
      <c r="C32" t="s">
        <v>124</v>
      </c>
      <c r="D32" t="s">
        <v>164</v>
      </c>
      <c r="E32" s="61">
        <v>24</v>
      </c>
      <c r="F32" s="61">
        <v>0</v>
      </c>
      <c r="G32" s="61">
        <v>0</v>
      </c>
      <c r="H32" s="61">
        <v>0</v>
      </c>
      <c r="I32" s="61">
        <v>0</v>
      </c>
      <c r="J32" s="61">
        <v>0</v>
      </c>
      <c r="K32" s="61">
        <v>0</v>
      </c>
      <c r="L32" s="61">
        <v>0</v>
      </c>
      <c r="M32" s="61">
        <v>0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1">
        <v>0</v>
      </c>
      <c r="V32" s="61">
        <v>0</v>
      </c>
      <c r="W32" s="61">
        <v>2</v>
      </c>
      <c r="X32" s="61">
        <v>1</v>
      </c>
      <c r="Y32" s="61">
        <v>1</v>
      </c>
      <c r="Z32" s="61">
        <v>2</v>
      </c>
      <c r="AA32" s="61">
        <v>0</v>
      </c>
      <c r="AB32" s="61">
        <v>0</v>
      </c>
      <c r="AC32" s="61">
        <v>0</v>
      </c>
      <c r="AD32" s="61">
        <v>18</v>
      </c>
      <c r="AE32" s="61">
        <v>21</v>
      </c>
      <c r="AF32" s="61">
        <v>0</v>
      </c>
    </row>
    <row r="33" spans="1:32" x14ac:dyDescent="0.25">
      <c r="A33" s="3" t="str">
        <f t="shared" si="0"/>
        <v>SubLAPSCE West7/9/2021 (5:50pm to 8:54pm)</v>
      </c>
      <c r="B33" t="s">
        <v>76</v>
      </c>
      <c r="C33" t="s">
        <v>124</v>
      </c>
      <c r="D33" t="s">
        <v>165</v>
      </c>
      <c r="E33" s="61">
        <v>24</v>
      </c>
      <c r="F33" s="61">
        <v>0</v>
      </c>
      <c r="G33" s="61">
        <v>0</v>
      </c>
      <c r="H33" s="61">
        <v>0</v>
      </c>
      <c r="I33" s="61">
        <v>0</v>
      </c>
      <c r="J33" s="61">
        <v>0</v>
      </c>
      <c r="K33" s="61">
        <v>0</v>
      </c>
      <c r="L33" s="61">
        <v>0</v>
      </c>
      <c r="M33" s="61">
        <v>0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1">
        <v>0</v>
      </c>
      <c r="V33" s="61">
        <v>0</v>
      </c>
      <c r="W33" s="61">
        <v>2</v>
      </c>
      <c r="X33" s="61">
        <v>1</v>
      </c>
      <c r="Y33" s="61">
        <v>1</v>
      </c>
      <c r="Z33" s="61">
        <v>2</v>
      </c>
      <c r="AA33" s="61">
        <v>0</v>
      </c>
      <c r="AB33" s="61">
        <v>0</v>
      </c>
      <c r="AC33" s="61">
        <v>0</v>
      </c>
      <c r="AD33" s="61">
        <v>18</v>
      </c>
      <c r="AE33" s="61">
        <v>21</v>
      </c>
      <c r="AF33" s="61">
        <v>0</v>
      </c>
    </row>
    <row r="34" spans="1:32" x14ac:dyDescent="0.25">
      <c r="A34" s="3" t="str">
        <f t="shared" si="0"/>
        <v>ZoneRemainder of SystemAverage Event Day (5:50pm to 8:54pm)</v>
      </c>
      <c r="B34" t="s">
        <v>30</v>
      </c>
      <c r="C34" t="s">
        <v>48</v>
      </c>
      <c r="D34" t="s">
        <v>164</v>
      </c>
      <c r="E34" s="61">
        <v>928</v>
      </c>
      <c r="F34" s="61">
        <v>0</v>
      </c>
      <c r="G34" s="61">
        <v>0</v>
      </c>
      <c r="H34" s="61">
        <v>0</v>
      </c>
      <c r="I34" s="61">
        <v>0</v>
      </c>
      <c r="J34" s="61">
        <v>0</v>
      </c>
      <c r="K34" s="61">
        <v>0</v>
      </c>
      <c r="L34" s="61">
        <v>0</v>
      </c>
      <c r="M34" s="61">
        <v>0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1">
        <v>0</v>
      </c>
      <c r="V34" s="61">
        <v>0</v>
      </c>
      <c r="W34" s="61">
        <v>2</v>
      </c>
      <c r="X34" s="61">
        <v>1</v>
      </c>
      <c r="Y34" s="61">
        <v>1</v>
      </c>
      <c r="Z34" s="61">
        <v>2</v>
      </c>
      <c r="AA34" s="61">
        <v>0</v>
      </c>
      <c r="AB34" s="61">
        <v>0</v>
      </c>
      <c r="AC34" s="61">
        <v>0</v>
      </c>
      <c r="AD34" s="61">
        <v>18</v>
      </c>
      <c r="AE34" s="61">
        <v>21</v>
      </c>
      <c r="AF34" s="61">
        <v>0</v>
      </c>
    </row>
    <row r="35" spans="1:32" x14ac:dyDescent="0.25">
      <c r="A35" s="3" t="str">
        <f t="shared" si="0"/>
        <v>ZoneRemainder of System7/9/2021 (5:50pm to 8:54pm)</v>
      </c>
      <c r="B35" t="s">
        <v>30</v>
      </c>
      <c r="C35" t="s">
        <v>48</v>
      </c>
      <c r="D35" t="s">
        <v>165</v>
      </c>
      <c r="E35" s="61">
        <v>928</v>
      </c>
      <c r="F35" s="61">
        <v>0</v>
      </c>
      <c r="G35" s="61">
        <v>0</v>
      </c>
      <c r="H35" s="61">
        <v>0</v>
      </c>
      <c r="I35" s="61">
        <v>0</v>
      </c>
      <c r="J35" s="61">
        <v>0</v>
      </c>
      <c r="K35" s="61">
        <v>0</v>
      </c>
      <c r="L35" s="61">
        <v>0</v>
      </c>
      <c r="M35" s="61">
        <v>0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1">
        <v>0</v>
      </c>
      <c r="V35" s="61">
        <v>0</v>
      </c>
      <c r="W35" s="61">
        <v>2</v>
      </c>
      <c r="X35" s="61">
        <v>1</v>
      </c>
      <c r="Y35" s="61">
        <v>1</v>
      </c>
      <c r="Z35" s="61">
        <v>2</v>
      </c>
      <c r="AA35" s="61">
        <v>0</v>
      </c>
      <c r="AB35" s="61">
        <v>0</v>
      </c>
      <c r="AC35" s="61">
        <v>0</v>
      </c>
      <c r="AD35" s="61">
        <v>18</v>
      </c>
      <c r="AE35" s="61">
        <v>21</v>
      </c>
      <c r="AF35" s="61">
        <v>0</v>
      </c>
    </row>
    <row r="36" spans="1:32" x14ac:dyDescent="0.25">
      <c r="A36" s="3" t="str">
        <f t="shared" si="0"/>
        <v>ZoneSouth Orange CountyAverage Event Day (5:50pm to 8:54pm)</v>
      </c>
      <c r="B36" t="s">
        <v>30</v>
      </c>
      <c r="C36" t="s">
        <v>49</v>
      </c>
      <c r="D36" t="s">
        <v>164</v>
      </c>
      <c r="E36" s="61">
        <v>13</v>
      </c>
      <c r="F36" s="61">
        <v>0</v>
      </c>
      <c r="G36" s="61">
        <v>0</v>
      </c>
      <c r="H36" s="61">
        <v>0</v>
      </c>
      <c r="I36" s="61">
        <v>0</v>
      </c>
      <c r="J36" s="61">
        <v>0</v>
      </c>
      <c r="K36" s="61">
        <v>0</v>
      </c>
      <c r="L36" s="61">
        <v>0</v>
      </c>
      <c r="M36" s="61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1">
        <v>0</v>
      </c>
      <c r="V36" s="61">
        <v>0</v>
      </c>
      <c r="W36" s="61">
        <v>2</v>
      </c>
      <c r="X36" s="61">
        <v>1</v>
      </c>
      <c r="Y36" s="61">
        <v>1</v>
      </c>
      <c r="Z36" s="61">
        <v>2</v>
      </c>
      <c r="AA36" s="61">
        <v>0</v>
      </c>
      <c r="AB36" s="61">
        <v>0</v>
      </c>
      <c r="AC36" s="61">
        <v>0</v>
      </c>
      <c r="AD36" s="61">
        <v>18</v>
      </c>
      <c r="AE36" s="61">
        <v>21</v>
      </c>
      <c r="AF36" s="61">
        <v>1</v>
      </c>
    </row>
    <row r="37" spans="1:32" x14ac:dyDescent="0.25">
      <c r="A37" s="3" t="str">
        <f t="shared" si="0"/>
        <v>ZoneSouth Orange County7/9/2021 (5:50pm to 8:54pm)</v>
      </c>
      <c r="B37" t="s">
        <v>30</v>
      </c>
      <c r="C37" t="s">
        <v>49</v>
      </c>
      <c r="D37" t="s">
        <v>165</v>
      </c>
      <c r="E37" s="61">
        <v>13</v>
      </c>
      <c r="F37" s="61">
        <v>0</v>
      </c>
      <c r="G37" s="61">
        <v>0</v>
      </c>
      <c r="H37" s="61">
        <v>0</v>
      </c>
      <c r="I37" s="61">
        <v>0</v>
      </c>
      <c r="J37" s="61">
        <v>0</v>
      </c>
      <c r="K37" s="61">
        <v>0</v>
      </c>
      <c r="L37" s="61">
        <v>0</v>
      </c>
      <c r="M37" s="61">
        <v>0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1">
        <v>0</v>
      </c>
      <c r="V37" s="61">
        <v>0</v>
      </c>
      <c r="W37" s="61">
        <v>2</v>
      </c>
      <c r="X37" s="61">
        <v>1</v>
      </c>
      <c r="Y37" s="61">
        <v>1</v>
      </c>
      <c r="Z37" s="61">
        <v>2</v>
      </c>
      <c r="AA37" s="61">
        <v>0</v>
      </c>
      <c r="AB37" s="61">
        <v>0</v>
      </c>
      <c r="AC37" s="61">
        <v>0</v>
      </c>
      <c r="AD37" s="61">
        <v>18</v>
      </c>
      <c r="AE37" s="61">
        <v>21</v>
      </c>
      <c r="AF37" s="61">
        <v>1</v>
      </c>
    </row>
    <row r="38" spans="1:32" x14ac:dyDescent="0.25">
      <c r="A38" s="3" t="str">
        <f t="shared" si="0"/>
        <v>ZoneSouth of LugoAverage Event Day (5:50pm to 8:54pm)</v>
      </c>
      <c r="B38" t="s">
        <v>30</v>
      </c>
      <c r="C38" t="s">
        <v>50</v>
      </c>
      <c r="D38" t="s">
        <v>164</v>
      </c>
      <c r="E38" s="61">
        <v>23</v>
      </c>
      <c r="F38" s="61">
        <v>0</v>
      </c>
      <c r="G38" s="61">
        <v>0</v>
      </c>
      <c r="H38" s="61">
        <v>0</v>
      </c>
      <c r="I38" s="61">
        <v>0</v>
      </c>
      <c r="J38" s="61">
        <v>0</v>
      </c>
      <c r="K38" s="61">
        <v>0</v>
      </c>
      <c r="L38" s="61">
        <v>0</v>
      </c>
      <c r="M38" s="61">
        <v>0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1">
        <v>0</v>
      </c>
      <c r="V38" s="61">
        <v>0</v>
      </c>
      <c r="W38" s="61">
        <v>2</v>
      </c>
      <c r="X38" s="61">
        <v>1</v>
      </c>
      <c r="Y38" s="61">
        <v>1</v>
      </c>
      <c r="Z38" s="61">
        <v>2</v>
      </c>
      <c r="AA38" s="61">
        <v>0</v>
      </c>
      <c r="AB38" s="61">
        <v>0</v>
      </c>
      <c r="AC38" s="61">
        <v>0</v>
      </c>
      <c r="AD38" s="61">
        <v>18</v>
      </c>
      <c r="AE38" s="61">
        <v>21</v>
      </c>
      <c r="AF38" s="61">
        <v>2</v>
      </c>
    </row>
    <row r="39" spans="1:32" x14ac:dyDescent="0.25">
      <c r="A39" s="3" t="str">
        <f t="shared" si="0"/>
        <v>ZoneSouth of Lugo7/9/2021 (5:50pm to 8:54pm)</v>
      </c>
      <c r="B39" t="s">
        <v>30</v>
      </c>
      <c r="C39" t="s">
        <v>50</v>
      </c>
      <c r="D39" t="s">
        <v>165</v>
      </c>
      <c r="E39" s="61">
        <v>23</v>
      </c>
      <c r="F39" s="61">
        <v>0</v>
      </c>
      <c r="G39" s="61">
        <v>0</v>
      </c>
      <c r="H39" s="61">
        <v>0</v>
      </c>
      <c r="I39" s="61">
        <v>0</v>
      </c>
      <c r="J39" s="61">
        <v>0</v>
      </c>
      <c r="K39" s="61">
        <v>0</v>
      </c>
      <c r="L39" s="61">
        <v>0</v>
      </c>
      <c r="M39" s="61">
        <v>0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1">
        <v>0</v>
      </c>
      <c r="V39" s="61">
        <v>0</v>
      </c>
      <c r="W39" s="61">
        <v>2</v>
      </c>
      <c r="X39" s="61">
        <v>1</v>
      </c>
      <c r="Y39" s="61">
        <v>1</v>
      </c>
      <c r="Z39" s="61">
        <v>2</v>
      </c>
      <c r="AA39" s="61">
        <v>0</v>
      </c>
      <c r="AB39" s="61">
        <v>0</v>
      </c>
      <c r="AC39" s="61">
        <v>0</v>
      </c>
      <c r="AD39" s="61">
        <v>18</v>
      </c>
      <c r="AE39" s="61">
        <v>21</v>
      </c>
      <c r="AF39" s="61">
        <v>2</v>
      </c>
    </row>
  </sheetData>
  <autoFilter ref="A1:AE22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93"/>
  <sheetViews>
    <sheetView workbookViewId="0">
      <pane ySplit="1" topLeftCell="A2" activePane="bottomLeft" state="frozen"/>
      <selection pane="bottomLeft" activeCell="G12" sqref="G12"/>
    </sheetView>
  </sheetViews>
  <sheetFormatPr defaultRowHeight="15" x14ac:dyDescent="0.25"/>
  <cols>
    <col min="1" max="1" width="8.875" style="3"/>
    <col min="2" max="2" width="12" bestFit="1" customWidth="1"/>
    <col min="3" max="3" width="12" customWidth="1"/>
    <col min="4" max="4" width="25.625" bestFit="1" customWidth="1"/>
    <col min="5" max="5" width="4.625" bestFit="1" customWidth="1"/>
    <col min="6" max="6" width="11.625" bestFit="1" customWidth="1"/>
    <col min="7" max="7" width="10.625" bestFit="1" customWidth="1"/>
    <col min="8" max="8" width="11.625" bestFit="1" customWidth="1"/>
    <col min="9" max="9" width="6.75" customWidth="1"/>
  </cols>
  <sheetData>
    <row r="1" spans="1:10" x14ac:dyDescent="0.25">
      <c r="A1" s="3" t="s">
        <v>17</v>
      </c>
      <c r="B1" t="s">
        <v>31</v>
      </c>
      <c r="C1" t="s">
        <v>11</v>
      </c>
      <c r="D1" t="s">
        <v>8</v>
      </c>
      <c r="E1" t="s">
        <v>12</v>
      </c>
      <c r="F1" t="s">
        <v>14</v>
      </c>
      <c r="G1" t="s">
        <v>15</v>
      </c>
      <c r="H1" t="s">
        <v>16</v>
      </c>
      <c r="I1" t="s">
        <v>7</v>
      </c>
      <c r="J1" t="s">
        <v>167</v>
      </c>
    </row>
    <row r="2" spans="1:10" x14ac:dyDescent="0.25">
      <c r="A2" s="3" t="str">
        <f>B2&amp;C2&amp;D2&amp;E2</f>
        <v>AllAll CustomersAverage Event Day (5:50pm to 8:54pm)1</v>
      </c>
      <c r="B2" t="s">
        <v>26</v>
      </c>
      <c r="C2" t="s">
        <v>40</v>
      </c>
      <c r="D2" t="s">
        <v>164</v>
      </c>
      <c r="E2" s="61">
        <v>1</v>
      </c>
      <c r="F2" s="61">
        <v>55.967414855957031</v>
      </c>
      <c r="G2" s="61">
        <v>56.656659514799159</v>
      </c>
      <c r="H2" s="61">
        <v>0.21619722247123718</v>
      </c>
      <c r="I2" s="61">
        <v>89.751913065890093</v>
      </c>
      <c r="J2">
        <f t="shared" ref="J2:J65" si="0">INDEX(events, MATCH(CONCATENATE(B2, C2, D2), events_y, 0), MATCH("Confidential", events_x, 0))</f>
        <v>0</v>
      </c>
    </row>
    <row r="3" spans="1:10" x14ac:dyDescent="0.25">
      <c r="A3" s="3" t="str">
        <f t="shared" ref="A3:A66" si="1">B3&amp;C3&amp;D3&amp;E3</f>
        <v>AllAll CustomersAverage Event Day (5:50pm to 8:54pm)2</v>
      </c>
      <c r="B3" t="s">
        <v>26</v>
      </c>
      <c r="C3" t="s">
        <v>40</v>
      </c>
      <c r="D3" t="s">
        <v>164</v>
      </c>
      <c r="E3" s="61">
        <v>2</v>
      </c>
      <c r="F3" s="61">
        <v>55.628379821777344</v>
      </c>
      <c r="G3" s="61">
        <v>56.441182484082546</v>
      </c>
      <c r="H3" s="61">
        <v>0.22581472992897034</v>
      </c>
      <c r="I3" s="61">
        <v>87.440951162383584</v>
      </c>
      <c r="J3">
        <f t="shared" si="0"/>
        <v>0</v>
      </c>
    </row>
    <row r="4" spans="1:10" x14ac:dyDescent="0.25">
      <c r="A4" s="3" t="str">
        <f t="shared" si="1"/>
        <v>AllAll CustomersAverage Event Day (5:50pm to 8:54pm)3</v>
      </c>
      <c r="B4" t="s">
        <v>26</v>
      </c>
      <c r="C4" t="s">
        <v>40</v>
      </c>
      <c r="D4" t="s">
        <v>164</v>
      </c>
      <c r="E4" s="61">
        <v>3</v>
      </c>
      <c r="F4" s="61">
        <v>55.505172729492188</v>
      </c>
      <c r="G4" s="61">
        <v>56.328026655131701</v>
      </c>
      <c r="H4" s="61">
        <v>0.22658461332321167</v>
      </c>
      <c r="I4" s="61">
        <v>86.29472929490673</v>
      </c>
      <c r="J4">
        <f t="shared" si="0"/>
        <v>0</v>
      </c>
    </row>
    <row r="5" spans="1:10" x14ac:dyDescent="0.25">
      <c r="A5" s="3" t="str">
        <f t="shared" si="1"/>
        <v>AllAll CustomersAverage Event Day (5:50pm to 8:54pm)4</v>
      </c>
      <c r="B5" t="s">
        <v>26</v>
      </c>
      <c r="C5" t="s">
        <v>40</v>
      </c>
      <c r="D5" t="s">
        <v>164</v>
      </c>
      <c r="E5" s="61">
        <v>4</v>
      </c>
      <c r="F5" s="61">
        <v>55.452594757080078</v>
      </c>
      <c r="G5" s="61">
        <v>56.493805601883274</v>
      </c>
      <c r="H5" s="61">
        <v>0.23353348672389984</v>
      </c>
      <c r="I5" s="61">
        <v>84.018827022878796</v>
      </c>
      <c r="J5">
        <f t="shared" si="0"/>
        <v>0</v>
      </c>
    </row>
    <row r="6" spans="1:10" x14ac:dyDescent="0.25">
      <c r="A6" s="3" t="str">
        <f t="shared" si="1"/>
        <v>AllAll CustomersAverage Event Day (5:50pm to 8:54pm)5</v>
      </c>
      <c r="B6" t="s">
        <v>26</v>
      </c>
      <c r="C6" t="s">
        <v>40</v>
      </c>
      <c r="D6" t="s">
        <v>164</v>
      </c>
      <c r="E6" s="61">
        <v>5</v>
      </c>
      <c r="F6" s="61">
        <v>55.520839691162109</v>
      </c>
      <c r="G6" s="61">
        <v>56.403327126109488</v>
      </c>
      <c r="H6" s="61">
        <v>0.23978176712989807</v>
      </c>
      <c r="I6" s="61">
        <v>83.510335541225871</v>
      </c>
      <c r="J6">
        <f t="shared" si="0"/>
        <v>0</v>
      </c>
    </row>
    <row r="7" spans="1:10" x14ac:dyDescent="0.25">
      <c r="A7" s="3" t="str">
        <f t="shared" si="1"/>
        <v>AllAll CustomersAverage Event Day (5:50pm to 8:54pm)6</v>
      </c>
      <c r="B7" t="s">
        <v>26</v>
      </c>
      <c r="C7" t="s">
        <v>40</v>
      </c>
      <c r="D7" t="s">
        <v>164</v>
      </c>
      <c r="E7" s="61">
        <v>6</v>
      </c>
      <c r="F7" s="61">
        <v>55.810768127441406</v>
      </c>
      <c r="G7" s="61">
        <v>56.225965800047092</v>
      </c>
      <c r="H7" s="61">
        <v>0.23069536685943604</v>
      </c>
      <c r="I7" s="61">
        <v>81.520292854215128</v>
      </c>
      <c r="J7">
        <f t="shared" si="0"/>
        <v>0</v>
      </c>
    </row>
    <row r="8" spans="1:10" x14ac:dyDescent="0.25">
      <c r="A8" s="3" t="str">
        <f t="shared" si="1"/>
        <v>AllAll CustomersAverage Event Day (5:50pm to 8:54pm)7</v>
      </c>
      <c r="B8" t="s">
        <v>26</v>
      </c>
      <c r="C8" t="s">
        <v>40</v>
      </c>
      <c r="D8" t="s">
        <v>164</v>
      </c>
      <c r="E8" s="61">
        <v>7</v>
      </c>
      <c r="F8" s="61">
        <v>55.99664306640625</v>
      </c>
      <c r="G8" s="61">
        <v>55.95052623756893</v>
      </c>
      <c r="H8" s="61">
        <v>0.21708324551582336</v>
      </c>
      <c r="I8" s="61">
        <v>79.775375049651402</v>
      </c>
      <c r="J8">
        <f t="shared" si="0"/>
        <v>0</v>
      </c>
    </row>
    <row r="9" spans="1:10" x14ac:dyDescent="0.25">
      <c r="A9" s="3" t="str">
        <f t="shared" si="1"/>
        <v>AllAll CustomersAverage Event Day (5:50pm to 8:54pm)8</v>
      </c>
      <c r="B9" t="s">
        <v>26</v>
      </c>
      <c r="C9" t="s">
        <v>40</v>
      </c>
      <c r="D9" t="s">
        <v>164</v>
      </c>
      <c r="E9" s="61">
        <v>8</v>
      </c>
      <c r="F9" s="61">
        <v>57.149673461914063</v>
      </c>
      <c r="G9" s="61">
        <v>56.490517431374727</v>
      </c>
      <c r="H9" s="61">
        <v>0.17981114983558655</v>
      </c>
      <c r="I9" s="61">
        <v>79.520945291791435</v>
      </c>
      <c r="J9">
        <f t="shared" si="0"/>
        <v>0</v>
      </c>
    </row>
    <row r="10" spans="1:10" x14ac:dyDescent="0.25">
      <c r="A10" s="3" t="str">
        <f t="shared" si="1"/>
        <v>AllAll CustomersAverage Event Day (5:50pm to 8:54pm)9</v>
      </c>
      <c r="B10" t="s">
        <v>26</v>
      </c>
      <c r="C10" t="s">
        <v>40</v>
      </c>
      <c r="D10" t="s">
        <v>164</v>
      </c>
      <c r="E10" s="61">
        <v>9</v>
      </c>
      <c r="F10" s="61">
        <v>57.962638854980469</v>
      </c>
      <c r="G10" s="61">
        <v>56.712107002263814</v>
      </c>
      <c r="H10" s="61">
        <v>0.15762679278850555</v>
      </c>
      <c r="I10" s="61">
        <v>81.931255988409035</v>
      </c>
      <c r="J10">
        <f t="shared" si="0"/>
        <v>0</v>
      </c>
    </row>
    <row r="11" spans="1:10" x14ac:dyDescent="0.25">
      <c r="A11" s="3" t="str">
        <f t="shared" si="1"/>
        <v>AllAll CustomersAverage Event Day (5:50pm to 8:54pm)10</v>
      </c>
      <c r="B11" t="s">
        <v>26</v>
      </c>
      <c r="C11" t="s">
        <v>40</v>
      </c>
      <c r="D11" t="s">
        <v>164</v>
      </c>
      <c r="E11" s="61">
        <v>10</v>
      </c>
      <c r="F11" s="61">
        <v>57.938621520996094</v>
      </c>
      <c r="G11" s="61">
        <v>57.525614495923023</v>
      </c>
      <c r="H11" s="61">
        <v>0.12646479904651642</v>
      </c>
      <c r="I11" s="61">
        <v>86.396720851857907</v>
      </c>
      <c r="J11">
        <f t="shared" si="0"/>
        <v>0</v>
      </c>
    </row>
    <row r="12" spans="1:10" x14ac:dyDescent="0.25">
      <c r="A12" s="3" t="str">
        <f t="shared" si="1"/>
        <v>AllAll CustomersAverage Event Day (5:50pm to 8:54pm)11</v>
      </c>
      <c r="B12" t="s">
        <v>26</v>
      </c>
      <c r="C12" t="s">
        <v>40</v>
      </c>
      <c r="D12" t="s">
        <v>164</v>
      </c>
      <c r="E12" s="61">
        <v>11</v>
      </c>
      <c r="F12" s="61">
        <v>57.114170074462891</v>
      </c>
      <c r="G12" s="61">
        <v>56.508009518186292</v>
      </c>
      <c r="H12" s="61">
        <v>8.7675556540489197E-2</v>
      </c>
      <c r="I12" s="61">
        <v>90.378796567347933</v>
      </c>
      <c r="J12">
        <f t="shared" si="0"/>
        <v>0</v>
      </c>
    </row>
    <row r="13" spans="1:10" x14ac:dyDescent="0.25">
      <c r="A13" s="3" t="str">
        <f t="shared" si="1"/>
        <v>AllAll CustomersAverage Event Day (5:50pm to 8:54pm)12</v>
      </c>
      <c r="B13" t="s">
        <v>26</v>
      </c>
      <c r="C13" t="s">
        <v>40</v>
      </c>
      <c r="D13" t="s">
        <v>164</v>
      </c>
      <c r="E13" s="61">
        <v>12</v>
      </c>
      <c r="F13" s="61">
        <v>55.634731292724609</v>
      </c>
      <c r="G13" s="61">
        <v>55.258345765166055</v>
      </c>
      <c r="H13" s="61">
        <v>6.9045290350914001E-2</v>
      </c>
      <c r="I13" s="61">
        <v>93.881291712008903</v>
      </c>
      <c r="J13">
        <f t="shared" si="0"/>
        <v>0</v>
      </c>
    </row>
    <row r="14" spans="1:10" x14ac:dyDescent="0.25">
      <c r="A14" s="3" t="str">
        <f t="shared" si="1"/>
        <v>AllAll CustomersAverage Event Day (5:50pm to 8:54pm)13</v>
      </c>
      <c r="B14" t="s">
        <v>26</v>
      </c>
      <c r="C14" t="s">
        <v>40</v>
      </c>
      <c r="D14" t="s">
        <v>164</v>
      </c>
      <c r="E14" s="61">
        <v>13</v>
      </c>
      <c r="F14" s="61">
        <v>53.058074951171875</v>
      </c>
      <c r="G14" s="61">
        <v>53.381895190163135</v>
      </c>
      <c r="H14" s="61">
        <v>8.7073050439357758E-2</v>
      </c>
      <c r="I14" s="61">
        <v>97.524539488267607</v>
      </c>
      <c r="J14">
        <f t="shared" si="0"/>
        <v>0</v>
      </c>
    </row>
    <row r="15" spans="1:10" x14ac:dyDescent="0.25">
      <c r="A15" s="3" t="str">
        <f t="shared" si="1"/>
        <v>AllAll CustomersAverage Event Day (5:50pm to 8:54pm)14</v>
      </c>
      <c r="B15" t="s">
        <v>26</v>
      </c>
      <c r="C15" t="s">
        <v>40</v>
      </c>
      <c r="D15" t="s">
        <v>164</v>
      </c>
      <c r="E15" s="61">
        <v>14</v>
      </c>
      <c r="F15" s="61">
        <v>52.512470245361328</v>
      </c>
      <c r="G15" s="61">
        <v>53.477464053851207</v>
      </c>
      <c r="H15" s="61">
        <v>0.11185407638549805</v>
      </c>
      <c r="I15" s="61">
        <v>100.20407479720568</v>
      </c>
      <c r="J15">
        <f t="shared" si="0"/>
        <v>0</v>
      </c>
    </row>
    <row r="16" spans="1:10" x14ac:dyDescent="0.25">
      <c r="A16" s="3" t="str">
        <f t="shared" si="1"/>
        <v>AllAll CustomersAverage Event Day (5:50pm to 8:54pm)15</v>
      </c>
      <c r="B16" t="s">
        <v>26</v>
      </c>
      <c r="C16" t="s">
        <v>40</v>
      </c>
      <c r="D16" t="s">
        <v>164</v>
      </c>
      <c r="E16" s="61">
        <v>15</v>
      </c>
      <c r="F16" s="61">
        <v>51.897319793701172</v>
      </c>
      <c r="G16" s="61">
        <v>52.813058247778535</v>
      </c>
      <c r="H16" s="61">
        <v>0.13989542424678802</v>
      </c>
      <c r="I16" s="61">
        <v>102.07562684858289</v>
      </c>
      <c r="J16">
        <f t="shared" si="0"/>
        <v>0</v>
      </c>
    </row>
    <row r="17" spans="1:10" x14ac:dyDescent="0.25">
      <c r="A17" s="3" t="str">
        <f t="shared" si="1"/>
        <v>AllAll CustomersAverage Event Day (5:50pm to 8:54pm)16</v>
      </c>
      <c r="B17" t="s">
        <v>26</v>
      </c>
      <c r="C17" t="s">
        <v>40</v>
      </c>
      <c r="D17" t="s">
        <v>164</v>
      </c>
      <c r="E17" s="61">
        <v>16</v>
      </c>
      <c r="F17" s="61">
        <v>50.472599029541016</v>
      </c>
      <c r="G17" s="61">
        <v>50.956085916968831</v>
      </c>
      <c r="H17" s="61">
        <v>0.15282163023948669</v>
      </c>
      <c r="I17" s="61">
        <v>103.97461384610141</v>
      </c>
      <c r="J17">
        <f t="shared" si="0"/>
        <v>0</v>
      </c>
    </row>
    <row r="18" spans="1:10" x14ac:dyDescent="0.25">
      <c r="A18" s="3" t="str">
        <f t="shared" si="1"/>
        <v>AllAll CustomersAverage Event Day (5:50pm to 8:54pm)17</v>
      </c>
      <c r="B18" t="s">
        <v>26</v>
      </c>
      <c r="C18" t="s">
        <v>40</v>
      </c>
      <c r="D18" t="s">
        <v>164</v>
      </c>
      <c r="E18" s="61">
        <v>17</v>
      </c>
      <c r="F18" s="61">
        <v>48.143287658691406</v>
      </c>
      <c r="G18" s="61">
        <v>48.332785225569936</v>
      </c>
      <c r="H18" s="61">
        <v>0.17165470123291016</v>
      </c>
      <c r="I18" s="61">
        <v>105.30242213651621</v>
      </c>
      <c r="J18">
        <f t="shared" si="0"/>
        <v>0</v>
      </c>
    </row>
    <row r="19" spans="1:10" x14ac:dyDescent="0.25">
      <c r="A19" s="3" t="str">
        <f t="shared" si="1"/>
        <v>AllAll CustomersAverage Event Day (5:50pm to 8:54pm)18</v>
      </c>
      <c r="B19" t="s">
        <v>26</v>
      </c>
      <c r="C19" t="s">
        <v>40</v>
      </c>
      <c r="D19" t="s">
        <v>164</v>
      </c>
      <c r="E19" s="61">
        <v>18</v>
      </c>
      <c r="F19" s="61">
        <v>48.092384338378906</v>
      </c>
      <c r="G19" s="61">
        <v>43.225948921436455</v>
      </c>
      <c r="H19" s="61">
        <v>0.18055219948291779</v>
      </c>
      <c r="I19" s="61">
        <v>105.9542254468448</v>
      </c>
      <c r="J19">
        <f t="shared" si="0"/>
        <v>0</v>
      </c>
    </row>
    <row r="20" spans="1:10" x14ac:dyDescent="0.25">
      <c r="A20" s="3" t="str">
        <f t="shared" si="1"/>
        <v>AllAll CustomersAverage Event Day (5:50pm to 8:54pm)19</v>
      </c>
      <c r="B20" t="s">
        <v>26</v>
      </c>
      <c r="C20" t="s">
        <v>40</v>
      </c>
      <c r="D20" t="s">
        <v>164</v>
      </c>
      <c r="E20" s="61">
        <v>19</v>
      </c>
      <c r="F20" s="61">
        <v>49.632308959960938</v>
      </c>
      <c r="G20" s="61">
        <v>12.996962361662662</v>
      </c>
      <c r="H20" s="61">
        <v>0.18957506120204926</v>
      </c>
      <c r="I20" s="61">
        <v>105.76897330725674</v>
      </c>
      <c r="J20">
        <f t="shared" si="0"/>
        <v>0</v>
      </c>
    </row>
    <row r="21" spans="1:10" x14ac:dyDescent="0.25">
      <c r="A21" s="3" t="str">
        <f t="shared" si="1"/>
        <v>AllAll CustomersAverage Event Day (5:50pm to 8:54pm)20</v>
      </c>
      <c r="B21" t="s">
        <v>26</v>
      </c>
      <c r="C21" t="s">
        <v>40</v>
      </c>
      <c r="D21" t="s">
        <v>164</v>
      </c>
      <c r="E21" s="61">
        <v>20</v>
      </c>
      <c r="F21" s="61">
        <v>50.672885894775391</v>
      </c>
      <c r="G21" s="61">
        <v>12.374299924541987</v>
      </c>
      <c r="H21" s="61">
        <v>0.19696681201457977</v>
      </c>
      <c r="I21" s="61">
        <v>105.43096448696446</v>
      </c>
      <c r="J21">
        <f t="shared" si="0"/>
        <v>0</v>
      </c>
    </row>
    <row r="22" spans="1:10" x14ac:dyDescent="0.25">
      <c r="A22" s="3" t="str">
        <f t="shared" si="1"/>
        <v>AllAll CustomersAverage Event Day (5:50pm to 8:54pm)21</v>
      </c>
      <c r="B22" t="s">
        <v>26</v>
      </c>
      <c r="C22" t="s">
        <v>40</v>
      </c>
      <c r="D22" t="s">
        <v>164</v>
      </c>
      <c r="E22" s="61">
        <v>21</v>
      </c>
      <c r="F22" s="61">
        <v>51.969249725341797</v>
      </c>
      <c r="G22" s="61">
        <v>12.406176913909508</v>
      </c>
      <c r="H22" s="61">
        <v>0.2008124440908432</v>
      </c>
      <c r="I22" s="61">
        <v>102.98555438814785</v>
      </c>
      <c r="J22">
        <f t="shared" si="0"/>
        <v>0</v>
      </c>
    </row>
    <row r="23" spans="1:10" x14ac:dyDescent="0.25">
      <c r="A23" s="3" t="str">
        <f t="shared" si="1"/>
        <v>AllAll CustomersAverage Event Day (5:50pm to 8:54pm)22</v>
      </c>
      <c r="B23" t="s">
        <v>26</v>
      </c>
      <c r="C23" t="s">
        <v>40</v>
      </c>
      <c r="D23" t="s">
        <v>164</v>
      </c>
      <c r="E23" s="61">
        <v>22</v>
      </c>
      <c r="F23" s="61">
        <v>54.220947265625</v>
      </c>
      <c r="G23" s="61">
        <v>29.945261187815635</v>
      </c>
      <c r="H23" s="61">
        <v>0.20435903966426849</v>
      </c>
      <c r="I23" s="61">
        <v>98.690102214615649</v>
      </c>
      <c r="J23">
        <f t="shared" si="0"/>
        <v>0</v>
      </c>
    </row>
    <row r="24" spans="1:10" x14ac:dyDescent="0.25">
      <c r="A24" s="3" t="str">
        <f t="shared" si="1"/>
        <v>AllAll CustomersAverage Event Day (5:50pm to 8:54pm)23</v>
      </c>
      <c r="B24" t="s">
        <v>26</v>
      </c>
      <c r="C24" t="s">
        <v>40</v>
      </c>
      <c r="D24" t="s">
        <v>164</v>
      </c>
      <c r="E24" s="61">
        <v>23</v>
      </c>
      <c r="F24" s="61">
        <v>55.282379150390625</v>
      </c>
      <c r="G24" s="61">
        <v>39.143341869994799</v>
      </c>
      <c r="H24" s="61">
        <v>0.21205060184001923</v>
      </c>
      <c r="I24" s="61">
        <v>94.719363473958438</v>
      </c>
      <c r="J24">
        <f t="shared" si="0"/>
        <v>0</v>
      </c>
    </row>
    <row r="25" spans="1:10" x14ac:dyDescent="0.25">
      <c r="A25" s="3" t="str">
        <f t="shared" si="1"/>
        <v>AllAll CustomersAverage Event Day (5:50pm to 8:54pm)24</v>
      </c>
      <c r="B25" t="s">
        <v>26</v>
      </c>
      <c r="C25" t="s">
        <v>40</v>
      </c>
      <c r="D25" t="s">
        <v>164</v>
      </c>
      <c r="E25" s="61">
        <v>24</v>
      </c>
      <c r="F25" s="61">
        <v>55.079627990722656</v>
      </c>
      <c r="G25" s="61">
        <v>40.227634292982628</v>
      </c>
      <c r="H25" s="61">
        <v>0.21380050480365753</v>
      </c>
      <c r="I25" s="61">
        <v>92.475879508483885</v>
      </c>
      <c r="J25">
        <f t="shared" si="0"/>
        <v>0</v>
      </c>
    </row>
    <row r="26" spans="1:10" x14ac:dyDescent="0.25">
      <c r="A26" s="3" t="str">
        <f t="shared" si="1"/>
        <v>AllAll Customers7/9/2021 (5:50pm to 8:54pm)1</v>
      </c>
      <c r="B26" t="s">
        <v>26</v>
      </c>
      <c r="C26" t="s">
        <v>40</v>
      </c>
      <c r="D26" t="s">
        <v>165</v>
      </c>
      <c r="E26" s="61">
        <v>1</v>
      </c>
      <c r="F26" s="61">
        <v>55.967414855957031</v>
      </c>
      <c r="G26" s="61">
        <v>56.656659514799159</v>
      </c>
      <c r="H26" s="61">
        <v>0.21619722247123718</v>
      </c>
      <c r="I26" s="61">
        <v>89.751913065890093</v>
      </c>
      <c r="J26">
        <f t="shared" si="0"/>
        <v>0</v>
      </c>
    </row>
    <row r="27" spans="1:10" x14ac:dyDescent="0.25">
      <c r="A27" s="3" t="str">
        <f t="shared" si="1"/>
        <v>AllAll Customers7/9/2021 (5:50pm to 8:54pm)2</v>
      </c>
      <c r="B27" t="s">
        <v>26</v>
      </c>
      <c r="C27" t="s">
        <v>40</v>
      </c>
      <c r="D27" t="s">
        <v>165</v>
      </c>
      <c r="E27" s="61">
        <v>2</v>
      </c>
      <c r="F27" s="61">
        <v>55.628379821777344</v>
      </c>
      <c r="G27" s="61">
        <v>56.441182484082546</v>
      </c>
      <c r="H27" s="61">
        <v>0.22581472992897034</v>
      </c>
      <c r="I27" s="61">
        <v>87.440951162383584</v>
      </c>
      <c r="J27">
        <f t="shared" si="0"/>
        <v>0</v>
      </c>
    </row>
    <row r="28" spans="1:10" x14ac:dyDescent="0.25">
      <c r="A28" s="3" t="str">
        <f t="shared" si="1"/>
        <v>AllAll Customers7/9/2021 (5:50pm to 8:54pm)3</v>
      </c>
      <c r="B28" t="s">
        <v>26</v>
      </c>
      <c r="C28" t="s">
        <v>40</v>
      </c>
      <c r="D28" t="s">
        <v>165</v>
      </c>
      <c r="E28" s="61">
        <v>3</v>
      </c>
      <c r="F28" s="61">
        <v>55.505172729492188</v>
      </c>
      <c r="G28" s="61">
        <v>56.328026655131701</v>
      </c>
      <c r="H28" s="61">
        <v>0.22658461332321167</v>
      </c>
      <c r="I28" s="61">
        <v>86.29472929490673</v>
      </c>
      <c r="J28">
        <f t="shared" si="0"/>
        <v>0</v>
      </c>
    </row>
    <row r="29" spans="1:10" x14ac:dyDescent="0.25">
      <c r="A29" s="3" t="str">
        <f t="shared" si="1"/>
        <v>AllAll Customers7/9/2021 (5:50pm to 8:54pm)4</v>
      </c>
      <c r="B29" t="s">
        <v>26</v>
      </c>
      <c r="C29" t="s">
        <v>40</v>
      </c>
      <c r="D29" t="s">
        <v>165</v>
      </c>
      <c r="E29" s="61">
        <v>4</v>
      </c>
      <c r="F29" s="61">
        <v>55.452594757080078</v>
      </c>
      <c r="G29" s="61">
        <v>56.493805601883274</v>
      </c>
      <c r="H29" s="61">
        <v>0.23353348672389984</v>
      </c>
      <c r="I29" s="61">
        <v>84.018827022878796</v>
      </c>
      <c r="J29">
        <f t="shared" si="0"/>
        <v>0</v>
      </c>
    </row>
    <row r="30" spans="1:10" x14ac:dyDescent="0.25">
      <c r="A30" s="3" t="str">
        <f t="shared" si="1"/>
        <v>AllAll Customers7/9/2021 (5:50pm to 8:54pm)5</v>
      </c>
      <c r="B30" t="s">
        <v>26</v>
      </c>
      <c r="C30" t="s">
        <v>40</v>
      </c>
      <c r="D30" t="s">
        <v>165</v>
      </c>
      <c r="E30" s="61">
        <v>5</v>
      </c>
      <c r="F30" s="61">
        <v>55.520839691162109</v>
      </c>
      <c r="G30" s="61">
        <v>56.403327126109488</v>
      </c>
      <c r="H30" s="61">
        <v>0.23978176712989807</v>
      </c>
      <c r="I30" s="61">
        <v>83.510335541225871</v>
      </c>
      <c r="J30">
        <f t="shared" si="0"/>
        <v>0</v>
      </c>
    </row>
    <row r="31" spans="1:10" x14ac:dyDescent="0.25">
      <c r="A31" s="3" t="str">
        <f t="shared" si="1"/>
        <v>AllAll Customers7/9/2021 (5:50pm to 8:54pm)6</v>
      </c>
      <c r="B31" t="s">
        <v>26</v>
      </c>
      <c r="C31" t="s">
        <v>40</v>
      </c>
      <c r="D31" t="s">
        <v>165</v>
      </c>
      <c r="E31" s="61">
        <v>6</v>
      </c>
      <c r="F31" s="61">
        <v>55.810768127441406</v>
      </c>
      <c r="G31" s="61">
        <v>56.225965800047092</v>
      </c>
      <c r="H31" s="61">
        <v>0.23069536685943604</v>
      </c>
      <c r="I31" s="61">
        <v>81.520292854215128</v>
      </c>
      <c r="J31">
        <f t="shared" si="0"/>
        <v>0</v>
      </c>
    </row>
    <row r="32" spans="1:10" x14ac:dyDescent="0.25">
      <c r="A32" s="3" t="str">
        <f t="shared" si="1"/>
        <v>AllAll Customers7/9/2021 (5:50pm to 8:54pm)7</v>
      </c>
      <c r="B32" t="s">
        <v>26</v>
      </c>
      <c r="C32" t="s">
        <v>40</v>
      </c>
      <c r="D32" t="s">
        <v>165</v>
      </c>
      <c r="E32" s="61">
        <v>7</v>
      </c>
      <c r="F32" s="61">
        <v>55.99664306640625</v>
      </c>
      <c r="G32" s="61">
        <v>55.95052623756893</v>
      </c>
      <c r="H32" s="61">
        <v>0.21708324551582336</v>
      </c>
      <c r="I32" s="61">
        <v>79.775375049651402</v>
      </c>
      <c r="J32">
        <f t="shared" si="0"/>
        <v>0</v>
      </c>
    </row>
    <row r="33" spans="1:10" x14ac:dyDescent="0.25">
      <c r="A33" s="3" t="str">
        <f t="shared" si="1"/>
        <v>AllAll Customers7/9/2021 (5:50pm to 8:54pm)8</v>
      </c>
      <c r="B33" t="s">
        <v>26</v>
      </c>
      <c r="C33" t="s">
        <v>40</v>
      </c>
      <c r="D33" t="s">
        <v>165</v>
      </c>
      <c r="E33" s="61">
        <v>8</v>
      </c>
      <c r="F33" s="61">
        <v>57.149673461914063</v>
      </c>
      <c r="G33" s="61">
        <v>56.490517431374727</v>
      </c>
      <c r="H33" s="61">
        <v>0.17981114983558655</v>
      </c>
      <c r="I33" s="61">
        <v>79.520945291791435</v>
      </c>
      <c r="J33">
        <f t="shared" si="0"/>
        <v>0</v>
      </c>
    </row>
    <row r="34" spans="1:10" x14ac:dyDescent="0.25">
      <c r="A34" s="3" t="str">
        <f t="shared" si="1"/>
        <v>AllAll Customers7/9/2021 (5:50pm to 8:54pm)9</v>
      </c>
      <c r="B34" t="s">
        <v>26</v>
      </c>
      <c r="C34" t="s">
        <v>40</v>
      </c>
      <c r="D34" t="s">
        <v>165</v>
      </c>
      <c r="E34" s="61">
        <v>9</v>
      </c>
      <c r="F34" s="61">
        <v>57.962638854980469</v>
      </c>
      <c r="G34" s="61">
        <v>56.712107002263814</v>
      </c>
      <c r="H34" s="61">
        <v>0.15762679278850555</v>
      </c>
      <c r="I34" s="61">
        <v>81.931255988409035</v>
      </c>
      <c r="J34">
        <f t="shared" si="0"/>
        <v>0</v>
      </c>
    </row>
    <row r="35" spans="1:10" x14ac:dyDescent="0.25">
      <c r="A35" s="3" t="str">
        <f t="shared" si="1"/>
        <v>AllAll Customers7/9/2021 (5:50pm to 8:54pm)10</v>
      </c>
      <c r="B35" t="s">
        <v>26</v>
      </c>
      <c r="C35" t="s">
        <v>40</v>
      </c>
      <c r="D35" t="s">
        <v>165</v>
      </c>
      <c r="E35" s="61">
        <v>10</v>
      </c>
      <c r="F35" s="61">
        <v>57.938621520996094</v>
      </c>
      <c r="G35" s="61">
        <v>57.525614495923023</v>
      </c>
      <c r="H35" s="61">
        <v>0.12646479904651642</v>
      </c>
      <c r="I35" s="61">
        <v>86.396720851857907</v>
      </c>
      <c r="J35">
        <f t="shared" si="0"/>
        <v>0</v>
      </c>
    </row>
    <row r="36" spans="1:10" x14ac:dyDescent="0.25">
      <c r="A36" s="3" t="str">
        <f t="shared" si="1"/>
        <v>AllAll Customers7/9/2021 (5:50pm to 8:54pm)11</v>
      </c>
      <c r="B36" t="s">
        <v>26</v>
      </c>
      <c r="C36" t="s">
        <v>40</v>
      </c>
      <c r="D36" t="s">
        <v>165</v>
      </c>
      <c r="E36" s="61">
        <v>11</v>
      </c>
      <c r="F36" s="61">
        <v>57.114170074462891</v>
      </c>
      <c r="G36" s="61">
        <v>56.508009518186292</v>
      </c>
      <c r="H36" s="61">
        <v>8.7675556540489197E-2</v>
      </c>
      <c r="I36" s="61">
        <v>90.378796567347933</v>
      </c>
      <c r="J36">
        <f t="shared" si="0"/>
        <v>0</v>
      </c>
    </row>
    <row r="37" spans="1:10" x14ac:dyDescent="0.25">
      <c r="A37" s="3" t="str">
        <f t="shared" si="1"/>
        <v>AllAll Customers7/9/2021 (5:50pm to 8:54pm)12</v>
      </c>
      <c r="B37" t="s">
        <v>26</v>
      </c>
      <c r="C37" t="s">
        <v>40</v>
      </c>
      <c r="D37" t="s">
        <v>165</v>
      </c>
      <c r="E37" s="61">
        <v>12</v>
      </c>
      <c r="F37" s="61">
        <v>55.634731292724609</v>
      </c>
      <c r="G37" s="61">
        <v>55.258345765166055</v>
      </c>
      <c r="H37" s="61">
        <v>6.9045290350914001E-2</v>
      </c>
      <c r="I37" s="61">
        <v>93.881291712008903</v>
      </c>
      <c r="J37">
        <f t="shared" si="0"/>
        <v>0</v>
      </c>
    </row>
    <row r="38" spans="1:10" x14ac:dyDescent="0.25">
      <c r="A38" s="3" t="str">
        <f t="shared" si="1"/>
        <v>AllAll Customers7/9/2021 (5:50pm to 8:54pm)13</v>
      </c>
      <c r="B38" t="s">
        <v>26</v>
      </c>
      <c r="C38" t="s">
        <v>40</v>
      </c>
      <c r="D38" t="s">
        <v>165</v>
      </c>
      <c r="E38" s="61">
        <v>13</v>
      </c>
      <c r="F38" s="61">
        <v>53.058074951171875</v>
      </c>
      <c r="G38" s="61">
        <v>53.381895190163135</v>
      </c>
      <c r="H38" s="61">
        <v>8.7073050439357758E-2</v>
      </c>
      <c r="I38" s="61">
        <v>97.524539488267607</v>
      </c>
      <c r="J38">
        <f t="shared" si="0"/>
        <v>0</v>
      </c>
    </row>
    <row r="39" spans="1:10" x14ac:dyDescent="0.25">
      <c r="A39" s="3" t="str">
        <f t="shared" si="1"/>
        <v>AllAll Customers7/9/2021 (5:50pm to 8:54pm)14</v>
      </c>
      <c r="B39" t="s">
        <v>26</v>
      </c>
      <c r="C39" t="s">
        <v>40</v>
      </c>
      <c r="D39" t="s">
        <v>165</v>
      </c>
      <c r="E39" s="61">
        <v>14</v>
      </c>
      <c r="F39" s="61">
        <v>52.512470245361328</v>
      </c>
      <c r="G39" s="61">
        <v>53.477464053851207</v>
      </c>
      <c r="H39" s="61">
        <v>0.11185407638549805</v>
      </c>
      <c r="I39" s="61">
        <v>100.20407479720568</v>
      </c>
      <c r="J39">
        <f t="shared" si="0"/>
        <v>0</v>
      </c>
    </row>
    <row r="40" spans="1:10" x14ac:dyDescent="0.25">
      <c r="A40" s="3" t="str">
        <f t="shared" si="1"/>
        <v>AllAll Customers7/9/2021 (5:50pm to 8:54pm)15</v>
      </c>
      <c r="B40" t="s">
        <v>26</v>
      </c>
      <c r="C40" t="s">
        <v>40</v>
      </c>
      <c r="D40" t="s">
        <v>165</v>
      </c>
      <c r="E40" s="61">
        <v>15</v>
      </c>
      <c r="F40" s="61">
        <v>51.897319793701172</v>
      </c>
      <c r="G40" s="61">
        <v>52.813058247778535</v>
      </c>
      <c r="H40" s="61">
        <v>0.13989542424678802</v>
      </c>
      <c r="I40" s="61">
        <v>102.07562684858289</v>
      </c>
      <c r="J40">
        <f t="shared" si="0"/>
        <v>0</v>
      </c>
    </row>
    <row r="41" spans="1:10" x14ac:dyDescent="0.25">
      <c r="A41" s="3" t="str">
        <f t="shared" si="1"/>
        <v>AllAll Customers7/9/2021 (5:50pm to 8:54pm)16</v>
      </c>
      <c r="B41" t="s">
        <v>26</v>
      </c>
      <c r="C41" t="s">
        <v>40</v>
      </c>
      <c r="D41" t="s">
        <v>165</v>
      </c>
      <c r="E41" s="61">
        <v>16</v>
      </c>
      <c r="F41" s="61">
        <v>50.472599029541016</v>
      </c>
      <c r="G41" s="61">
        <v>50.956085916968831</v>
      </c>
      <c r="H41" s="61">
        <v>0.15282163023948669</v>
      </c>
      <c r="I41" s="61">
        <v>103.97461384610141</v>
      </c>
      <c r="J41">
        <f t="shared" si="0"/>
        <v>0</v>
      </c>
    </row>
    <row r="42" spans="1:10" x14ac:dyDescent="0.25">
      <c r="A42" s="3" t="str">
        <f t="shared" si="1"/>
        <v>AllAll Customers7/9/2021 (5:50pm to 8:54pm)17</v>
      </c>
      <c r="B42" t="s">
        <v>26</v>
      </c>
      <c r="C42" t="s">
        <v>40</v>
      </c>
      <c r="D42" t="s">
        <v>165</v>
      </c>
      <c r="E42" s="61">
        <v>17</v>
      </c>
      <c r="F42" s="61">
        <v>48.143287658691406</v>
      </c>
      <c r="G42" s="61">
        <v>48.332785225569936</v>
      </c>
      <c r="H42" s="61">
        <v>0.17165470123291016</v>
      </c>
      <c r="I42" s="61">
        <v>105.30242213651621</v>
      </c>
      <c r="J42">
        <f t="shared" si="0"/>
        <v>0</v>
      </c>
    </row>
    <row r="43" spans="1:10" x14ac:dyDescent="0.25">
      <c r="A43" s="3" t="str">
        <f t="shared" si="1"/>
        <v>AllAll Customers7/9/2021 (5:50pm to 8:54pm)18</v>
      </c>
      <c r="B43" t="s">
        <v>26</v>
      </c>
      <c r="C43" t="s">
        <v>40</v>
      </c>
      <c r="D43" t="s">
        <v>165</v>
      </c>
      <c r="E43" s="61">
        <v>18</v>
      </c>
      <c r="F43" s="61">
        <v>48.092384338378906</v>
      </c>
      <c r="G43" s="61">
        <v>43.225948921436455</v>
      </c>
      <c r="H43" s="61">
        <v>0.18055219948291779</v>
      </c>
      <c r="I43" s="61">
        <v>105.9542254468448</v>
      </c>
      <c r="J43">
        <f t="shared" si="0"/>
        <v>0</v>
      </c>
    </row>
    <row r="44" spans="1:10" x14ac:dyDescent="0.25">
      <c r="A44" s="3" t="str">
        <f t="shared" si="1"/>
        <v>AllAll Customers7/9/2021 (5:50pm to 8:54pm)19</v>
      </c>
      <c r="B44" t="s">
        <v>26</v>
      </c>
      <c r="C44" t="s">
        <v>40</v>
      </c>
      <c r="D44" t="s">
        <v>165</v>
      </c>
      <c r="E44" s="61">
        <v>19</v>
      </c>
      <c r="F44" s="61">
        <v>49.632308959960938</v>
      </c>
      <c r="G44" s="61">
        <v>12.996962361662662</v>
      </c>
      <c r="H44" s="61">
        <v>0.18957506120204926</v>
      </c>
      <c r="I44" s="61">
        <v>105.76897330725674</v>
      </c>
      <c r="J44">
        <f t="shared" si="0"/>
        <v>0</v>
      </c>
    </row>
    <row r="45" spans="1:10" x14ac:dyDescent="0.25">
      <c r="A45" s="3" t="str">
        <f t="shared" si="1"/>
        <v>AllAll Customers7/9/2021 (5:50pm to 8:54pm)20</v>
      </c>
      <c r="B45" t="s">
        <v>26</v>
      </c>
      <c r="C45" t="s">
        <v>40</v>
      </c>
      <c r="D45" t="s">
        <v>165</v>
      </c>
      <c r="E45" s="61">
        <v>20</v>
      </c>
      <c r="F45" s="61">
        <v>50.672885894775391</v>
      </c>
      <c r="G45" s="61">
        <v>12.374299924541987</v>
      </c>
      <c r="H45" s="61">
        <v>0.19696681201457977</v>
      </c>
      <c r="I45" s="61">
        <v>105.43096448696446</v>
      </c>
      <c r="J45">
        <f t="shared" si="0"/>
        <v>0</v>
      </c>
    </row>
    <row r="46" spans="1:10" x14ac:dyDescent="0.25">
      <c r="A46" s="3" t="str">
        <f t="shared" si="1"/>
        <v>AllAll Customers7/9/2021 (5:50pm to 8:54pm)21</v>
      </c>
      <c r="B46" t="s">
        <v>26</v>
      </c>
      <c r="C46" t="s">
        <v>40</v>
      </c>
      <c r="D46" t="s">
        <v>165</v>
      </c>
      <c r="E46" s="61">
        <v>21</v>
      </c>
      <c r="F46" s="61">
        <v>51.969249725341797</v>
      </c>
      <c r="G46" s="61">
        <v>12.406176913909508</v>
      </c>
      <c r="H46" s="61">
        <v>0.2008124440908432</v>
      </c>
      <c r="I46" s="61">
        <v>102.98555438814785</v>
      </c>
      <c r="J46">
        <f t="shared" si="0"/>
        <v>0</v>
      </c>
    </row>
    <row r="47" spans="1:10" x14ac:dyDescent="0.25">
      <c r="A47" s="3" t="str">
        <f t="shared" si="1"/>
        <v>AllAll Customers7/9/2021 (5:50pm to 8:54pm)22</v>
      </c>
      <c r="B47" t="s">
        <v>26</v>
      </c>
      <c r="C47" t="s">
        <v>40</v>
      </c>
      <c r="D47" t="s">
        <v>165</v>
      </c>
      <c r="E47" s="61">
        <v>22</v>
      </c>
      <c r="F47" s="61">
        <v>54.220947265625</v>
      </c>
      <c r="G47" s="61">
        <v>29.945261187815635</v>
      </c>
      <c r="H47" s="61">
        <v>0.20435903966426849</v>
      </c>
      <c r="I47" s="61">
        <v>98.690102214615649</v>
      </c>
      <c r="J47">
        <f t="shared" si="0"/>
        <v>0</v>
      </c>
    </row>
    <row r="48" spans="1:10" x14ac:dyDescent="0.25">
      <c r="A48" s="3" t="str">
        <f t="shared" si="1"/>
        <v>AllAll Customers7/9/2021 (5:50pm to 8:54pm)23</v>
      </c>
      <c r="B48" t="s">
        <v>26</v>
      </c>
      <c r="C48" t="s">
        <v>40</v>
      </c>
      <c r="D48" t="s">
        <v>165</v>
      </c>
      <c r="E48" s="61">
        <v>23</v>
      </c>
      <c r="F48" s="61">
        <v>55.282379150390625</v>
      </c>
      <c r="G48" s="61">
        <v>39.143341869994799</v>
      </c>
      <c r="H48" s="61">
        <v>0.21205060184001923</v>
      </c>
      <c r="I48" s="61">
        <v>94.719363473958438</v>
      </c>
      <c r="J48">
        <f t="shared" si="0"/>
        <v>0</v>
      </c>
    </row>
    <row r="49" spans="1:10" x14ac:dyDescent="0.25">
      <c r="A49" s="3" t="str">
        <f t="shared" si="1"/>
        <v>AllAll Customers7/9/2021 (5:50pm to 8:54pm)24</v>
      </c>
      <c r="B49" t="s">
        <v>26</v>
      </c>
      <c r="C49" t="s">
        <v>40</v>
      </c>
      <c r="D49" t="s">
        <v>165</v>
      </c>
      <c r="E49" s="61">
        <v>24</v>
      </c>
      <c r="F49" s="61">
        <v>55.079627990722656</v>
      </c>
      <c r="G49" s="61">
        <v>40.227634292982628</v>
      </c>
      <c r="H49" s="61">
        <v>0.21380050480365753</v>
      </c>
      <c r="I49" s="61">
        <v>92.475879508483885</v>
      </c>
      <c r="J49">
        <f t="shared" si="0"/>
        <v>0</v>
      </c>
    </row>
    <row r="50" spans="1:10" x14ac:dyDescent="0.25">
      <c r="A50" s="3" t="str">
        <f t="shared" si="1"/>
        <v>AutoDRAuto DRAverage Event Day (5:50pm to 8:54pm)1</v>
      </c>
      <c r="B50" t="s">
        <v>56</v>
      </c>
      <c r="C50" t="s">
        <v>61</v>
      </c>
      <c r="D50" t="s">
        <v>164</v>
      </c>
      <c r="E50" s="61">
        <v>1</v>
      </c>
      <c r="F50" s="61"/>
      <c r="G50" s="61"/>
      <c r="H50" s="61"/>
      <c r="I50" s="61">
        <v>76.099999999999994</v>
      </c>
      <c r="J50">
        <f t="shared" si="0"/>
        <v>1</v>
      </c>
    </row>
    <row r="51" spans="1:10" x14ac:dyDescent="0.25">
      <c r="A51" s="3" t="str">
        <f t="shared" si="1"/>
        <v>AutoDRAuto DRAverage Event Day (5:50pm to 8:54pm)2</v>
      </c>
      <c r="B51" t="s">
        <v>56</v>
      </c>
      <c r="C51" t="s">
        <v>61</v>
      </c>
      <c r="D51" t="s">
        <v>164</v>
      </c>
      <c r="E51" s="61">
        <v>2</v>
      </c>
      <c r="F51" s="61"/>
      <c r="G51" s="61"/>
      <c r="H51" s="61"/>
      <c r="I51" s="61">
        <v>75.099999999999994</v>
      </c>
      <c r="J51">
        <f t="shared" si="0"/>
        <v>1</v>
      </c>
    </row>
    <row r="52" spans="1:10" x14ac:dyDescent="0.25">
      <c r="A52" s="3" t="str">
        <f t="shared" si="1"/>
        <v>AutoDRAuto DRAverage Event Day (5:50pm to 8:54pm)3</v>
      </c>
      <c r="B52" t="s">
        <v>56</v>
      </c>
      <c r="C52" t="s">
        <v>61</v>
      </c>
      <c r="D52" t="s">
        <v>164</v>
      </c>
      <c r="E52" s="61">
        <v>3</v>
      </c>
      <c r="F52" s="61"/>
      <c r="G52" s="61"/>
      <c r="H52" s="61"/>
      <c r="I52" s="61">
        <v>74</v>
      </c>
      <c r="J52">
        <f t="shared" si="0"/>
        <v>1</v>
      </c>
    </row>
    <row r="53" spans="1:10" x14ac:dyDescent="0.25">
      <c r="A53" s="3" t="str">
        <f t="shared" si="1"/>
        <v>AutoDRAuto DRAverage Event Day (5:50pm to 8:54pm)4</v>
      </c>
      <c r="B53" t="s">
        <v>56</v>
      </c>
      <c r="C53" t="s">
        <v>61</v>
      </c>
      <c r="D53" t="s">
        <v>164</v>
      </c>
      <c r="E53" s="61">
        <v>4</v>
      </c>
      <c r="F53" s="61"/>
      <c r="G53" s="61"/>
      <c r="H53" s="61"/>
      <c r="I53" s="61">
        <v>73.7</v>
      </c>
      <c r="J53">
        <f t="shared" si="0"/>
        <v>1</v>
      </c>
    </row>
    <row r="54" spans="1:10" x14ac:dyDescent="0.25">
      <c r="A54" s="3" t="str">
        <f t="shared" si="1"/>
        <v>AutoDRAuto DRAverage Event Day (5:50pm to 8:54pm)5</v>
      </c>
      <c r="B54" t="s">
        <v>56</v>
      </c>
      <c r="C54" t="s">
        <v>61</v>
      </c>
      <c r="D54" t="s">
        <v>164</v>
      </c>
      <c r="E54" s="61">
        <v>5</v>
      </c>
      <c r="F54" s="61"/>
      <c r="G54" s="61"/>
      <c r="H54" s="61"/>
      <c r="I54" s="61">
        <v>73.7</v>
      </c>
      <c r="J54">
        <f t="shared" si="0"/>
        <v>1</v>
      </c>
    </row>
    <row r="55" spans="1:10" x14ac:dyDescent="0.25">
      <c r="A55" s="3" t="str">
        <f t="shared" si="1"/>
        <v>AutoDRAuto DRAverage Event Day (5:50pm to 8:54pm)6</v>
      </c>
      <c r="B55" t="s">
        <v>56</v>
      </c>
      <c r="C55" t="s">
        <v>61</v>
      </c>
      <c r="D55" t="s">
        <v>164</v>
      </c>
      <c r="E55" s="61">
        <v>6</v>
      </c>
      <c r="F55" s="61"/>
      <c r="G55" s="61"/>
      <c r="H55" s="61"/>
      <c r="I55" s="61">
        <v>72.5</v>
      </c>
      <c r="J55">
        <f t="shared" si="0"/>
        <v>1</v>
      </c>
    </row>
    <row r="56" spans="1:10" x14ac:dyDescent="0.25">
      <c r="A56" s="3" t="str">
        <f t="shared" si="1"/>
        <v>AutoDRAuto DRAverage Event Day (5:50pm to 8:54pm)7</v>
      </c>
      <c r="B56" t="s">
        <v>56</v>
      </c>
      <c r="C56" t="s">
        <v>61</v>
      </c>
      <c r="D56" t="s">
        <v>164</v>
      </c>
      <c r="E56" s="61">
        <v>7</v>
      </c>
      <c r="F56" s="61"/>
      <c r="G56" s="61"/>
      <c r="H56" s="61"/>
      <c r="I56" s="61">
        <v>72.2</v>
      </c>
      <c r="J56">
        <f t="shared" si="0"/>
        <v>1</v>
      </c>
    </row>
    <row r="57" spans="1:10" x14ac:dyDescent="0.25">
      <c r="A57" s="3" t="str">
        <f t="shared" si="1"/>
        <v>AutoDRAuto DRAverage Event Day (5:50pm to 8:54pm)8</v>
      </c>
      <c r="B57" t="s">
        <v>56</v>
      </c>
      <c r="C57" t="s">
        <v>61</v>
      </c>
      <c r="D57" t="s">
        <v>164</v>
      </c>
      <c r="E57" s="61">
        <v>8</v>
      </c>
      <c r="F57" s="61"/>
      <c r="G57" s="61"/>
      <c r="H57" s="61"/>
      <c r="I57" s="61">
        <v>72.400000000000006</v>
      </c>
      <c r="J57">
        <f t="shared" si="0"/>
        <v>1</v>
      </c>
    </row>
    <row r="58" spans="1:10" x14ac:dyDescent="0.25">
      <c r="A58" s="3" t="str">
        <f t="shared" si="1"/>
        <v>AutoDRAuto DRAverage Event Day (5:50pm to 8:54pm)9</v>
      </c>
      <c r="B58" t="s">
        <v>56</v>
      </c>
      <c r="C58" t="s">
        <v>61</v>
      </c>
      <c r="D58" t="s">
        <v>164</v>
      </c>
      <c r="E58" s="61">
        <v>9</v>
      </c>
      <c r="F58" s="61"/>
      <c r="G58" s="61"/>
      <c r="H58" s="61"/>
      <c r="I58" s="61">
        <v>75.099999999999994</v>
      </c>
      <c r="J58">
        <f t="shared" si="0"/>
        <v>1</v>
      </c>
    </row>
    <row r="59" spans="1:10" x14ac:dyDescent="0.25">
      <c r="A59" s="3" t="str">
        <f t="shared" si="1"/>
        <v>AutoDRAuto DRAverage Event Day (5:50pm to 8:54pm)10</v>
      </c>
      <c r="B59" t="s">
        <v>56</v>
      </c>
      <c r="C59" t="s">
        <v>61</v>
      </c>
      <c r="D59" t="s">
        <v>164</v>
      </c>
      <c r="E59" s="61">
        <v>10</v>
      </c>
      <c r="F59" s="61"/>
      <c r="G59" s="61"/>
      <c r="H59" s="61"/>
      <c r="I59" s="61">
        <v>78.599999999999994</v>
      </c>
      <c r="J59">
        <f t="shared" si="0"/>
        <v>1</v>
      </c>
    </row>
    <row r="60" spans="1:10" x14ac:dyDescent="0.25">
      <c r="A60" s="3" t="str">
        <f t="shared" si="1"/>
        <v>AutoDRAuto DRAverage Event Day (5:50pm to 8:54pm)11</v>
      </c>
      <c r="B60" t="s">
        <v>56</v>
      </c>
      <c r="C60" t="s">
        <v>61</v>
      </c>
      <c r="D60" t="s">
        <v>164</v>
      </c>
      <c r="E60" s="61">
        <v>11</v>
      </c>
      <c r="F60" s="61"/>
      <c r="G60" s="61"/>
      <c r="H60" s="61"/>
      <c r="I60" s="61">
        <v>81.599999999999994</v>
      </c>
      <c r="J60">
        <f t="shared" si="0"/>
        <v>1</v>
      </c>
    </row>
    <row r="61" spans="1:10" x14ac:dyDescent="0.25">
      <c r="A61" s="3" t="str">
        <f t="shared" si="1"/>
        <v>AutoDRAuto DRAverage Event Day (5:50pm to 8:54pm)12</v>
      </c>
      <c r="B61" t="s">
        <v>56</v>
      </c>
      <c r="C61" t="s">
        <v>61</v>
      </c>
      <c r="D61" t="s">
        <v>164</v>
      </c>
      <c r="E61" s="61">
        <v>12</v>
      </c>
      <c r="F61" s="61"/>
      <c r="G61" s="61"/>
      <c r="H61" s="61"/>
      <c r="I61" s="61">
        <v>84.1</v>
      </c>
      <c r="J61">
        <f t="shared" si="0"/>
        <v>1</v>
      </c>
    </row>
    <row r="62" spans="1:10" x14ac:dyDescent="0.25">
      <c r="A62" s="3" t="str">
        <f t="shared" si="1"/>
        <v>AutoDRAuto DRAverage Event Day (5:50pm to 8:54pm)13</v>
      </c>
      <c r="B62" t="s">
        <v>56</v>
      </c>
      <c r="C62" t="s">
        <v>61</v>
      </c>
      <c r="D62" t="s">
        <v>164</v>
      </c>
      <c r="E62" s="61">
        <v>13</v>
      </c>
      <c r="F62" s="61"/>
      <c r="G62" s="61"/>
      <c r="H62" s="61"/>
      <c r="I62" s="61">
        <v>87.4</v>
      </c>
      <c r="J62">
        <f t="shared" si="0"/>
        <v>1</v>
      </c>
    </row>
    <row r="63" spans="1:10" x14ac:dyDescent="0.25">
      <c r="A63" s="3" t="str">
        <f t="shared" si="1"/>
        <v>AutoDRAuto DRAverage Event Day (5:50pm to 8:54pm)14</v>
      </c>
      <c r="B63" t="s">
        <v>56</v>
      </c>
      <c r="C63" t="s">
        <v>61</v>
      </c>
      <c r="D63" t="s">
        <v>164</v>
      </c>
      <c r="E63" s="61">
        <v>14</v>
      </c>
      <c r="F63" s="61"/>
      <c r="G63" s="61"/>
      <c r="H63" s="61"/>
      <c r="I63" s="61">
        <v>90.2</v>
      </c>
      <c r="J63">
        <f t="shared" si="0"/>
        <v>1</v>
      </c>
    </row>
    <row r="64" spans="1:10" x14ac:dyDescent="0.25">
      <c r="A64" s="3" t="str">
        <f t="shared" si="1"/>
        <v>AutoDRAuto DRAverage Event Day (5:50pm to 8:54pm)15</v>
      </c>
      <c r="B64" t="s">
        <v>56</v>
      </c>
      <c r="C64" t="s">
        <v>61</v>
      </c>
      <c r="D64" t="s">
        <v>164</v>
      </c>
      <c r="E64" s="61">
        <v>15</v>
      </c>
      <c r="F64" s="61"/>
      <c r="G64" s="61"/>
      <c r="H64" s="61"/>
      <c r="I64" s="61">
        <v>94.1</v>
      </c>
      <c r="J64">
        <f t="shared" si="0"/>
        <v>1</v>
      </c>
    </row>
    <row r="65" spans="1:10" x14ac:dyDescent="0.25">
      <c r="A65" s="3" t="str">
        <f t="shared" si="1"/>
        <v>AutoDRAuto DRAverage Event Day (5:50pm to 8:54pm)16</v>
      </c>
      <c r="B65" t="s">
        <v>56</v>
      </c>
      <c r="C65" t="s">
        <v>61</v>
      </c>
      <c r="D65" t="s">
        <v>164</v>
      </c>
      <c r="E65" s="61">
        <v>16</v>
      </c>
      <c r="F65" s="61"/>
      <c r="G65" s="61"/>
      <c r="H65" s="61"/>
      <c r="I65" s="61">
        <v>97.4</v>
      </c>
      <c r="J65">
        <f t="shared" si="0"/>
        <v>1</v>
      </c>
    </row>
    <row r="66" spans="1:10" x14ac:dyDescent="0.25">
      <c r="A66" s="3" t="str">
        <f t="shared" si="1"/>
        <v>AutoDRAuto DRAverage Event Day (5:50pm to 8:54pm)17</v>
      </c>
      <c r="B66" t="s">
        <v>56</v>
      </c>
      <c r="C66" t="s">
        <v>61</v>
      </c>
      <c r="D66" t="s">
        <v>164</v>
      </c>
      <c r="E66" s="61">
        <v>17</v>
      </c>
      <c r="F66" s="61"/>
      <c r="G66" s="61"/>
      <c r="H66" s="61"/>
      <c r="I66" s="61">
        <v>98.1</v>
      </c>
      <c r="J66">
        <f t="shared" ref="J66:J129" si="2">INDEX(events, MATCH(CONCATENATE(B66, C66, D66), events_y, 0), MATCH("Confidential", events_x, 0))</f>
        <v>1</v>
      </c>
    </row>
    <row r="67" spans="1:10" x14ac:dyDescent="0.25">
      <c r="A67" s="3" t="str">
        <f t="shared" ref="A67:A130" si="3">B67&amp;C67&amp;D67&amp;E67</f>
        <v>AutoDRAuto DRAverage Event Day (5:50pm to 8:54pm)18</v>
      </c>
      <c r="B67" t="s">
        <v>56</v>
      </c>
      <c r="C67" t="s">
        <v>61</v>
      </c>
      <c r="D67" t="s">
        <v>164</v>
      </c>
      <c r="E67" s="61">
        <v>18</v>
      </c>
      <c r="F67" s="61"/>
      <c r="G67" s="61"/>
      <c r="H67" s="61"/>
      <c r="I67" s="61">
        <v>96.7</v>
      </c>
      <c r="J67">
        <f t="shared" si="2"/>
        <v>1</v>
      </c>
    </row>
    <row r="68" spans="1:10" x14ac:dyDescent="0.25">
      <c r="A68" s="3" t="str">
        <f t="shared" si="3"/>
        <v>AutoDRAuto DRAverage Event Day (5:50pm to 8:54pm)19</v>
      </c>
      <c r="B68" t="s">
        <v>56</v>
      </c>
      <c r="C68" t="s">
        <v>61</v>
      </c>
      <c r="D68" t="s">
        <v>164</v>
      </c>
      <c r="E68" s="61">
        <v>19</v>
      </c>
      <c r="F68" s="61"/>
      <c r="G68" s="61"/>
      <c r="H68" s="61"/>
      <c r="I68" s="61">
        <v>94.9</v>
      </c>
      <c r="J68">
        <f t="shared" si="2"/>
        <v>1</v>
      </c>
    </row>
    <row r="69" spans="1:10" x14ac:dyDescent="0.25">
      <c r="A69" s="3" t="str">
        <f t="shared" si="3"/>
        <v>AutoDRAuto DRAverage Event Day (5:50pm to 8:54pm)20</v>
      </c>
      <c r="B69" t="s">
        <v>56</v>
      </c>
      <c r="C69" t="s">
        <v>61</v>
      </c>
      <c r="D69" t="s">
        <v>164</v>
      </c>
      <c r="E69" s="61">
        <v>20</v>
      </c>
      <c r="F69" s="61"/>
      <c r="G69" s="61"/>
      <c r="H69" s="61"/>
      <c r="I69" s="61">
        <v>91.6</v>
      </c>
      <c r="J69">
        <f t="shared" si="2"/>
        <v>1</v>
      </c>
    </row>
    <row r="70" spans="1:10" x14ac:dyDescent="0.25">
      <c r="A70" s="3" t="str">
        <f t="shared" si="3"/>
        <v>AutoDRAuto DRAverage Event Day (5:50pm to 8:54pm)21</v>
      </c>
      <c r="B70" t="s">
        <v>56</v>
      </c>
      <c r="C70" t="s">
        <v>61</v>
      </c>
      <c r="D70" t="s">
        <v>164</v>
      </c>
      <c r="E70" s="61">
        <v>21</v>
      </c>
      <c r="F70" s="61"/>
      <c r="G70" s="61"/>
      <c r="H70" s="61"/>
      <c r="I70" s="61">
        <v>88</v>
      </c>
      <c r="J70">
        <f t="shared" si="2"/>
        <v>1</v>
      </c>
    </row>
    <row r="71" spans="1:10" x14ac:dyDescent="0.25">
      <c r="A71" s="3" t="str">
        <f t="shared" si="3"/>
        <v>AutoDRAuto DRAverage Event Day (5:50pm to 8:54pm)22</v>
      </c>
      <c r="B71" t="s">
        <v>56</v>
      </c>
      <c r="C71" t="s">
        <v>61</v>
      </c>
      <c r="D71" t="s">
        <v>164</v>
      </c>
      <c r="E71" s="61">
        <v>22</v>
      </c>
      <c r="F71" s="61"/>
      <c r="G71" s="61"/>
      <c r="H71" s="61"/>
      <c r="I71" s="61">
        <v>84.5</v>
      </c>
      <c r="J71">
        <f t="shared" si="2"/>
        <v>1</v>
      </c>
    </row>
    <row r="72" spans="1:10" x14ac:dyDescent="0.25">
      <c r="A72" s="3" t="str">
        <f t="shared" si="3"/>
        <v>AutoDRAuto DRAverage Event Day (5:50pm to 8:54pm)23</v>
      </c>
      <c r="B72" t="s">
        <v>56</v>
      </c>
      <c r="C72" t="s">
        <v>61</v>
      </c>
      <c r="D72" t="s">
        <v>164</v>
      </c>
      <c r="E72" s="61">
        <v>23</v>
      </c>
      <c r="F72" s="61"/>
      <c r="G72" s="61"/>
      <c r="H72" s="61"/>
      <c r="I72" s="61">
        <v>81.900000000000006</v>
      </c>
      <c r="J72">
        <f t="shared" si="2"/>
        <v>1</v>
      </c>
    </row>
    <row r="73" spans="1:10" x14ac:dyDescent="0.25">
      <c r="A73" s="3" t="str">
        <f t="shared" si="3"/>
        <v>AutoDRAuto DRAverage Event Day (5:50pm to 8:54pm)24</v>
      </c>
      <c r="B73" t="s">
        <v>56</v>
      </c>
      <c r="C73" t="s">
        <v>61</v>
      </c>
      <c r="D73" t="s">
        <v>164</v>
      </c>
      <c r="E73" s="61">
        <v>24</v>
      </c>
      <c r="F73" s="61"/>
      <c r="G73" s="61"/>
      <c r="H73" s="61"/>
      <c r="I73" s="61">
        <v>79.8</v>
      </c>
      <c r="J73">
        <f t="shared" si="2"/>
        <v>1</v>
      </c>
    </row>
    <row r="74" spans="1:10" x14ac:dyDescent="0.25">
      <c r="A74" s="3" t="str">
        <f t="shared" si="3"/>
        <v>AutoDRAuto DR7/9/2021 (5:50pm to 8:54pm)1</v>
      </c>
      <c r="B74" t="s">
        <v>56</v>
      </c>
      <c r="C74" t="s">
        <v>61</v>
      </c>
      <c r="D74" t="s">
        <v>165</v>
      </c>
      <c r="E74" s="61">
        <v>1</v>
      </c>
      <c r="F74" s="61"/>
      <c r="G74" s="61"/>
      <c r="H74" s="61"/>
      <c r="I74" s="61">
        <v>76.099999999999994</v>
      </c>
      <c r="J74">
        <f t="shared" si="2"/>
        <v>1</v>
      </c>
    </row>
    <row r="75" spans="1:10" x14ac:dyDescent="0.25">
      <c r="A75" s="3" t="str">
        <f t="shared" si="3"/>
        <v>AutoDRAuto DR7/9/2021 (5:50pm to 8:54pm)2</v>
      </c>
      <c r="B75" t="s">
        <v>56</v>
      </c>
      <c r="C75" t="s">
        <v>61</v>
      </c>
      <c r="D75" t="s">
        <v>165</v>
      </c>
      <c r="E75" s="61">
        <v>2</v>
      </c>
      <c r="F75" s="61"/>
      <c r="G75" s="61"/>
      <c r="H75" s="61"/>
      <c r="I75" s="61">
        <v>75.099999999999994</v>
      </c>
      <c r="J75">
        <f t="shared" si="2"/>
        <v>1</v>
      </c>
    </row>
    <row r="76" spans="1:10" x14ac:dyDescent="0.25">
      <c r="A76" s="3" t="str">
        <f t="shared" si="3"/>
        <v>AutoDRAuto DR7/9/2021 (5:50pm to 8:54pm)3</v>
      </c>
      <c r="B76" t="s">
        <v>56</v>
      </c>
      <c r="C76" t="s">
        <v>61</v>
      </c>
      <c r="D76" t="s">
        <v>165</v>
      </c>
      <c r="E76" s="61">
        <v>3</v>
      </c>
      <c r="F76" s="61"/>
      <c r="G76" s="61"/>
      <c r="H76" s="61"/>
      <c r="I76" s="61">
        <v>74</v>
      </c>
      <c r="J76">
        <f t="shared" si="2"/>
        <v>1</v>
      </c>
    </row>
    <row r="77" spans="1:10" x14ac:dyDescent="0.25">
      <c r="A77" s="3" t="str">
        <f t="shared" si="3"/>
        <v>AutoDRAuto DR7/9/2021 (5:50pm to 8:54pm)4</v>
      </c>
      <c r="B77" t="s">
        <v>56</v>
      </c>
      <c r="C77" t="s">
        <v>61</v>
      </c>
      <c r="D77" t="s">
        <v>165</v>
      </c>
      <c r="E77" s="61">
        <v>4</v>
      </c>
      <c r="F77" s="61"/>
      <c r="G77" s="61"/>
      <c r="H77" s="61"/>
      <c r="I77" s="61">
        <v>73.7</v>
      </c>
      <c r="J77">
        <f t="shared" si="2"/>
        <v>1</v>
      </c>
    </row>
    <row r="78" spans="1:10" x14ac:dyDescent="0.25">
      <c r="A78" s="3" t="str">
        <f t="shared" si="3"/>
        <v>AutoDRAuto DR7/9/2021 (5:50pm to 8:54pm)5</v>
      </c>
      <c r="B78" t="s">
        <v>56</v>
      </c>
      <c r="C78" t="s">
        <v>61</v>
      </c>
      <c r="D78" t="s">
        <v>165</v>
      </c>
      <c r="E78" s="61">
        <v>5</v>
      </c>
      <c r="F78" s="61"/>
      <c r="G78" s="61"/>
      <c r="H78" s="61"/>
      <c r="I78" s="61">
        <v>73.7</v>
      </c>
      <c r="J78">
        <f t="shared" si="2"/>
        <v>1</v>
      </c>
    </row>
    <row r="79" spans="1:10" x14ac:dyDescent="0.25">
      <c r="A79" s="3" t="str">
        <f t="shared" si="3"/>
        <v>AutoDRAuto DR7/9/2021 (5:50pm to 8:54pm)6</v>
      </c>
      <c r="B79" t="s">
        <v>56</v>
      </c>
      <c r="C79" t="s">
        <v>61</v>
      </c>
      <c r="D79" t="s">
        <v>165</v>
      </c>
      <c r="E79" s="61">
        <v>6</v>
      </c>
      <c r="F79" s="61"/>
      <c r="G79" s="61"/>
      <c r="H79" s="61"/>
      <c r="I79" s="61">
        <v>72.5</v>
      </c>
      <c r="J79">
        <f t="shared" si="2"/>
        <v>1</v>
      </c>
    </row>
    <row r="80" spans="1:10" x14ac:dyDescent="0.25">
      <c r="A80" s="3" t="str">
        <f t="shared" si="3"/>
        <v>AutoDRAuto DR7/9/2021 (5:50pm to 8:54pm)7</v>
      </c>
      <c r="B80" t="s">
        <v>56</v>
      </c>
      <c r="C80" t="s">
        <v>61</v>
      </c>
      <c r="D80" t="s">
        <v>165</v>
      </c>
      <c r="E80" s="61">
        <v>7</v>
      </c>
      <c r="F80" s="61"/>
      <c r="G80" s="61"/>
      <c r="H80" s="61"/>
      <c r="I80" s="61">
        <v>72.2</v>
      </c>
      <c r="J80">
        <f t="shared" si="2"/>
        <v>1</v>
      </c>
    </row>
    <row r="81" spans="1:10" x14ac:dyDescent="0.25">
      <c r="A81" s="3" t="str">
        <f t="shared" si="3"/>
        <v>AutoDRAuto DR7/9/2021 (5:50pm to 8:54pm)8</v>
      </c>
      <c r="B81" t="s">
        <v>56</v>
      </c>
      <c r="C81" t="s">
        <v>61</v>
      </c>
      <c r="D81" t="s">
        <v>165</v>
      </c>
      <c r="E81" s="61">
        <v>8</v>
      </c>
      <c r="F81" s="61"/>
      <c r="G81" s="61"/>
      <c r="H81" s="61"/>
      <c r="I81" s="61">
        <v>72.400000000000006</v>
      </c>
      <c r="J81">
        <f t="shared" si="2"/>
        <v>1</v>
      </c>
    </row>
    <row r="82" spans="1:10" x14ac:dyDescent="0.25">
      <c r="A82" s="3" t="str">
        <f t="shared" si="3"/>
        <v>AutoDRAuto DR7/9/2021 (5:50pm to 8:54pm)9</v>
      </c>
      <c r="B82" t="s">
        <v>56</v>
      </c>
      <c r="C82" t="s">
        <v>61</v>
      </c>
      <c r="D82" t="s">
        <v>165</v>
      </c>
      <c r="E82" s="61">
        <v>9</v>
      </c>
      <c r="F82" s="61"/>
      <c r="G82" s="61"/>
      <c r="H82" s="61"/>
      <c r="I82" s="61">
        <v>75.099999999999994</v>
      </c>
      <c r="J82">
        <f t="shared" si="2"/>
        <v>1</v>
      </c>
    </row>
    <row r="83" spans="1:10" x14ac:dyDescent="0.25">
      <c r="A83" s="3" t="str">
        <f t="shared" si="3"/>
        <v>AutoDRAuto DR7/9/2021 (5:50pm to 8:54pm)10</v>
      </c>
      <c r="B83" t="s">
        <v>56</v>
      </c>
      <c r="C83" t="s">
        <v>61</v>
      </c>
      <c r="D83" t="s">
        <v>165</v>
      </c>
      <c r="E83" s="61">
        <v>10</v>
      </c>
      <c r="F83" s="61"/>
      <c r="G83" s="61"/>
      <c r="H83" s="61"/>
      <c r="I83" s="61">
        <v>78.599999999999994</v>
      </c>
      <c r="J83">
        <f t="shared" si="2"/>
        <v>1</v>
      </c>
    </row>
    <row r="84" spans="1:10" x14ac:dyDescent="0.25">
      <c r="A84" s="3" t="str">
        <f t="shared" si="3"/>
        <v>AutoDRAuto DR7/9/2021 (5:50pm to 8:54pm)11</v>
      </c>
      <c r="B84" t="s">
        <v>56</v>
      </c>
      <c r="C84" t="s">
        <v>61</v>
      </c>
      <c r="D84" t="s">
        <v>165</v>
      </c>
      <c r="E84" s="61">
        <v>11</v>
      </c>
      <c r="F84" s="61"/>
      <c r="G84" s="61"/>
      <c r="H84" s="61"/>
      <c r="I84" s="61">
        <v>81.599999999999994</v>
      </c>
      <c r="J84">
        <f t="shared" si="2"/>
        <v>1</v>
      </c>
    </row>
    <row r="85" spans="1:10" x14ac:dyDescent="0.25">
      <c r="A85" s="3" t="str">
        <f t="shared" si="3"/>
        <v>AutoDRAuto DR7/9/2021 (5:50pm to 8:54pm)12</v>
      </c>
      <c r="B85" t="s">
        <v>56</v>
      </c>
      <c r="C85" t="s">
        <v>61</v>
      </c>
      <c r="D85" t="s">
        <v>165</v>
      </c>
      <c r="E85" s="61">
        <v>12</v>
      </c>
      <c r="F85" s="61"/>
      <c r="G85" s="61"/>
      <c r="H85" s="61"/>
      <c r="I85" s="61">
        <v>84.1</v>
      </c>
      <c r="J85">
        <f t="shared" si="2"/>
        <v>1</v>
      </c>
    </row>
    <row r="86" spans="1:10" x14ac:dyDescent="0.25">
      <c r="A86" s="3" t="str">
        <f t="shared" si="3"/>
        <v>AutoDRAuto DR7/9/2021 (5:50pm to 8:54pm)13</v>
      </c>
      <c r="B86" t="s">
        <v>56</v>
      </c>
      <c r="C86" t="s">
        <v>61</v>
      </c>
      <c r="D86" t="s">
        <v>165</v>
      </c>
      <c r="E86" s="61">
        <v>13</v>
      </c>
      <c r="F86" s="61"/>
      <c r="G86" s="61"/>
      <c r="H86" s="61"/>
      <c r="I86" s="61">
        <v>87.4</v>
      </c>
      <c r="J86">
        <f t="shared" si="2"/>
        <v>1</v>
      </c>
    </row>
    <row r="87" spans="1:10" x14ac:dyDescent="0.25">
      <c r="A87" s="3" t="str">
        <f t="shared" si="3"/>
        <v>AutoDRAuto DR7/9/2021 (5:50pm to 8:54pm)14</v>
      </c>
      <c r="B87" t="s">
        <v>56</v>
      </c>
      <c r="C87" t="s">
        <v>61</v>
      </c>
      <c r="D87" t="s">
        <v>165</v>
      </c>
      <c r="E87" s="61">
        <v>14</v>
      </c>
      <c r="F87" s="61"/>
      <c r="G87" s="61"/>
      <c r="H87" s="61"/>
      <c r="I87" s="61">
        <v>90.2</v>
      </c>
      <c r="J87">
        <f t="shared" si="2"/>
        <v>1</v>
      </c>
    </row>
    <row r="88" spans="1:10" x14ac:dyDescent="0.25">
      <c r="A88" s="3" t="str">
        <f t="shared" si="3"/>
        <v>AutoDRAuto DR7/9/2021 (5:50pm to 8:54pm)15</v>
      </c>
      <c r="B88" t="s">
        <v>56</v>
      </c>
      <c r="C88" t="s">
        <v>61</v>
      </c>
      <c r="D88" t="s">
        <v>165</v>
      </c>
      <c r="E88" s="61">
        <v>15</v>
      </c>
      <c r="F88" s="61"/>
      <c r="G88" s="61"/>
      <c r="H88" s="61"/>
      <c r="I88" s="61">
        <v>94.1</v>
      </c>
      <c r="J88">
        <f t="shared" si="2"/>
        <v>1</v>
      </c>
    </row>
    <row r="89" spans="1:10" x14ac:dyDescent="0.25">
      <c r="A89" s="3" t="str">
        <f t="shared" si="3"/>
        <v>AutoDRAuto DR7/9/2021 (5:50pm to 8:54pm)16</v>
      </c>
      <c r="B89" t="s">
        <v>56</v>
      </c>
      <c r="C89" t="s">
        <v>61</v>
      </c>
      <c r="D89" t="s">
        <v>165</v>
      </c>
      <c r="E89" s="61">
        <v>16</v>
      </c>
      <c r="F89" s="61"/>
      <c r="G89" s="61"/>
      <c r="H89" s="61"/>
      <c r="I89" s="61">
        <v>97.4</v>
      </c>
      <c r="J89">
        <f t="shared" si="2"/>
        <v>1</v>
      </c>
    </row>
    <row r="90" spans="1:10" x14ac:dyDescent="0.25">
      <c r="A90" s="3" t="str">
        <f t="shared" si="3"/>
        <v>AutoDRAuto DR7/9/2021 (5:50pm to 8:54pm)17</v>
      </c>
      <c r="B90" t="s">
        <v>56</v>
      </c>
      <c r="C90" t="s">
        <v>61</v>
      </c>
      <c r="D90" t="s">
        <v>165</v>
      </c>
      <c r="E90" s="61">
        <v>17</v>
      </c>
      <c r="F90" s="61"/>
      <c r="G90" s="61"/>
      <c r="H90" s="61"/>
      <c r="I90" s="61">
        <v>98.1</v>
      </c>
      <c r="J90">
        <f t="shared" si="2"/>
        <v>1</v>
      </c>
    </row>
    <row r="91" spans="1:10" x14ac:dyDescent="0.25">
      <c r="A91" s="3" t="str">
        <f t="shared" si="3"/>
        <v>AutoDRAuto DR7/9/2021 (5:50pm to 8:54pm)18</v>
      </c>
      <c r="B91" t="s">
        <v>56</v>
      </c>
      <c r="C91" t="s">
        <v>61</v>
      </c>
      <c r="D91" t="s">
        <v>165</v>
      </c>
      <c r="E91" s="61">
        <v>18</v>
      </c>
      <c r="F91" s="61"/>
      <c r="G91" s="61"/>
      <c r="H91" s="61"/>
      <c r="I91" s="61">
        <v>96.7</v>
      </c>
      <c r="J91">
        <f t="shared" si="2"/>
        <v>1</v>
      </c>
    </row>
    <row r="92" spans="1:10" x14ac:dyDescent="0.25">
      <c r="A92" s="3" t="str">
        <f t="shared" si="3"/>
        <v>AutoDRAuto DR7/9/2021 (5:50pm to 8:54pm)19</v>
      </c>
      <c r="B92" t="s">
        <v>56</v>
      </c>
      <c r="C92" t="s">
        <v>61</v>
      </c>
      <c r="D92" t="s">
        <v>165</v>
      </c>
      <c r="E92" s="61">
        <v>19</v>
      </c>
      <c r="F92" s="61"/>
      <c r="G92" s="61"/>
      <c r="H92" s="61"/>
      <c r="I92" s="61">
        <v>94.9</v>
      </c>
      <c r="J92">
        <f t="shared" si="2"/>
        <v>1</v>
      </c>
    </row>
    <row r="93" spans="1:10" x14ac:dyDescent="0.25">
      <c r="A93" s="3" t="str">
        <f t="shared" si="3"/>
        <v>AutoDRAuto DR7/9/2021 (5:50pm to 8:54pm)20</v>
      </c>
      <c r="B93" t="s">
        <v>56</v>
      </c>
      <c r="C93" t="s">
        <v>61</v>
      </c>
      <c r="D93" t="s">
        <v>165</v>
      </c>
      <c r="E93" s="61">
        <v>20</v>
      </c>
      <c r="F93" s="61"/>
      <c r="G93" s="61"/>
      <c r="H93" s="61"/>
      <c r="I93" s="61">
        <v>91.6</v>
      </c>
      <c r="J93">
        <f t="shared" si="2"/>
        <v>1</v>
      </c>
    </row>
    <row r="94" spans="1:10" x14ac:dyDescent="0.25">
      <c r="A94" s="3" t="str">
        <f t="shared" si="3"/>
        <v>AutoDRAuto DR7/9/2021 (5:50pm to 8:54pm)21</v>
      </c>
      <c r="B94" t="s">
        <v>56</v>
      </c>
      <c r="C94" t="s">
        <v>61</v>
      </c>
      <c r="D94" t="s">
        <v>165</v>
      </c>
      <c r="E94" s="61">
        <v>21</v>
      </c>
      <c r="F94" s="61"/>
      <c r="G94" s="61"/>
      <c r="H94" s="61"/>
      <c r="I94" s="61">
        <v>88</v>
      </c>
      <c r="J94">
        <f t="shared" si="2"/>
        <v>1</v>
      </c>
    </row>
    <row r="95" spans="1:10" x14ac:dyDescent="0.25">
      <c r="A95" s="3" t="str">
        <f t="shared" si="3"/>
        <v>AutoDRAuto DR7/9/2021 (5:50pm to 8:54pm)22</v>
      </c>
      <c r="B95" t="s">
        <v>56</v>
      </c>
      <c r="C95" t="s">
        <v>61</v>
      </c>
      <c r="D95" t="s">
        <v>165</v>
      </c>
      <c r="E95" s="61">
        <v>22</v>
      </c>
      <c r="F95" s="61"/>
      <c r="G95" s="61"/>
      <c r="H95" s="61"/>
      <c r="I95" s="61">
        <v>84.5</v>
      </c>
      <c r="J95">
        <f t="shared" si="2"/>
        <v>1</v>
      </c>
    </row>
    <row r="96" spans="1:10" x14ac:dyDescent="0.25">
      <c r="A96" s="3" t="str">
        <f t="shared" si="3"/>
        <v>AutoDRAuto DR7/9/2021 (5:50pm to 8:54pm)23</v>
      </c>
      <c r="B96" t="s">
        <v>56</v>
      </c>
      <c r="C96" t="s">
        <v>61</v>
      </c>
      <c r="D96" t="s">
        <v>165</v>
      </c>
      <c r="E96" s="61">
        <v>23</v>
      </c>
      <c r="F96" s="61"/>
      <c r="G96" s="61"/>
      <c r="H96" s="61"/>
      <c r="I96" s="61">
        <v>81.900000000000006</v>
      </c>
      <c r="J96">
        <f t="shared" si="2"/>
        <v>1</v>
      </c>
    </row>
    <row r="97" spans="1:10" x14ac:dyDescent="0.25">
      <c r="A97" s="3" t="str">
        <f t="shared" si="3"/>
        <v>AutoDRAuto DR7/9/2021 (5:50pm to 8:54pm)24</v>
      </c>
      <c r="B97" t="s">
        <v>56</v>
      </c>
      <c r="C97" t="s">
        <v>61</v>
      </c>
      <c r="D97" t="s">
        <v>165</v>
      </c>
      <c r="E97" s="61">
        <v>24</v>
      </c>
      <c r="F97" s="61"/>
      <c r="G97" s="61"/>
      <c r="H97" s="61"/>
      <c r="I97" s="61">
        <v>79.8</v>
      </c>
      <c r="J97">
        <f t="shared" si="2"/>
        <v>1</v>
      </c>
    </row>
    <row r="98" spans="1:10" x14ac:dyDescent="0.25">
      <c r="A98" s="3" t="str">
        <f t="shared" si="3"/>
        <v>AutoDRNo Auto DRAverage Event Day (5:50pm to 8:54pm)1</v>
      </c>
      <c r="B98" t="s">
        <v>56</v>
      </c>
      <c r="C98" t="s">
        <v>63</v>
      </c>
      <c r="D98" t="s">
        <v>164</v>
      </c>
      <c r="E98" s="61">
        <v>1</v>
      </c>
      <c r="F98" s="61"/>
      <c r="G98" s="61"/>
      <c r="H98" s="61"/>
      <c r="I98" s="61">
        <v>89.766089507157844</v>
      </c>
      <c r="J98">
        <f t="shared" si="2"/>
        <v>2</v>
      </c>
    </row>
    <row r="99" spans="1:10" x14ac:dyDescent="0.25">
      <c r="A99" s="3" t="str">
        <f t="shared" si="3"/>
        <v>AutoDRNo Auto DRAverage Event Day (5:50pm to 8:54pm)2</v>
      </c>
      <c r="B99" t="s">
        <v>56</v>
      </c>
      <c r="C99" t="s">
        <v>63</v>
      </c>
      <c r="D99" t="s">
        <v>164</v>
      </c>
      <c r="E99" s="61">
        <v>2</v>
      </c>
      <c r="F99" s="61"/>
      <c r="G99" s="61"/>
      <c r="H99" s="61"/>
      <c r="I99" s="61">
        <v>87.453766272507437</v>
      </c>
      <c r="J99">
        <f t="shared" si="2"/>
        <v>2</v>
      </c>
    </row>
    <row r="100" spans="1:10" x14ac:dyDescent="0.25">
      <c r="A100" s="3" t="str">
        <f t="shared" si="3"/>
        <v>AutoDRNo Auto DRAverage Event Day (5:50pm to 8:54pm)3</v>
      </c>
      <c r="B100" t="s">
        <v>56</v>
      </c>
      <c r="C100" t="s">
        <v>63</v>
      </c>
      <c r="D100" t="s">
        <v>164</v>
      </c>
      <c r="E100" s="61">
        <v>3</v>
      </c>
      <c r="F100" s="61"/>
      <c r="G100" s="61"/>
      <c r="H100" s="61"/>
      <c r="I100" s="61">
        <v>86.307496407245509</v>
      </c>
      <c r="J100">
        <f t="shared" si="2"/>
        <v>2</v>
      </c>
    </row>
    <row r="101" spans="1:10" x14ac:dyDescent="0.25">
      <c r="A101" s="3" t="str">
        <f t="shared" si="3"/>
        <v>AutoDRNo Auto DRAverage Event Day (5:50pm to 8:54pm)4</v>
      </c>
      <c r="B101" t="s">
        <v>56</v>
      </c>
      <c r="C101" t="s">
        <v>63</v>
      </c>
      <c r="D101" t="s">
        <v>164</v>
      </c>
      <c r="E101" s="61">
        <v>4</v>
      </c>
      <c r="F101" s="61"/>
      <c r="G101" s="61"/>
      <c r="H101" s="61"/>
      <c r="I101" s="61">
        <v>84.029542315639276</v>
      </c>
      <c r="J101">
        <f t="shared" si="2"/>
        <v>2</v>
      </c>
    </row>
    <row r="102" spans="1:10" x14ac:dyDescent="0.25">
      <c r="A102" s="3" t="str">
        <f t="shared" si="3"/>
        <v>AutoDRNo Auto DRAverage Event Day (5:50pm to 8:54pm)5</v>
      </c>
      <c r="B102" t="s">
        <v>56</v>
      </c>
      <c r="C102" t="s">
        <v>63</v>
      </c>
      <c r="D102" t="s">
        <v>164</v>
      </c>
      <c r="E102" s="61">
        <v>5</v>
      </c>
      <c r="F102" s="61"/>
      <c r="G102" s="61"/>
      <c r="H102" s="61"/>
      <c r="I102" s="61">
        <v>83.520522805453908</v>
      </c>
      <c r="J102">
        <f t="shared" si="2"/>
        <v>2</v>
      </c>
    </row>
    <row r="103" spans="1:10" x14ac:dyDescent="0.25">
      <c r="A103" s="3" t="str">
        <f t="shared" si="3"/>
        <v>AutoDRNo Auto DRAverage Event Day (5:50pm to 8:54pm)6</v>
      </c>
      <c r="B103" t="s">
        <v>56</v>
      </c>
      <c r="C103" t="s">
        <v>63</v>
      </c>
      <c r="D103" t="s">
        <v>164</v>
      </c>
      <c r="E103" s="61">
        <v>6</v>
      </c>
      <c r="F103" s="61"/>
      <c r="G103" s="61"/>
      <c r="H103" s="61"/>
      <c r="I103" s="61">
        <v>81.529659721059971</v>
      </c>
      <c r="J103">
        <f t="shared" si="2"/>
        <v>2</v>
      </c>
    </row>
    <row r="104" spans="1:10" x14ac:dyDescent="0.25">
      <c r="A104" s="3" t="str">
        <f t="shared" si="3"/>
        <v>AutoDRNo Auto DRAverage Event Day (5:50pm to 8:54pm)7</v>
      </c>
      <c r="B104" t="s">
        <v>56</v>
      </c>
      <c r="C104" t="s">
        <v>63</v>
      </c>
      <c r="D104" t="s">
        <v>164</v>
      </c>
      <c r="E104" s="61">
        <v>7</v>
      </c>
      <c r="F104" s="61"/>
      <c r="G104" s="61"/>
      <c r="H104" s="61"/>
      <c r="I104" s="61">
        <v>79.783241482652755</v>
      </c>
      <c r="J104">
        <f t="shared" si="2"/>
        <v>2</v>
      </c>
    </row>
    <row r="105" spans="1:10" x14ac:dyDescent="0.25">
      <c r="A105" s="3" t="str">
        <f t="shared" si="3"/>
        <v>AutoDRNo Auto DRAverage Event Day (5:50pm to 8:54pm)8</v>
      </c>
      <c r="B105" t="s">
        <v>56</v>
      </c>
      <c r="C105" t="s">
        <v>63</v>
      </c>
      <c r="D105" t="s">
        <v>164</v>
      </c>
      <c r="E105" s="61">
        <v>8</v>
      </c>
      <c r="F105" s="61"/>
      <c r="G105" s="61"/>
      <c r="H105" s="61"/>
      <c r="I105" s="61">
        <v>79.52833983512123</v>
      </c>
      <c r="J105">
        <f t="shared" si="2"/>
        <v>2</v>
      </c>
    </row>
    <row r="106" spans="1:10" x14ac:dyDescent="0.25">
      <c r="A106" s="3" t="str">
        <f t="shared" si="3"/>
        <v>AutoDRNo Auto DRAverage Event Day (5:50pm to 8:54pm)9</v>
      </c>
      <c r="B106" t="s">
        <v>56</v>
      </c>
      <c r="C106" t="s">
        <v>63</v>
      </c>
      <c r="D106" t="s">
        <v>164</v>
      </c>
      <c r="E106" s="61">
        <v>9</v>
      </c>
      <c r="F106" s="61"/>
      <c r="G106" s="61"/>
      <c r="H106" s="61"/>
      <c r="I106" s="61">
        <v>81.938349712111815</v>
      </c>
      <c r="J106">
        <f t="shared" si="2"/>
        <v>2</v>
      </c>
    </row>
    <row r="107" spans="1:10" x14ac:dyDescent="0.25">
      <c r="A107" s="3" t="str">
        <f t="shared" si="3"/>
        <v>AutoDRNo Auto DRAverage Event Day (5:50pm to 8:54pm)10</v>
      </c>
      <c r="B107" t="s">
        <v>56</v>
      </c>
      <c r="C107" t="s">
        <v>63</v>
      </c>
      <c r="D107" t="s">
        <v>164</v>
      </c>
      <c r="E107" s="61">
        <v>10</v>
      </c>
      <c r="F107" s="61"/>
      <c r="G107" s="61"/>
      <c r="H107" s="61"/>
      <c r="I107" s="61">
        <v>86.404817135118961</v>
      </c>
      <c r="J107">
        <f t="shared" si="2"/>
        <v>2</v>
      </c>
    </row>
    <row r="108" spans="1:10" x14ac:dyDescent="0.25">
      <c r="A108" s="3" t="str">
        <f t="shared" si="3"/>
        <v>AutoDRNo Auto DRAverage Event Day (5:50pm to 8:54pm)11</v>
      </c>
      <c r="B108" t="s">
        <v>56</v>
      </c>
      <c r="C108" t="s">
        <v>63</v>
      </c>
      <c r="D108" t="s">
        <v>164</v>
      </c>
      <c r="E108" s="61">
        <v>11</v>
      </c>
      <c r="F108" s="61"/>
      <c r="G108" s="61"/>
      <c r="H108" s="61"/>
      <c r="I108" s="61">
        <v>90.387912659234559</v>
      </c>
      <c r="J108">
        <f t="shared" si="2"/>
        <v>2</v>
      </c>
    </row>
    <row r="109" spans="1:10" x14ac:dyDescent="0.25">
      <c r="A109" s="3" t="str">
        <f t="shared" si="3"/>
        <v>AutoDRNo Auto DRAverage Event Day (5:50pm to 8:54pm)12</v>
      </c>
      <c r="B109" t="s">
        <v>56</v>
      </c>
      <c r="C109" t="s">
        <v>63</v>
      </c>
      <c r="D109" t="s">
        <v>164</v>
      </c>
      <c r="E109" s="61">
        <v>12</v>
      </c>
      <c r="F109" s="61"/>
      <c r="G109" s="61"/>
      <c r="H109" s="61"/>
      <c r="I109" s="61">
        <v>93.89144881649743</v>
      </c>
      <c r="J109">
        <f t="shared" si="2"/>
        <v>2</v>
      </c>
    </row>
    <row r="110" spans="1:10" x14ac:dyDescent="0.25">
      <c r="A110" s="3" t="str">
        <f t="shared" si="3"/>
        <v>AutoDRNo Auto DRAverage Event Day (5:50pm to 8:54pm)13</v>
      </c>
      <c r="B110" t="s">
        <v>56</v>
      </c>
      <c r="C110" t="s">
        <v>63</v>
      </c>
      <c r="D110" t="s">
        <v>164</v>
      </c>
      <c r="E110" s="61">
        <v>13</v>
      </c>
      <c r="F110" s="61"/>
      <c r="G110" s="61"/>
      <c r="H110" s="61"/>
      <c r="I110" s="61">
        <v>97.535053028657501</v>
      </c>
      <c r="J110">
        <f t="shared" si="2"/>
        <v>2</v>
      </c>
    </row>
    <row r="111" spans="1:10" x14ac:dyDescent="0.25">
      <c r="A111" s="3" t="str">
        <f t="shared" si="3"/>
        <v>AutoDRNo Auto DRAverage Event Day (5:50pm to 8:54pm)14</v>
      </c>
      <c r="B111" t="s">
        <v>56</v>
      </c>
      <c r="C111" t="s">
        <v>63</v>
      </c>
      <c r="D111" t="s">
        <v>164</v>
      </c>
      <c r="E111" s="61">
        <v>14</v>
      </c>
      <c r="F111" s="61"/>
      <c r="G111" s="61"/>
      <c r="H111" s="61"/>
      <c r="I111" s="61">
        <v>100.21446324445981</v>
      </c>
      <c r="J111">
        <f t="shared" si="2"/>
        <v>2</v>
      </c>
    </row>
    <row r="112" spans="1:10" x14ac:dyDescent="0.25">
      <c r="A112" s="3" t="str">
        <f t="shared" si="3"/>
        <v>AutoDRNo Auto DRAverage Event Day (5:50pm to 8:54pm)15</v>
      </c>
      <c r="B112" t="s">
        <v>56</v>
      </c>
      <c r="C112" t="s">
        <v>63</v>
      </c>
      <c r="D112" t="s">
        <v>164</v>
      </c>
      <c r="E112" s="61">
        <v>15</v>
      </c>
      <c r="F112" s="61"/>
      <c r="G112" s="61"/>
      <c r="H112" s="61"/>
      <c r="I112" s="61">
        <v>102.08390891169353</v>
      </c>
      <c r="J112">
        <f t="shared" si="2"/>
        <v>2</v>
      </c>
    </row>
    <row r="113" spans="1:10" x14ac:dyDescent="0.25">
      <c r="A113" s="3" t="str">
        <f t="shared" si="3"/>
        <v>AutoDRNo Auto DRAverage Event Day (5:50pm to 8:54pm)16</v>
      </c>
      <c r="B113" t="s">
        <v>56</v>
      </c>
      <c r="C113" t="s">
        <v>63</v>
      </c>
      <c r="D113" t="s">
        <v>164</v>
      </c>
      <c r="E113" s="61">
        <v>16</v>
      </c>
      <c r="F113" s="61"/>
      <c r="G113" s="61"/>
      <c r="H113" s="61"/>
      <c r="I113" s="61">
        <v>103.98144106706289</v>
      </c>
      <c r="J113">
        <f t="shared" si="2"/>
        <v>2</v>
      </c>
    </row>
    <row r="114" spans="1:10" x14ac:dyDescent="0.25">
      <c r="A114" s="3" t="str">
        <f t="shared" si="3"/>
        <v>AutoDRNo Auto DRAverage Event Day (5:50pm to 8:54pm)17</v>
      </c>
      <c r="B114" t="s">
        <v>56</v>
      </c>
      <c r="C114" t="s">
        <v>63</v>
      </c>
      <c r="D114" t="s">
        <v>164</v>
      </c>
      <c r="E114" s="61">
        <v>17</v>
      </c>
      <c r="F114" s="61"/>
      <c r="G114" s="61"/>
      <c r="H114" s="61"/>
      <c r="I114" s="61">
        <v>105.30990128716054</v>
      </c>
      <c r="J114">
        <f t="shared" si="2"/>
        <v>2</v>
      </c>
    </row>
    <row r="115" spans="1:10" x14ac:dyDescent="0.25">
      <c r="A115" s="3" t="str">
        <f t="shared" si="3"/>
        <v>AutoDRNo Auto DRAverage Event Day (5:50pm to 8:54pm)18</v>
      </c>
      <c r="B115" t="s">
        <v>56</v>
      </c>
      <c r="C115" t="s">
        <v>63</v>
      </c>
      <c r="D115" t="s">
        <v>164</v>
      </c>
      <c r="E115" s="61">
        <v>18</v>
      </c>
      <c r="F115" s="61"/>
      <c r="G115" s="61"/>
      <c r="H115" s="61"/>
      <c r="I115" s="61">
        <v>105.96383523434436</v>
      </c>
      <c r="J115">
        <f t="shared" si="2"/>
        <v>2</v>
      </c>
    </row>
    <row r="116" spans="1:10" x14ac:dyDescent="0.25">
      <c r="A116" s="3" t="str">
        <f t="shared" si="3"/>
        <v>AutoDRNo Auto DRAverage Event Day (5:50pm to 8:54pm)19</v>
      </c>
      <c r="B116" t="s">
        <v>56</v>
      </c>
      <c r="C116" t="s">
        <v>63</v>
      </c>
      <c r="D116" t="s">
        <v>164</v>
      </c>
      <c r="E116" s="61">
        <v>19</v>
      </c>
      <c r="F116" s="61"/>
      <c r="G116" s="61"/>
      <c r="H116" s="61"/>
      <c r="I116" s="61">
        <v>105.78025988379639</v>
      </c>
      <c r="J116">
        <f t="shared" si="2"/>
        <v>2</v>
      </c>
    </row>
    <row r="117" spans="1:10" x14ac:dyDescent="0.25">
      <c r="A117" s="3" t="str">
        <f t="shared" si="3"/>
        <v>AutoDRNo Auto DRAverage Event Day (5:50pm to 8:54pm)20</v>
      </c>
      <c r="B117" t="s">
        <v>56</v>
      </c>
      <c r="C117" t="s">
        <v>63</v>
      </c>
      <c r="D117" t="s">
        <v>164</v>
      </c>
      <c r="E117" s="61">
        <v>20</v>
      </c>
      <c r="F117" s="61"/>
      <c r="G117" s="61"/>
      <c r="H117" s="61"/>
      <c r="I117" s="61">
        <v>105.44532685909331</v>
      </c>
      <c r="J117">
        <f t="shared" si="2"/>
        <v>2</v>
      </c>
    </row>
    <row r="118" spans="1:10" x14ac:dyDescent="0.25">
      <c r="A118" s="3" t="str">
        <f t="shared" si="3"/>
        <v>AutoDRNo Auto DRAverage Event Day (5:50pm to 8:54pm)21</v>
      </c>
      <c r="B118" t="s">
        <v>56</v>
      </c>
      <c r="C118" t="s">
        <v>63</v>
      </c>
      <c r="D118" t="s">
        <v>164</v>
      </c>
      <c r="E118" s="61">
        <v>21</v>
      </c>
      <c r="F118" s="61"/>
      <c r="G118" s="61"/>
      <c r="H118" s="61"/>
      <c r="I118" s="61">
        <v>103.00111571135757</v>
      </c>
      <c r="J118">
        <f t="shared" si="2"/>
        <v>2</v>
      </c>
    </row>
    <row r="119" spans="1:10" x14ac:dyDescent="0.25">
      <c r="A119" s="3" t="str">
        <f t="shared" si="3"/>
        <v>AutoDRNo Auto DRAverage Event Day (5:50pm to 8:54pm)22</v>
      </c>
      <c r="B119" t="s">
        <v>56</v>
      </c>
      <c r="C119" t="s">
        <v>63</v>
      </c>
      <c r="D119" t="s">
        <v>164</v>
      </c>
      <c r="E119" s="61">
        <v>22</v>
      </c>
      <c r="F119" s="61"/>
      <c r="G119" s="61"/>
      <c r="H119" s="61"/>
      <c r="I119" s="61">
        <v>98.704837523114776</v>
      </c>
      <c r="J119">
        <f t="shared" si="2"/>
        <v>2</v>
      </c>
    </row>
    <row r="120" spans="1:10" x14ac:dyDescent="0.25">
      <c r="A120" s="3" t="str">
        <f t="shared" si="3"/>
        <v>AutoDRNo Auto DRAverage Event Day (5:50pm to 8:54pm)23</v>
      </c>
      <c r="B120" t="s">
        <v>56</v>
      </c>
      <c r="C120" t="s">
        <v>63</v>
      </c>
      <c r="D120" t="s">
        <v>164</v>
      </c>
      <c r="E120" s="61">
        <v>23</v>
      </c>
      <c r="F120" s="61"/>
      <c r="G120" s="61"/>
      <c r="H120" s="61"/>
      <c r="I120" s="61">
        <v>94.73267537775547</v>
      </c>
      <c r="J120">
        <f t="shared" si="2"/>
        <v>2</v>
      </c>
    </row>
    <row r="121" spans="1:10" x14ac:dyDescent="0.25">
      <c r="A121" s="3" t="str">
        <f t="shared" si="3"/>
        <v>AutoDRNo Auto DRAverage Event Day (5:50pm to 8:54pm)24</v>
      </c>
      <c r="B121" t="s">
        <v>56</v>
      </c>
      <c r="C121" t="s">
        <v>63</v>
      </c>
      <c r="D121" t="s">
        <v>164</v>
      </c>
      <c r="E121" s="61">
        <v>24</v>
      </c>
      <c r="F121" s="61"/>
      <c r="G121" s="61"/>
      <c r="H121" s="61"/>
      <c r="I121" s="61">
        <v>92.48904241543346</v>
      </c>
      <c r="J121">
        <f t="shared" si="2"/>
        <v>2</v>
      </c>
    </row>
    <row r="122" spans="1:10" x14ac:dyDescent="0.25">
      <c r="A122" s="3" t="str">
        <f t="shared" si="3"/>
        <v>AutoDRNo Auto DR7/9/2021 (5:50pm to 8:54pm)1</v>
      </c>
      <c r="B122" t="s">
        <v>56</v>
      </c>
      <c r="C122" t="s">
        <v>63</v>
      </c>
      <c r="D122" t="s">
        <v>165</v>
      </c>
      <c r="E122" s="61">
        <v>1</v>
      </c>
      <c r="F122" s="61"/>
      <c r="G122" s="61"/>
      <c r="H122" s="61"/>
      <c r="I122" s="61">
        <v>89.766089507157844</v>
      </c>
      <c r="J122">
        <f t="shared" si="2"/>
        <v>2</v>
      </c>
    </row>
    <row r="123" spans="1:10" x14ac:dyDescent="0.25">
      <c r="A123" s="3" t="str">
        <f t="shared" si="3"/>
        <v>AutoDRNo Auto DR7/9/2021 (5:50pm to 8:54pm)2</v>
      </c>
      <c r="B123" t="s">
        <v>56</v>
      </c>
      <c r="C123" t="s">
        <v>63</v>
      </c>
      <c r="D123" t="s">
        <v>165</v>
      </c>
      <c r="E123" s="61">
        <v>2</v>
      </c>
      <c r="F123" s="61"/>
      <c r="G123" s="61"/>
      <c r="H123" s="61"/>
      <c r="I123" s="61">
        <v>87.453766272507437</v>
      </c>
      <c r="J123">
        <f t="shared" si="2"/>
        <v>2</v>
      </c>
    </row>
    <row r="124" spans="1:10" x14ac:dyDescent="0.25">
      <c r="A124" s="3" t="str">
        <f t="shared" si="3"/>
        <v>AutoDRNo Auto DR7/9/2021 (5:50pm to 8:54pm)3</v>
      </c>
      <c r="B124" t="s">
        <v>56</v>
      </c>
      <c r="C124" t="s">
        <v>63</v>
      </c>
      <c r="D124" t="s">
        <v>165</v>
      </c>
      <c r="E124" s="61">
        <v>3</v>
      </c>
      <c r="F124" s="61"/>
      <c r="G124" s="61"/>
      <c r="H124" s="61"/>
      <c r="I124" s="61">
        <v>86.307496407245509</v>
      </c>
      <c r="J124">
        <f t="shared" si="2"/>
        <v>2</v>
      </c>
    </row>
    <row r="125" spans="1:10" x14ac:dyDescent="0.25">
      <c r="A125" s="3" t="str">
        <f t="shared" si="3"/>
        <v>AutoDRNo Auto DR7/9/2021 (5:50pm to 8:54pm)4</v>
      </c>
      <c r="B125" t="s">
        <v>56</v>
      </c>
      <c r="C125" t="s">
        <v>63</v>
      </c>
      <c r="D125" t="s">
        <v>165</v>
      </c>
      <c r="E125" s="61">
        <v>4</v>
      </c>
      <c r="F125" s="61"/>
      <c r="G125" s="61"/>
      <c r="H125" s="61"/>
      <c r="I125" s="61">
        <v>84.029542315639276</v>
      </c>
      <c r="J125">
        <f t="shared" si="2"/>
        <v>2</v>
      </c>
    </row>
    <row r="126" spans="1:10" x14ac:dyDescent="0.25">
      <c r="A126" s="3" t="str">
        <f t="shared" si="3"/>
        <v>AutoDRNo Auto DR7/9/2021 (5:50pm to 8:54pm)5</v>
      </c>
      <c r="B126" t="s">
        <v>56</v>
      </c>
      <c r="C126" t="s">
        <v>63</v>
      </c>
      <c r="D126" t="s">
        <v>165</v>
      </c>
      <c r="E126" s="61">
        <v>5</v>
      </c>
      <c r="F126" s="61"/>
      <c r="G126" s="61"/>
      <c r="H126" s="61"/>
      <c r="I126" s="61">
        <v>83.520522805453908</v>
      </c>
      <c r="J126">
        <f t="shared" si="2"/>
        <v>2</v>
      </c>
    </row>
    <row r="127" spans="1:10" x14ac:dyDescent="0.25">
      <c r="A127" s="3" t="str">
        <f t="shared" si="3"/>
        <v>AutoDRNo Auto DR7/9/2021 (5:50pm to 8:54pm)6</v>
      </c>
      <c r="B127" t="s">
        <v>56</v>
      </c>
      <c r="C127" t="s">
        <v>63</v>
      </c>
      <c r="D127" t="s">
        <v>165</v>
      </c>
      <c r="E127" s="61">
        <v>6</v>
      </c>
      <c r="F127" s="61"/>
      <c r="G127" s="61"/>
      <c r="H127" s="61"/>
      <c r="I127" s="61">
        <v>81.529659721059971</v>
      </c>
      <c r="J127">
        <f t="shared" si="2"/>
        <v>2</v>
      </c>
    </row>
    <row r="128" spans="1:10" x14ac:dyDescent="0.25">
      <c r="A128" s="3" t="str">
        <f t="shared" si="3"/>
        <v>AutoDRNo Auto DR7/9/2021 (5:50pm to 8:54pm)7</v>
      </c>
      <c r="B128" t="s">
        <v>56</v>
      </c>
      <c r="C128" t="s">
        <v>63</v>
      </c>
      <c r="D128" t="s">
        <v>165</v>
      </c>
      <c r="E128" s="61">
        <v>7</v>
      </c>
      <c r="F128" s="61"/>
      <c r="G128" s="61"/>
      <c r="H128" s="61"/>
      <c r="I128" s="61">
        <v>79.783241482652755</v>
      </c>
      <c r="J128">
        <f t="shared" si="2"/>
        <v>2</v>
      </c>
    </row>
    <row r="129" spans="1:10" x14ac:dyDescent="0.25">
      <c r="A129" s="3" t="str">
        <f t="shared" si="3"/>
        <v>AutoDRNo Auto DR7/9/2021 (5:50pm to 8:54pm)8</v>
      </c>
      <c r="B129" t="s">
        <v>56</v>
      </c>
      <c r="C129" t="s">
        <v>63</v>
      </c>
      <c r="D129" t="s">
        <v>165</v>
      </c>
      <c r="E129" s="61">
        <v>8</v>
      </c>
      <c r="F129" s="61"/>
      <c r="G129" s="61"/>
      <c r="H129" s="61"/>
      <c r="I129" s="61">
        <v>79.52833983512123</v>
      </c>
      <c r="J129">
        <f t="shared" si="2"/>
        <v>2</v>
      </c>
    </row>
    <row r="130" spans="1:10" x14ac:dyDescent="0.25">
      <c r="A130" s="3" t="str">
        <f t="shared" si="3"/>
        <v>AutoDRNo Auto DR7/9/2021 (5:50pm to 8:54pm)9</v>
      </c>
      <c r="B130" t="s">
        <v>56</v>
      </c>
      <c r="C130" t="s">
        <v>63</v>
      </c>
      <c r="D130" t="s">
        <v>165</v>
      </c>
      <c r="E130" s="61">
        <v>9</v>
      </c>
      <c r="F130" s="61"/>
      <c r="G130" s="61"/>
      <c r="H130" s="61"/>
      <c r="I130" s="61">
        <v>81.938349712111815</v>
      </c>
      <c r="J130">
        <f t="shared" ref="J130:J193" si="4">INDEX(events, MATCH(CONCATENATE(B130, C130, D130), events_y, 0), MATCH("Confidential", events_x, 0))</f>
        <v>2</v>
      </c>
    </row>
    <row r="131" spans="1:10" x14ac:dyDescent="0.25">
      <c r="A131" s="3" t="str">
        <f t="shared" ref="A131:A194" si="5">B131&amp;C131&amp;D131&amp;E131</f>
        <v>AutoDRNo Auto DR7/9/2021 (5:50pm to 8:54pm)10</v>
      </c>
      <c r="B131" t="s">
        <v>56</v>
      </c>
      <c r="C131" t="s">
        <v>63</v>
      </c>
      <c r="D131" t="s">
        <v>165</v>
      </c>
      <c r="E131" s="61">
        <v>10</v>
      </c>
      <c r="F131" s="61"/>
      <c r="G131" s="61"/>
      <c r="H131" s="61"/>
      <c r="I131" s="61">
        <v>86.404817135118961</v>
      </c>
      <c r="J131">
        <f t="shared" si="4"/>
        <v>2</v>
      </c>
    </row>
    <row r="132" spans="1:10" x14ac:dyDescent="0.25">
      <c r="A132" s="3" t="str">
        <f t="shared" si="5"/>
        <v>AutoDRNo Auto DR7/9/2021 (5:50pm to 8:54pm)11</v>
      </c>
      <c r="B132" t="s">
        <v>56</v>
      </c>
      <c r="C132" t="s">
        <v>63</v>
      </c>
      <c r="D132" t="s">
        <v>165</v>
      </c>
      <c r="E132" s="61">
        <v>11</v>
      </c>
      <c r="F132" s="61"/>
      <c r="G132" s="61"/>
      <c r="H132" s="61"/>
      <c r="I132" s="61">
        <v>90.387912659234559</v>
      </c>
      <c r="J132">
        <f t="shared" si="4"/>
        <v>2</v>
      </c>
    </row>
    <row r="133" spans="1:10" x14ac:dyDescent="0.25">
      <c r="A133" s="3" t="str">
        <f t="shared" si="5"/>
        <v>AutoDRNo Auto DR7/9/2021 (5:50pm to 8:54pm)12</v>
      </c>
      <c r="B133" t="s">
        <v>56</v>
      </c>
      <c r="C133" t="s">
        <v>63</v>
      </c>
      <c r="D133" t="s">
        <v>165</v>
      </c>
      <c r="E133" s="61">
        <v>12</v>
      </c>
      <c r="F133" s="61"/>
      <c r="G133" s="61"/>
      <c r="H133" s="61"/>
      <c r="I133" s="61">
        <v>93.89144881649743</v>
      </c>
      <c r="J133">
        <f t="shared" si="4"/>
        <v>2</v>
      </c>
    </row>
    <row r="134" spans="1:10" x14ac:dyDescent="0.25">
      <c r="A134" s="3" t="str">
        <f t="shared" si="5"/>
        <v>AutoDRNo Auto DR7/9/2021 (5:50pm to 8:54pm)13</v>
      </c>
      <c r="B134" t="s">
        <v>56</v>
      </c>
      <c r="C134" t="s">
        <v>63</v>
      </c>
      <c r="D134" t="s">
        <v>165</v>
      </c>
      <c r="E134" s="61">
        <v>13</v>
      </c>
      <c r="F134" s="61"/>
      <c r="G134" s="61"/>
      <c r="H134" s="61"/>
      <c r="I134" s="61">
        <v>97.535053028657501</v>
      </c>
      <c r="J134">
        <f t="shared" si="4"/>
        <v>2</v>
      </c>
    </row>
    <row r="135" spans="1:10" x14ac:dyDescent="0.25">
      <c r="A135" s="3" t="str">
        <f t="shared" si="5"/>
        <v>AutoDRNo Auto DR7/9/2021 (5:50pm to 8:54pm)14</v>
      </c>
      <c r="B135" t="s">
        <v>56</v>
      </c>
      <c r="C135" t="s">
        <v>63</v>
      </c>
      <c r="D135" t="s">
        <v>165</v>
      </c>
      <c r="E135" s="61">
        <v>14</v>
      </c>
      <c r="F135" s="61"/>
      <c r="G135" s="61"/>
      <c r="H135" s="61"/>
      <c r="I135" s="61">
        <v>100.21446324445981</v>
      </c>
      <c r="J135">
        <f t="shared" si="4"/>
        <v>2</v>
      </c>
    </row>
    <row r="136" spans="1:10" x14ac:dyDescent="0.25">
      <c r="A136" s="3" t="str">
        <f t="shared" si="5"/>
        <v>AutoDRNo Auto DR7/9/2021 (5:50pm to 8:54pm)15</v>
      </c>
      <c r="B136" t="s">
        <v>56</v>
      </c>
      <c r="C136" t="s">
        <v>63</v>
      </c>
      <c r="D136" t="s">
        <v>165</v>
      </c>
      <c r="E136" s="61">
        <v>15</v>
      </c>
      <c r="F136" s="61"/>
      <c r="G136" s="61"/>
      <c r="H136" s="61"/>
      <c r="I136" s="61">
        <v>102.08390891169353</v>
      </c>
      <c r="J136">
        <f t="shared" si="4"/>
        <v>2</v>
      </c>
    </row>
    <row r="137" spans="1:10" x14ac:dyDescent="0.25">
      <c r="A137" s="3" t="str">
        <f t="shared" si="5"/>
        <v>AutoDRNo Auto DR7/9/2021 (5:50pm to 8:54pm)16</v>
      </c>
      <c r="B137" t="s">
        <v>56</v>
      </c>
      <c r="C137" t="s">
        <v>63</v>
      </c>
      <c r="D137" t="s">
        <v>165</v>
      </c>
      <c r="E137" s="61">
        <v>16</v>
      </c>
      <c r="F137" s="61"/>
      <c r="G137" s="61"/>
      <c r="H137" s="61"/>
      <c r="I137" s="61">
        <v>103.98144106706289</v>
      </c>
      <c r="J137">
        <f t="shared" si="4"/>
        <v>2</v>
      </c>
    </row>
    <row r="138" spans="1:10" x14ac:dyDescent="0.25">
      <c r="A138" s="3" t="str">
        <f t="shared" si="5"/>
        <v>AutoDRNo Auto DR7/9/2021 (5:50pm to 8:54pm)17</v>
      </c>
      <c r="B138" t="s">
        <v>56</v>
      </c>
      <c r="C138" t="s">
        <v>63</v>
      </c>
      <c r="D138" t="s">
        <v>165</v>
      </c>
      <c r="E138" s="61">
        <v>17</v>
      </c>
      <c r="F138" s="61"/>
      <c r="G138" s="61"/>
      <c r="H138" s="61"/>
      <c r="I138" s="61">
        <v>105.30990128716054</v>
      </c>
      <c r="J138">
        <f t="shared" si="4"/>
        <v>2</v>
      </c>
    </row>
    <row r="139" spans="1:10" x14ac:dyDescent="0.25">
      <c r="A139" s="3" t="str">
        <f t="shared" si="5"/>
        <v>AutoDRNo Auto DR7/9/2021 (5:50pm to 8:54pm)18</v>
      </c>
      <c r="B139" t="s">
        <v>56</v>
      </c>
      <c r="C139" t="s">
        <v>63</v>
      </c>
      <c r="D139" t="s">
        <v>165</v>
      </c>
      <c r="E139" s="61">
        <v>18</v>
      </c>
      <c r="F139" s="61"/>
      <c r="G139" s="61"/>
      <c r="H139" s="61"/>
      <c r="I139" s="61">
        <v>105.96383523434436</v>
      </c>
      <c r="J139">
        <f t="shared" si="4"/>
        <v>2</v>
      </c>
    </row>
    <row r="140" spans="1:10" x14ac:dyDescent="0.25">
      <c r="A140" s="3" t="str">
        <f t="shared" si="5"/>
        <v>AutoDRNo Auto DR7/9/2021 (5:50pm to 8:54pm)19</v>
      </c>
      <c r="B140" t="s">
        <v>56</v>
      </c>
      <c r="C140" t="s">
        <v>63</v>
      </c>
      <c r="D140" t="s">
        <v>165</v>
      </c>
      <c r="E140" s="61">
        <v>19</v>
      </c>
      <c r="F140" s="61"/>
      <c r="G140" s="61"/>
      <c r="H140" s="61"/>
      <c r="I140" s="61">
        <v>105.78025988379639</v>
      </c>
      <c r="J140">
        <f t="shared" si="4"/>
        <v>2</v>
      </c>
    </row>
    <row r="141" spans="1:10" x14ac:dyDescent="0.25">
      <c r="A141" s="3" t="str">
        <f t="shared" si="5"/>
        <v>AutoDRNo Auto DR7/9/2021 (5:50pm to 8:54pm)20</v>
      </c>
      <c r="B141" t="s">
        <v>56</v>
      </c>
      <c r="C141" t="s">
        <v>63</v>
      </c>
      <c r="D141" t="s">
        <v>165</v>
      </c>
      <c r="E141" s="61">
        <v>20</v>
      </c>
      <c r="F141" s="61"/>
      <c r="G141" s="61"/>
      <c r="H141" s="61"/>
      <c r="I141" s="61">
        <v>105.44532685909331</v>
      </c>
      <c r="J141">
        <f t="shared" si="4"/>
        <v>2</v>
      </c>
    </row>
    <row r="142" spans="1:10" x14ac:dyDescent="0.25">
      <c r="A142" s="3" t="str">
        <f t="shared" si="5"/>
        <v>AutoDRNo Auto DR7/9/2021 (5:50pm to 8:54pm)21</v>
      </c>
      <c r="B142" t="s">
        <v>56</v>
      </c>
      <c r="C142" t="s">
        <v>63</v>
      </c>
      <c r="D142" t="s">
        <v>165</v>
      </c>
      <c r="E142" s="61">
        <v>21</v>
      </c>
      <c r="F142" s="61"/>
      <c r="G142" s="61"/>
      <c r="H142" s="61"/>
      <c r="I142" s="61">
        <v>103.00111571135757</v>
      </c>
      <c r="J142">
        <f t="shared" si="4"/>
        <v>2</v>
      </c>
    </row>
    <row r="143" spans="1:10" x14ac:dyDescent="0.25">
      <c r="A143" s="3" t="str">
        <f t="shared" si="5"/>
        <v>AutoDRNo Auto DR7/9/2021 (5:50pm to 8:54pm)22</v>
      </c>
      <c r="B143" t="s">
        <v>56</v>
      </c>
      <c r="C143" t="s">
        <v>63</v>
      </c>
      <c r="D143" t="s">
        <v>165</v>
      </c>
      <c r="E143" s="61">
        <v>22</v>
      </c>
      <c r="F143" s="61"/>
      <c r="G143" s="61"/>
      <c r="H143" s="61"/>
      <c r="I143" s="61">
        <v>98.704837523114776</v>
      </c>
      <c r="J143">
        <f t="shared" si="4"/>
        <v>2</v>
      </c>
    </row>
    <row r="144" spans="1:10" x14ac:dyDescent="0.25">
      <c r="A144" s="3" t="str">
        <f t="shared" si="5"/>
        <v>AutoDRNo Auto DR7/9/2021 (5:50pm to 8:54pm)23</v>
      </c>
      <c r="B144" t="s">
        <v>56</v>
      </c>
      <c r="C144" t="s">
        <v>63</v>
      </c>
      <c r="D144" t="s">
        <v>165</v>
      </c>
      <c r="E144" s="61">
        <v>23</v>
      </c>
      <c r="F144" s="61"/>
      <c r="G144" s="61"/>
      <c r="H144" s="61"/>
      <c r="I144" s="61">
        <v>94.73267537775547</v>
      </c>
      <c r="J144">
        <f t="shared" si="4"/>
        <v>2</v>
      </c>
    </row>
    <row r="145" spans="1:10" x14ac:dyDescent="0.25">
      <c r="A145" s="3" t="str">
        <f t="shared" si="5"/>
        <v>AutoDRNo Auto DR7/9/2021 (5:50pm to 8:54pm)24</v>
      </c>
      <c r="B145" t="s">
        <v>56</v>
      </c>
      <c r="C145" t="s">
        <v>63</v>
      </c>
      <c r="D145" t="s">
        <v>165</v>
      </c>
      <c r="E145" s="61">
        <v>24</v>
      </c>
      <c r="F145" s="61"/>
      <c r="G145" s="61"/>
      <c r="H145" s="61"/>
      <c r="I145" s="61">
        <v>92.48904241543346</v>
      </c>
      <c r="J145">
        <f t="shared" si="4"/>
        <v>2</v>
      </c>
    </row>
    <row r="146" spans="1:10" x14ac:dyDescent="0.25">
      <c r="A146" s="3" t="str">
        <f t="shared" si="5"/>
        <v>LCABig Creek/VenturaAverage Event Day (5:50pm to 8:54pm)1</v>
      </c>
      <c r="B146" t="s">
        <v>27</v>
      </c>
      <c r="C146" t="s">
        <v>41</v>
      </c>
      <c r="D146" t="s">
        <v>164</v>
      </c>
      <c r="E146" s="61">
        <v>1</v>
      </c>
      <c r="F146" s="61">
        <v>54.861988067626953</v>
      </c>
      <c r="G146" s="61">
        <v>55.957317517041545</v>
      </c>
      <c r="H146" s="61">
        <v>0.23259109258651733</v>
      </c>
      <c r="I146" s="61">
        <v>91.022567624570371</v>
      </c>
      <c r="J146">
        <f t="shared" si="4"/>
        <v>0</v>
      </c>
    </row>
    <row r="147" spans="1:10" x14ac:dyDescent="0.25">
      <c r="A147" s="3" t="str">
        <f t="shared" si="5"/>
        <v>LCABig Creek/VenturaAverage Event Day (5:50pm to 8:54pm)2</v>
      </c>
      <c r="B147" t="s">
        <v>27</v>
      </c>
      <c r="C147" t="s">
        <v>41</v>
      </c>
      <c r="D147" t="s">
        <v>164</v>
      </c>
      <c r="E147" s="61">
        <v>2</v>
      </c>
      <c r="F147" s="61">
        <v>54.534290313720703</v>
      </c>
      <c r="G147" s="61">
        <v>55.94943667261591</v>
      </c>
      <c r="H147" s="61">
        <v>0.24503187835216522</v>
      </c>
      <c r="I147" s="61">
        <v>88.472769674698426</v>
      </c>
      <c r="J147">
        <f t="shared" si="4"/>
        <v>0</v>
      </c>
    </row>
    <row r="148" spans="1:10" x14ac:dyDescent="0.25">
      <c r="A148" s="3" t="str">
        <f t="shared" si="5"/>
        <v>LCABig Creek/VenturaAverage Event Day (5:50pm to 8:54pm)3</v>
      </c>
      <c r="B148" t="s">
        <v>27</v>
      </c>
      <c r="C148" t="s">
        <v>41</v>
      </c>
      <c r="D148" t="s">
        <v>164</v>
      </c>
      <c r="E148" s="61">
        <v>3</v>
      </c>
      <c r="F148" s="61">
        <v>54.385025024414063</v>
      </c>
      <c r="G148" s="61">
        <v>56.137151773335496</v>
      </c>
      <c r="H148" s="61">
        <v>0.24524314701557159</v>
      </c>
      <c r="I148" s="61">
        <v>87.325050559468934</v>
      </c>
      <c r="J148">
        <f t="shared" si="4"/>
        <v>0</v>
      </c>
    </row>
    <row r="149" spans="1:10" x14ac:dyDescent="0.25">
      <c r="A149" s="3" t="str">
        <f t="shared" si="5"/>
        <v>LCABig Creek/VenturaAverage Event Day (5:50pm to 8:54pm)4</v>
      </c>
      <c r="B149" t="s">
        <v>27</v>
      </c>
      <c r="C149" t="s">
        <v>41</v>
      </c>
      <c r="D149" t="s">
        <v>164</v>
      </c>
      <c r="E149" s="61">
        <v>4</v>
      </c>
      <c r="F149" s="61">
        <v>54.393836975097656</v>
      </c>
      <c r="G149" s="61">
        <v>56.254335241858897</v>
      </c>
      <c r="H149" s="61">
        <v>0.25219234824180603</v>
      </c>
      <c r="I149" s="61">
        <v>84.769549606908228</v>
      </c>
      <c r="J149">
        <f t="shared" si="4"/>
        <v>0</v>
      </c>
    </row>
    <row r="150" spans="1:10" x14ac:dyDescent="0.25">
      <c r="A150" s="3" t="str">
        <f t="shared" si="5"/>
        <v>LCABig Creek/VenturaAverage Event Day (5:50pm to 8:54pm)5</v>
      </c>
      <c r="B150" t="s">
        <v>27</v>
      </c>
      <c r="C150" t="s">
        <v>41</v>
      </c>
      <c r="D150" t="s">
        <v>164</v>
      </c>
      <c r="E150" s="61">
        <v>5</v>
      </c>
      <c r="F150" s="61">
        <v>54.392971038818359</v>
      </c>
      <c r="G150" s="61">
        <v>55.793225692197545</v>
      </c>
      <c r="H150" s="61">
        <v>0.25928384065628052</v>
      </c>
      <c r="I150" s="61">
        <v>84.280587635144329</v>
      </c>
      <c r="J150">
        <f t="shared" si="4"/>
        <v>0</v>
      </c>
    </row>
    <row r="151" spans="1:10" x14ac:dyDescent="0.25">
      <c r="A151" s="3" t="str">
        <f t="shared" si="5"/>
        <v>LCABig Creek/VenturaAverage Event Day (5:50pm to 8:54pm)6</v>
      </c>
      <c r="B151" t="s">
        <v>27</v>
      </c>
      <c r="C151" t="s">
        <v>41</v>
      </c>
      <c r="D151" t="s">
        <v>164</v>
      </c>
      <c r="E151" s="61">
        <v>6</v>
      </c>
      <c r="F151" s="61">
        <v>54.684494018554688</v>
      </c>
      <c r="G151" s="61">
        <v>55.605471316711544</v>
      </c>
      <c r="H151" s="61">
        <v>0.25010788440704346</v>
      </c>
      <c r="I151" s="61">
        <v>82.068192030296927</v>
      </c>
      <c r="J151">
        <f t="shared" si="4"/>
        <v>0</v>
      </c>
    </row>
    <row r="152" spans="1:10" x14ac:dyDescent="0.25">
      <c r="A152" s="3" t="str">
        <f t="shared" si="5"/>
        <v>LCABig Creek/VenturaAverage Event Day (5:50pm to 8:54pm)7</v>
      </c>
      <c r="B152" t="s">
        <v>27</v>
      </c>
      <c r="C152" t="s">
        <v>41</v>
      </c>
      <c r="D152" t="s">
        <v>164</v>
      </c>
      <c r="E152" s="61">
        <v>7</v>
      </c>
      <c r="F152" s="61">
        <v>54.987197875976563</v>
      </c>
      <c r="G152" s="61">
        <v>55.231067357802033</v>
      </c>
      <c r="H152" s="61">
        <v>0.23182240128517151</v>
      </c>
      <c r="I152" s="61">
        <v>80.134552778426439</v>
      </c>
      <c r="J152">
        <f t="shared" si="4"/>
        <v>0</v>
      </c>
    </row>
    <row r="153" spans="1:10" x14ac:dyDescent="0.25">
      <c r="A153" s="3" t="str">
        <f t="shared" si="5"/>
        <v>LCABig Creek/VenturaAverage Event Day (5:50pm to 8:54pm)8</v>
      </c>
      <c r="B153" t="s">
        <v>27</v>
      </c>
      <c r="C153" t="s">
        <v>41</v>
      </c>
      <c r="D153" t="s">
        <v>164</v>
      </c>
      <c r="E153" s="61">
        <v>8</v>
      </c>
      <c r="F153" s="61">
        <v>55.937397003173828</v>
      </c>
      <c r="G153" s="61">
        <v>55.703071275239104</v>
      </c>
      <c r="H153" s="61">
        <v>0.18945965170860291</v>
      </c>
      <c r="I153" s="61">
        <v>79.741723348681873</v>
      </c>
      <c r="J153">
        <f t="shared" si="4"/>
        <v>0</v>
      </c>
    </row>
    <row r="154" spans="1:10" x14ac:dyDescent="0.25">
      <c r="A154" s="3" t="str">
        <f t="shared" si="5"/>
        <v>LCABig Creek/VenturaAverage Event Day (5:50pm to 8:54pm)9</v>
      </c>
      <c r="B154" t="s">
        <v>27</v>
      </c>
      <c r="C154" t="s">
        <v>41</v>
      </c>
      <c r="D154" t="s">
        <v>164</v>
      </c>
      <c r="E154" s="61">
        <v>9</v>
      </c>
      <c r="F154" s="61">
        <v>56.622875213623047</v>
      </c>
      <c r="G154" s="61">
        <v>55.514584515912887</v>
      </c>
      <c r="H154" s="61">
        <v>0.16788779199123383</v>
      </c>
      <c r="I154" s="61">
        <v>82.159228879924498</v>
      </c>
      <c r="J154">
        <f t="shared" si="4"/>
        <v>0</v>
      </c>
    </row>
    <row r="155" spans="1:10" x14ac:dyDescent="0.25">
      <c r="A155" s="3" t="str">
        <f t="shared" si="5"/>
        <v>LCABig Creek/VenturaAverage Event Day (5:50pm to 8:54pm)10</v>
      </c>
      <c r="B155" t="s">
        <v>27</v>
      </c>
      <c r="C155" t="s">
        <v>41</v>
      </c>
      <c r="D155" t="s">
        <v>164</v>
      </c>
      <c r="E155" s="61">
        <v>10</v>
      </c>
      <c r="F155" s="61">
        <v>56.477100372314453</v>
      </c>
      <c r="G155" s="61">
        <v>55.770094564486079</v>
      </c>
      <c r="H155" s="61">
        <v>0.13445195555686951</v>
      </c>
      <c r="I155" s="61">
        <v>86.867376284461542</v>
      </c>
      <c r="J155">
        <f t="shared" si="4"/>
        <v>0</v>
      </c>
    </row>
    <row r="156" spans="1:10" x14ac:dyDescent="0.25">
      <c r="A156" s="3" t="str">
        <f t="shared" si="5"/>
        <v>LCABig Creek/VenturaAverage Event Day (5:50pm to 8:54pm)11</v>
      </c>
      <c r="B156" t="s">
        <v>27</v>
      </c>
      <c r="C156" t="s">
        <v>41</v>
      </c>
      <c r="D156" t="s">
        <v>164</v>
      </c>
      <c r="E156" s="61">
        <v>11</v>
      </c>
      <c r="F156" s="61">
        <v>55.985912322998047</v>
      </c>
      <c r="G156" s="61">
        <v>55.324029835972624</v>
      </c>
      <c r="H156" s="61">
        <v>9.354788064956665E-2</v>
      </c>
      <c r="I156" s="61">
        <v>90.983874743767458</v>
      </c>
      <c r="J156">
        <f t="shared" si="4"/>
        <v>0</v>
      </c>
    </row>
    <row r="157" spans="1:10" x14ac:dyDescent="0.25">
      <c r="A157" s="3" t="str">
        <f t="shared" si="5"/>
        <v>LCABig Creek/VenturaAverage Event Day (5:50pm to 8:54pm)12</v>
      </c>
      <c r="B157" t="s">
        <v>27</v>
      </c>
      <c r="C157" t="s">
        <v>41</v>
      </c>
      <c r="D157" t="s">
        <v>164</v>
      </c>
      <c r="E157" s="61">
        <v>12</v>
      </c>
      <c r="F157" s="61">
        <v>54.639667510986328</v>
      </c>
      <c r="G157" s="61">
        <v>54.416107881023507</v>
      </c>
      <c r="H157" s="61">
        <v>7.2043955326080322E-2</v>
      </c>
      <c r="I157" s="61">
        <v>94.609838784602204</v>
      </c>
      <c r="J157">
        <f t="shared" si="4"/>
        <v>0</v>
      </c>
    </row>
    <row r="158" spans="1:10" x14ac:dyDescent="0.25">
      <c r="A158" s="3" t="str">
        <f t="shared" si="5"/>
        <v>LCABig Creek/VenturaAverage Event Day (5:50pm to 8:54pm)13</v>
      </c>
      <c r="B158" t="s">
        <v>27</v>
      </c>
      <c r="C158" t="s">
        <v>41</v>
      </c>
      <c r="D158" t="s">
        <v>164</v>
      </c>
      <c r="E158" s="61">
        <v>13</v>
      </c>
      <c r="F158" s="61">
        <v>52.258907318115234</v>
      </c>
      <c r="G158" s="61">
        <v>52.727588361058594</v>
      </c>
      <c r="H158" s="61">
        <v>9.332197904586792E-2</v>
      </c>
      <c r="I158" s="61">
        <v>98.350030995635962</v>
      </c>
      <c r="J158">
        <f t="shared" si="4"/>
        <v>0</v>
      </c>
    </row>
    <row r="159" spans="1:10" x14ac:dyDescent="0.25">
      <c r="A159" s="3" t="str">
        <f t="shared" si="5"/>
        <v>LCABig Creek/VenturaAverage Event Day (5:50pm to 8:54pm)14</v>
      </c>
      <c r="B159" t="s">
        <v>27</v>
      </c>
      <c r="C159" t="s">
        <v>41</v>
      </c>
      <c r="D159" t="s">
        <v>164</v>
      </c>
      <c r="E159" s="61">
        <v>14</v>
      </c>
      <c r="F159" s="61">
        <v>51.899681091308594</v>
      </c>
      <c r="G159" s="61">
        <v>52.905009861379831</v>
      </c>
      <c r="H159" s="61">
        <v>0.11838536709547043</v>
      </c>
      <c r="I159" s="61">
        <v>101.07416563589329</v>
      </c>
      <c r="J159">
        <f t="shared" si="4"/>
        <v>0</v>
      </c>
    </row>
    <row r="160" spans="1:10" x14ac:dyDescent="0.25">
      <c r="A160" s="3" t="str">
        <f t="shared" si="5"/>
        <v>LCABig Creek/VenturaAverage Event Day (5:50pm to 8:54pm)15</v>
      </c>
      <c r="B160" t="s">
        <v>27</v>
      </c>
      <c r="C160" t="s">
        <v>41</v>
      </c>
      <c r="D160" t="s">
        <v>164</v>
      </c>
      <c r="E160" s="61">
        <v>15</v>
      </c>
      <c r="F160" s="61">
        <v>51.388835906982422</v>
      </c>
      <c r="G160" s="61">
        <v>52.655410203717373</v>
      </c>
      <c r="H160" s="61">
        <v>0.14795994758605957</v>
      </c>
      <c r="I160" s="61">
        <v>102.99522785220839</v>
      </c>
      <c r="J160">
        <f t="shared" si="4"/>
        <v>0</v>
      </c>
    </row>
    <row r="161" spans="1:10" x14ac:dyDescent="0.25">
      <c r="A161" s="3" t="str">
        <f t="shared" si="5"/>
        <v>LCABig Creek/VenturaAverage Event Day (5:50pm to 8:54pm)16</v>
      </c>
      <c r="B161" t="s">
        <v>27</v>
      </c>
      <c r="C161" t="s">
        <v>41</v>
      </c>
      <c r="D161" t="s">
        <v>164</v>
      </c>
      <c r="E161" s="61">
        <v>16</v>
      </c>
      <c r="F161" s="61">
        <v>50.325454711914063</v>
      </c>
      <c r="G161" s="61">
        <v>51.332350896192899</v>
      </c>
      <c r="H161" s="61">
        <v>0.16235782206058502</v>
      </c>
      <c r="I161" s="61">
        <v>104.94567435121304</v>
      </c>
      <c r="J161">
        <f t="shared" si="4"/>
        <v>0</v>
      </c>
    </row>
    <row r="162" spans="1:10" x14ac:dyDescent="0.25">
      <c r="A162" s="3" t="str">
        <f t="shared" si="5"/>
        <v>LCABig Creek/VenturaAverage Event Day (5:50pm to 8:54pm)17</v>
      </c>
      <c r="B162" t="s">
        <v>27</v>
      </c>
      <c r="C162" t="s">
        <v>41</v>
      </c>
      <c r="D162" t="s">
        <v>164</v>
      </c>
      <c r="E162" s="61">
        <v>17</v>
      </c>
      <c r="F162" s="61">
        <v>48.432060241699219</v>
      </c>
      <c r="G162" s="61">
        <v>49.15199778399991</v>
      </c>
      <c r="H162" s="61">
        <v>0.18335540592670441</v>
      </c>
      <c r="I162" s="61">
        <v>106.33535219193212</v>
      </c>
      <c r="J162">
        <f t="shared" si="4"/>
        <v>0</v>
      </c>
    </row>
    <row r="163" spans="1:10" x14ac:dyDescent="0.25">
      <c r="A163" s="3" t="str">
        <f t="shared" si="5"/>
        <v>LCABig Creek/VenturaAverage Event Day (5:50pm to 8:54pm)18</v>
      </c>
      <c r="B163" t="s">
        <v>27</v>
      </c>
      <c r="C163" t="s">
        <v>41</v>
      </c>
      <c r="D163" t="s">
        <v>164</v>
      </c>
      <c r="E163" s="61">
        <v>18</v>
      </c>
      <c r="F163" s="61">
        <v>48.359336853027344</v>
      </c>
      <c r="G163" s="61">
        <v>43.897407147166689</v>
      </c>
      <c r="H163" s="61">
        <v>0.19368928670883179</v>
      </c>
      <c r="I163" s="61">
        <v>107.16630763467529</v>
      </c>
      <c r="J163">
        <f t="shared" si="4"/>
        <v>0</v>
      </c>
    </row>
    <row r="164" spans="1:10" x14ac:dyDescent="0.25">
      <c r="A164" s="3" t="str">
        <f t="shared" si="5"/>
        <v>LCABig Creek/VenturaAverage Event Day (5:50pm to 8:54pm)19</v>
      </c>
      <c r="B164" t="s">
        <v>27</v>
      </c>
      <c r="C164" t="s">
        <v>41</v>
      </c>
      <c r="D164" t="s">
        <v>164</v>
      </c>
      <c r="E164" s="61">
        <v>19</v>
      </c>
      <c r="F164" s="61">
        <v>49.610225677490234</v>
      </c>
      <c r="G164" s="61">
        <v>13.280708423118055</v>
      </c>
      <c r="H164" s="61">
        <v>0.20483370125293732</v>
      </c>
      <c r="I164" s="61">
        <v>107.14742944505753</v>
      </c>
      <c r="J164">
        <f t="shared" si="4"/>
        <v>0</v>
      </c>
    </row>
    <row r="165" spans="1:10" x14ac:dyDescent="0.25">
      <c r="A165" s="3" t="str">
        <f t="shared" si="5"/>
        <v>LCABig Creek/VenturaAverage Event Day (5:50pm to 8:54pm)20</v>
      </c>
      <c r="B165" t="s">
        <v>27</v>
      </c>
      <c r="C165" t="s">
        <v>41</v>
      </c>
      <c r="D165" t="s">
        <v>164</v>
      </c>
      <c r="E165" s="61">
        <v>20</v>
      </c>
      <c r="F165" s="61">
        <v>50.374961853027344</v>
      </c>
      <c r="G165" s="61">
        <v>12.649234886520295</v>
      </c>
      <c r="H165" s="61">
        <v>0.21169869601726532</v>
      </c>
      <c r="I165" s="61">
        <v>107.06197876329909</v>
      </c>
      <c r="J165">
        <f t="shared" si="4"/>
        <v>0</v>
      </c>
    </row>
    <row r="166" spans="1:10" x14ac:dyDescent="0.25">
      <c r="A166" s="3" t="str">
        <f t="shared" si="5"/>
        <v>LCABig Creek/VenturaAverage Event Day (5:50pm to 8:54pm)21</v>
      </c>
      <c r="B166" t="s">
        <v>27</v>
      </c>
      <c r="C166" t="s">
        <v>41</v>
      </c>
      <c r="D166" t="s">
        <v>164</v>
      </c>
      <c r="E166" s="61">
        <v>21</v>
      </c>
      <c r="F166" s="61">
        <v>51.375423431396484</v>
      </c>
      <c r="G166" s="61">
        <v>12.48651833576036</v>
      </c>
      <c r="H166" s="61">
        <v>0.21622972190380096</v>
      </c>
      <c r="I166" s="61">
        <v>104.68612168014867</v>
      </c>
      <c r="J166">
        <f t="shared" si="4"/>
        <v>0</v>
      </c>
    </row>
    <row r="167" spans="1:10" x14ac:dyDescent="0.25">
      <c r="A167" s="3" t="str">
        <f t="shared" si="5"/>
        <v>LCABig Creek/VenturaAverage Event Day (5:50pm to 8:54pm)22</v>
      </c>
      <c r="B167" t="s">
        <v>27</v>
      </c>
      <c r="C167" t="s">
        <v>41</v>
      </c>
      <c r="D167" t="s">
        <v>164</v>
      </c>
      <c r="E167" s="61">
        <v>22</v>
      </c>
      <c r="F167" s="61">
        <v>53.08880615234375</v>
      </c>
      <c r="G167" s="61">
        <v>29.808995400773085</v>
      </c>
      <c r="H167" s="61">
        <v>0.21542586386203766</v>
      </c>
      <c r="I167" s="61">
        <v>100.26488428616457</v>
      </c>
      <c r="J167">
        <f t="shared" si="4"/>
        <v>0</v>
      </c>
    </row>
    <row r="168" spans="1:10" x14ac:dyDescent="0.25">
      <c r="A168" s="3" t="str">
        <f t="shared" si="5"/>
        <v>LCABig Creek/VenturaAverage Event Day (5:50pm to 8:54pm)23</v>
      </c>
      <c r="B168" t="s">
        <v>27</v>
      </c>
      <c r="C168" t="s">
        <v>41</v>
      </c>
      <c r="D168" t="s">
        <v>164</v>
      </c>
      <c r="E168" s="61">
        <v>23</v>
      </c>
      <c r="F168" s="61">
        <v>53.610538482666016</v>
      </c>
      <c r="G168" s="61">
        <v>38.26872603802957</v>
      </c>
      <c r="H168" s="61">
        <v>0.22465842962265015</v>
      </c>
      <c r="I168" s="61">
        <v>95.972211125206883</v>
      </c>
      <c r="J168">
        <f t="shared" si="4"/>
        <v>0</v>
      </c>
    </row>
    <row r="169" spans="1:10" x14ac:dyDescent="0.25">
      <c r="A169" s="3" t="str">
        <f t="shared" si="5"/>
        <v>LCABig Creek/VenturaAverage Event Day (5:50pm to 8:54pm)24</v>
      </c>
      <c r="B169" t="s">
        <v>27</v>
      </c>
      <c r="C169" t="s">
        <v>41</v>
      </c>
      <c r="D169" t="s">
        <v>164</v>
      </c>
      <c r="E169" s="61">
        <v>24</v>
      </c>
      <c r="F169" s="61">
        <v>53.539279937744141</v>
      </c>
      <c r="G169" s="61">
        <v>39.4417972361735</v>
      </c>
      <c r="H169" s="61">
        <v>0.22762466967105865</v>
      </c>
      <c r="I169" s="61">
        <v>93.644730828602633</v>
      </c>
      <c r="J169">
        <f t="shared" si="4"/>
        <v>0</v>
      </c>
    </row>
    <row r="170" spans="1:10" x14ac:dyDescent="0.25">
      <c r="A170" s="3" t="str">
        <f t="shared" si="5"/>
        <v>LCABig Creek/Ventura7/9/2021 (5:50pm to 8:54pm)1</v>
      </c>
      <c r="B170" t="s">
        <v>27</v>
      </c>
      <c r="C170" t="s">
        <v>41</v>
      </c>
      <c r="D170" t="s">
        <v>165</v>
      </c>
      <c r="E170" s="61">
        <v>1</v>
      </c>
      <c r="F170" s="61">
        <v>54.861988067626953</v>
      </c>
      <c r="G170" s="61">
        <v>55.957317517041545</v>
      </c>
      <c r="H170" s="61">
        <v>0.23259109258651733</v>
      </c>
      <c r="I170" s="61">
        <v>91.022567624570371</v>
      </c>
      <c r="J170">
        <f t="shared" si="4"/>
        <v>0</v>
      </c>
    </row>
    <row r="171" spans="1:10" x14ac:dyDescent="0.25">
      <c r="A171" s="3" t="str">
        <f t="shared" si="5"/>
        <v>LCABig Creek/Ventura7/9/2021 (5:50pm to 8:54pm)2</v>
      </c>
      <c r="B171" t="s">
        <v>27</v>
      </c>
      <c r="C171" t="s">
        <v>41</v>
      </c>
      <c r="D171" t="s">
        <v>165</v>
      </c>
      <c r="E171" s="61">
        <v>2</v>
      </c>
      <c r="F171" s="61">
        <v>54.534290313720703</v>
      </c>
      <c r="G171" s="61">
        <v>55.94943667261591</v>
      </c>
      <c r="H171" s="61">
        <v>0.24503187835216522</v>
      </c>
      <c r="I171" s="61">
        <v>88.472769674698426</v>
      </c>
      <c r="J171">
        <f t="shared" si="4"/>
        <v>0</v>
      </c>
    </row>
    <row r="172" spans="1:10" x14ac:dyDescent="0.25">
      <c r="A172" s="3" t="str">
        <f t="shared" si="5"/>
        <v>LCABig Creek/Ventura7/9/2021 (5:50pm to 8:54pm)3</v>
      </c>
      <c r="B172" t="s">
        <v>27</v>
      </c>
      <c r="C172" t="s">
        <v>41</v>
      </c>
      <c r="D172" t="s">
        <v>165</v>
      </c>
      <c r="E172" s="61">
        <v>3</v>
      </c>
      <c r="F172" s="61">
        <v>54.385025024414063</v>
      </c>
      <c r="G172" s="61">
        <v>56.137151773335496</v>
      </c>
      <c r="H172" s="61">
        <v>0.24524314701557159</v>
      </c>
      <c r="I172" s="61">
        <v>87.325050559468934</v>
      </c>
      <c r="J172">
        <f t="shared" si="4"/>
        <v>0</v>
      </c>
    </row>
    <row r="173" spans="1:10" x14ac:dyDescent="0.25">
      <c r="A173" s="3" t="str">
        <f t="shared" si="5"/>
        <v>LCABig Creek/Ventura7/9/2021 (5:50pm to 8:54pm)4</v>
      </c>
      <c r="B173" t="s">
        <v>27</v>
      </c>
      <c r="C173" t="s">
        <v>41</v>
      </c>
      <c r="D173" t="s">
        <v>165</v>
      </c>
      <c r="E173" s="61">
        <v>4</v>
      </c>
      <c r="F173" s="61">
        <v>54.393836975097656</v>
      </c>
      <c r="G173" s="61">
        <v>56.254335241858897</v>
      </c>
      <c r="H173" s="61">
        <v>0.25219234824180603</v>
      </c>
      <c r="I173" s="61">
        <v>84.769549606908228</v>
      </c>
      <c r="J173">
        <f t="shared" si="4"/>
        <v>0</v>
      </c>
    </row>
    <row r="174" spans="1:10" x14ac:dyDescent="0.25">
      <c r="A174" s="3" t="str">
        <f t="shared" si="5"/>
        <v>LCABig Creek/Ventura7/9/2021 (5:50pm to 8:54pm)5</v>
      </c>
      <c r="B174" t="s">
        <v>27</v>
      </c>
      <c r="C174" t="s">
        <v>41</v>
      </c>
      <c r="D174" t="s">
        <v>165</v>
      </c>
      <c r="E174" s="61">
        <v>5</v>
      </c>
      <c r="F174" s="61">
        <v>54.392971038818359</v>
      </c>
      <c r="G174" s="61">
        <v>55.793225692197545</v>
      </c>
      <c r="H174" s="61">
        <v>0.25928384065628052</v>
      </c>
      <c r="I174" s="61">
        <v>84.280587635144329</v>
      </c>
      <c r="J174">
        <f t="shared" si="4"/>
        <v>0</v>
      </c>
    </row>
    <row r="175" spans="1:10" x14ac:dyDescent="0.25">
      <c r="A175" s="3" t="str">
        <f t="shared" si="5"/>
        <v>LCABig Creek/Ventura7/9/2021 (5:50pm to 8:54pm)6</v>
      </c>
      <c r="B175" t="s">
        <v>27</v>
      </c>
      <c r="C175" t="s">
        <v>41</v>
      </c>
      <c r="D175" t="s">
        <v>165</v>
      </c>
      <c r="E175" s="61">
        <v>6</v>
      </c>
      <c r="F175" s="61">
        <v>54.684494018554688</v>
      </c>
      <c r="G175" s="61">
        <v>55.605471316711544</v>
      </c>
      <c r="H175" s="61">
        <v>0.25010788440704346</v>
      </c>
      <c r="I175" s="61">
        <v>82.068192030296927</v>
      </c>
      <c r="J175">
        <f t="shared" si="4"/>
        <v>0</v>
      </c>
    </row>
    <row r="176" spans="1:10" x14ac:dyDescent="0.25">
      <c r="A176" s="3" t="str">
        <f t="shared" si="5"/>
        <v>LCABig Creek/Ventura7/9/2021 (5:50pm to 8:54pm)7</v>
      </c>
      <c r="B176" t="s">
        <v>27</v>
      </c>
      <c r="C176" t="s">
        <v>41</v>
      </c>
      <c r="D176" t="s">
        <v>165</v>
      </c>
      <c r="E176" s="61">
        <v>7</v>
      </c>
      <c r="F176" s="61">
        <v>54.987197875976563</v>
      </c>
      <c r="G176" s="61">
        <v>55.231067357802033</v>
      </c>
      <c r="H176" s="61">
        <v>0.23182240128517151</v>
      </c>
      <c r="I176" s="61">
        <v>80.134552778426439</v>
      </c>
      <c r="J176">
        <f t="shared" si="4"/>
        <v>0</v>
      </c>
    </row>
    <row r="177" spans="1:10" x14ac:dyDescent="0.25">
      <c r="A177" s="3" t="str">
        <f t="shared" si="5"/>
        <v>LCABig Creek/Ventura7/9/2021 (5:50pm to 8:54pm)8</v>
      </c>
      <c r="B177" t="s">
        <v>27</v>
      </c>
      <c r="C177" t="s">
        <v>41</v>
      </c>
      <c r="D177" t="s">
        <v>165</v>
      </c>
      <c r="E177" s="61">
        <v>8</v>
      </c>
      <c r="F177" s="61">
        <v>55.937397003173828</v>
      </c>
      <c r="G177" s="61">
        <v>55.703071275239104</v>
      </c>
      <c r="H177" s="61">
        <v>0.18945965170860291</v>
      </c>
      <c r="I177" s="61">
        <v>79.741723348681873</v>
      </c>
      <c r="J177">
        <f t="shared" si="4"/>
        <v>0</v>
      </c>
    </row>
    <row r="178" spans="1:10" x14ac:dyDescent="0.25">
      <c r="A178" s="3" t="str">
        <f t="shared" si="5"/>
        <v>LCABig Creek/Ventura7/9/2021 (5:50pm to 8:54pm)9</v>
      </c>
      <c r="B178" t="s">
        <v>27</v>
      </c>
      <c r="C178" t="s">
        <v>41</v>
      </c>
      <c r="D178" t="s">
        <v>165</v>
      </c>
      <c r="E178" s="61">
        <v>9</v>
      </c>
      <c r="F178" s="61">
        <v>56.622875213623047</v>
      </c>
      <c r="G178" s="61">
        <v>55.514584515912887</v>
      </c>
      <c r="H178" s="61">
        <v>0.16788779199123383</v>
      </c>
      <c r="I178" s="61">
        <v>82.159228879924498</v>
      </c>
      <c r="J178">
        <f t="shared" si="4"/>
        <v>0</v>
      </c>
    </row>
    <row r="179" spans="1:10" x14ac:dyDescent="0.25">
      <c r="A179" s="3" t="str">
        <f t="shared" si="5"/>
        <v>LCABig Creek/Ventura7/9/2021 (5:50pm to 8:54pm)10</v>
      </c>
      <c r="B179" t="s">
        <v>27</v>
      </c>
      <c r="C179" t="s">
        <v>41</v>
      </c>
      <c r="D179" t="s">
        <v>165</v>
      </c>
      <c r="E179" s="61">
        <v>10</v>
      </c>
      <c r="F179" s="61">
        <v>56.477100372314453</v>
      </c>
      <c r="G179" s="61">
        <v>55.770094564486079</v>
      </c>
      <c r="H179" s="61">
        <v>0.13445195555686951</v>
      </c>
      <c r="I179" s="61">
        <v>86.867376284461542</v>
      </c>
      <c r="J179">
        <f t="shared" si="4"/>
        <v>0</v>
      </c>
    </row>
    <row r="180" spans="1:10" x14ac:dyDescent="0.25">
      <c r="A180" s="3" t="str">
        <f t="shared" si="5"/>
        <v>LCABig Creek/Ventura7/9/2021 (5:50pm to 8:54pm)11</v>
      </c>
      <c r="B180" t="s">
        <v>27</v>
      </c>
      <c r="C180" t="s">
        <v>41</v>
      </c>
      <c r="D180" t="s">
        <v>165</v>
      </c>
      <c r="E180" s="61">
        <v>11</v>
      </c>
      <c r="F180" s="61">
        <v>55.985912322998047</v>
      </c>
      <c r="G180" s="61">
        <v>55.324029835972624</v>
      </c>
      <c r="H180" s="61">
        <v>9.354788064956665E-2</v>
      </c>
      <c r="I180" s="61">
        <v>90.983874743767458</v>
      </c>
      <c r="J180">
        <f t="shared" si="4"/>
        <v>0</v>
      </c>
    </row>
    <row r="181" spans="1:10" x14ac:dyDescent="0.25">
      <c r="A181" s="3" t="str">
        <f t="shared" si="5"/>
        <v>LCABig Creek/Ventura7/9/2021 (5:50pm to 8:54pm)12</v>
      </c>
      <c r="B181" t="s">
        <v>27</v>
      </c>
      <c r="C181" t="s">
        <v>41</v>
      </c>
      <c r="D181" t="s">
        <v>165</v>
      </c>
      <c r="E181" s="61">
        <v>12</v>
      </c>
      <c r="F181" s="61">
        <v>54.639667510986328</v>
      </c>
      <c r="G181" s="61">
        <v>54.416107881023507</v>
      </c>
      <c r="H181" s="61">
        <v>7.2043955326080322E-2</v>
      </c>
      <c r="I181" s="61">
        <v>94.609838784602204</v>
      </c>
      <c r="J181">
        <f t="shared" si="4"/>
        <v>0</v>
      </c>
    </row>
    <row r="182" spans="1:10" x14ac:dyDescent="0.25">
      <c r="A182" s="3" t="str">
        <f t="shared" si="5"/>
        <v>LCABig Creek/Ventura7/9/2021 (5:50pm to 8:54pm)13</v>
      </c>
      <c r="B182" t="s">
        <v>27</v>
      </c>
      <c r="C182" t="s">
        <v>41</v>
      </c>
      <c r="D182" t="s">
        <v>165</v>
      </c>
      <c r="E182" s="61">
        <v>13</v>
      </c>
      <c r="F182" s="61">
        <v>52.258907318115234</v>
      </c>
      <c r="G182" s="61">
        <v>52.727588361058594</v>
      </c>
      <c r="H182" s="61">
        <v>9.332197904586792E-2</v>
      </c>
      <c r="I182" s="61">
        <v>98.350030995635962</v>
      </c>
      <c r="J182">
        <f t="shared" si="4"/>
        <v>0</v>
      </c>
    </row>
    <row r="183" spans="1:10" x14ac:dyDescent="0.25">
      <c r="A183" s="3" t="str">
        <f t="shared" si="5"/>
        <v>LCABig Creek/Ventura7/9/2021 (5:50pm to 8:54pm)14</v>
      </c>
      <c r="B183" t="s">
        <v>27</v>
      </c>
      <c r="C183" t="s">
        <v>41</v>
      </c>
      <c r="D183" t="s">
        <v>165</v>
      </c>
      <c r="E183" s="61">
        <v>14</v>
      </c>
      <c r="F183" s="61">
        <v>51.899681091308594</v>
      </c>
      <c r="G183" s="61">
        <v>52.905009861379831</v>
      </c>
      <c r="H183" s="61">
        <v>0.11838536709547043</v>
      </c>
      <c r="I183" s="61">
        <v>101.07416563589329</v>
      </c>
      <c r="J183">
        <f t="shared" si="4"/>
        <v>0</v>
      </c>
    </row>
    <row r="184" spans="1:10" x14ac:dyDescent="0.25">
      <c r="A184" s="3" t="str">
        <f t="shared" si="5"/>
        <v>LCABig Creek/Ventura7/9/2021 (5:50pm to 8:54pm)15</v>
      </c>
      <c r="B184" t="s">
        <v>27</v>
      </c>
      <c r="C184" t="s">
        <v>41</v>
      </c>
      <c r="D184" t="s">
        <v>165</v>
      </c>
      <c r="E184" s="61">
        <v>15</v>
      </c>
      <c r="F184" s="61">
        <v>51.388835906982422</v>
      </c>
      <c r="G184" s="61">
        <v>52.655410203717373</v>
      </c>
      <c r="H184" s="61">
        <v>0.14795994758605957</v>
      </c>
      <c r="I184" s="61">
        <v>102.99522785220839</v>
      </c>
      <c r="J184">
        <f t="shared" si="4"/>
        <v>0</v>
      </c>
    </row>
    <row r="185" spans="1:10" x14ac:dyDescent="0.25">
      <c r="A185" s="3" t="str">
        <f t="shared" si="5"/>
        <v>LCABig Creek/Ventura7/9/2021 (5:50pm to 8:54pm)16</v>
      </c>
      <c r="B185" t="s">
        <v>27</v>
      </c>
      <c r="C185" t="s">
        <v>41</v>
      </c>
      <c r="D185" t="s">
        <v>165</v>
      </c>
      <c r="E185" s="61">
        <v>16</v>
      </c>
      <c r="F185" s="61">
        <v>50.325454711914063</v>
      </c>
      <c r="G185" s="61">
        <v>51.332350896192899</v>
      </c>
      <c r="H185" s="61">
        <v>0.16235782206058502</v>
      </c>
      <c r="I185" s="61">
        <v>104.94567435121304</v>
      </c>
      <c r="J185">
        <f t="shared" si="4"/>
        <v>0</v>
      </c>
    </row>
    <row r="186" spans="1:10" x14ac:dyDescent="0.25">
      <c r="A186" s="3" t="str">
        <f t="shared" si="5"/>
        <v>LCABig Creek/Ventura7/9/2021 (5:50pm to 8:54pm)17</v>
      </c>
      <c r="B186" t="s">
        <v>27</v>
      </c>
      <c r="C186" t="s">
        <v>41</v>
      </c>
      <c r="D186" t="s">
        <v>165</v>
      </c>
      <c r="E186" s="61">
        <v>17</v>
      </c>
      <c r="F186" s="61">
        <v>48.432060241699219</v>
      </c>
      <c r="G186" s="61">
        <v>49.15199778399991</v>
      </c>
      <c r="H186" s="61">
        <v>0.18335540592670441</v>
      </c>
      <c r="I186" s="61">
        <v>106.33535219193212</v>
      </c>
      <c r="J186">
        <f t="shared" si="4"/>
        <v>0</v>
      </c>
    </row>
    <row r="187" spans="1:10" x14ac:dyDescent="0.25">
      <c r="A187" s="3" t="str">
        <f t="shared" si="5"/>
        <v>LCABig Creek/Ventura7/9/2021 (5:50pm to 8:54pm)18</v>
      </c>
      <c r="B187" t="s">
        <v>27</v>
      </c>
      <c r="C187" t="s">
        <v>41</v>
      </c>
      <c r="D187" t="s">
        <v>165</v>
      </c>
      <c r="E187" s="61">
        <v>18</v>
      </c>
      <c r="F187" s="61">
        <v>48.359336853027344</v>
      </c>
      <c r="G187" s="61">
        <v>43.897407147166689</v>
      </c>
      <c r="H187" s="61">
        <v>0.19368928670883179</v>
      </c>
      <c r="I187" s="61">
        <v>107.16630763467529</v>
      </c>
      <c r="J187">
        <f t="shared" si="4"/>
        <v>0</v>
      </c>
    </row>
    <row r="188" spans="1:10" x14ac:dyDescent="0.25">
      <c r="A188" s="3" t="str">
        <f t="shared" si="5"/>
        <v>LCABig Creek/Ventura7/9/2021 (5:50pm to 8:54pm)19</v>
      </c>
      <c r="B188" t="s">
        <v>27</v>
      </c>
      <c r="C188" t="s">
        <v>41</v>
      </c>
      <c r="D188" t="s">
        <v>165</v>
      </c>
      <c r="E188" s="61">
        <v>19</v>
      </c>
      <c r="F188" s="61">
        <v>49.610225677490234</v>
      </c>
      <c r="G188" s="61">
        <v>13.280708423118055</v>
      </c>
      <c r="H188" s="61">
        <v>0.20483370125293732</v>
      </c>
      <c r="I188" s="61">
        <v>107.14742944505753</v>
      </c>
      <c r="J188">
        <f t="shared" si="4"/>
        <v>0</v>
      </c>
    </row>
    <row r="189" spans="1:10" x14ac:dyDescent="0.25">
      <c r="A189" s="3" t="str">
        <f t="shared" si="5"/>
        <v>LCABig Creek/Ventura7/9/2021 (5:50pm to 8:54pm)20</v>
      </c>
      <c r="B189" t="s">
        <v>27</v>
      </c>
      <c r="C189" t="s">
        <v>41</v>
      </c>
      <c r="D189" t="s">
        <v>165</v>
      </c>
      <c r="E189" s="61">
        <v>20</v>
      </c>
      <c r="F189" s="61">
        <v>50.374961853027344</v>
      </c>
      <c r="G189" s="61">
        <v>12.649234886520295</v>
      </c>
      <c r="H189" s="61">
        <v>0.21169869601726532</v>
      </c>
      <c r="I189" s="61">
        <v>107.06197876329909</v>
      </c>
      <c r="J189">
        <f t="shared" si="4"/>
        <v>0</v>
      </c>
    </row>
    <row r="190" spans="1:10" x14ac:dyDescent="0.25">
      <c r="A190" s="3" t="str">
        <f t="shared" si="5"/>
        <v>LCABig Creek/Ventura7/9/2021 (5:50pm to 8:54pm)21</v>
      </c>
      <c r="B190" t="s">
        <v>27</v>
      </c>
      <c r="C190" t="s">
        <v>41</v>
      </c>
      <c r="D190" t="s">
        <v>165</v>
      </c>
      <c r="E190" s="61">
        <v>21</v>
      </c>
      <c r="F190" s="61">
        <v>51.375423431396484</v>
      </c>
      <c r="G190" s="61">
        <v>12.48651833576036</v>
      </c>
      <c r="H190" s="61">
        <v>0.21622972190380096</v>
      </c>
      <c r="I190" s="61">
        <v>104.68612168014867</v>
      </c>
      <c r="J190">
        <f t="shared" si="4"/>
        <v>0</v>
      </c>
    </row>
    <row r="191" spans="1:10" x14ac:dyDescent="0.25">
      <c r="A191" s="3" t="str">
        <f t="shared" si="5"/>
        <v>LCABig Creek/Ventura7/9/2021 (5:50pm to 8:54pm)22</v>
      </c>
      <c r="B191" t="s">
        <v>27</v>
      </c>
      <c r="C191" t="s">
        <v>41</v>
      </c>
      <c r="D191" t="s">
        <v>165</v>
      </c>
      <c r="E191" s="61">
        <v>22</v>
      </c>
      <c r="F191" s="61">
        <v>53.08880615234375</v>
      </c>
      <c r="G191" s="61">
        <v>29.808995400773085</v>
      </c>
      <c r="H191" s="61">
        <v>0.21542586386203766</v>
      </c>
      <c r="I191" s="61">
        <v>100.26488428616457</v>
      </c>
      <c r="J191">
        <f t="shared" si="4"/>
        <v>0</v>
      </c>
    </row>
    <row r="192" spans="1:10" x14ac:dyDescent="0.25">
      <c r="A192" s="3" t="str">
        <f t="shared" si="5"/>
        <v>LCABig Creek/Ventura7/9/2021 (5:50pm to 8:54pm)23</v>
      </c>
      <c r="B192" t="s">
        <v>27</v>
      </c>
      <c r="C192" t="s">
        <v>41</v>
      </c>
      <c r="D192" t="s">
        <v>165</v>
      </c>
      <c r="E192" s="61">
        <v>23</v>
      </c>
      <c r="F192" s="61">
        <v>53.610538482666016</v>
      </c>
      <c r="G192" s="61">
        <v>38.26872603802957</v>
      </c>
      <c r="H192" s="61">
        <v>0.22465842962265015</v>
      </c>
      <c r="I192" s="61">
        <v>95.972211125206883</v>
      </c>
      <c r="J192">
        <f t="shared" si="4"/>
        <v>0</v>
      </c>
    </row>
    <row r="193" spans="1:10" x14ac:dyDescent="0.25">
      <c r="A193" s="3" t="str">
        <f t="shared" si="5"/>
        <v>LCABig Creek/Ventura7/9/2021 (5:50pm to 8:54pm)24</v>
      </c>
      <c r="B193" t="s">
        <v>27</v>
      </c>
      <c r="C193" t="s">
        <v>41</v>
      </c>
      <c r="D193" t="s">
        <v>165</v>
      </c>
      <c r="E193" s="61">
        <v>24</v>
      </c>
      <c r="F193" s="61">
        <v>53.539279937744141</v>
      </c>
      <c r="G193" s="61">
        <v>39.4417972361735</v>
      </c>
      <c r="H193" s="61">
        <v>0.22762466967105865</v>
      </c>
      <c r="I193" s="61">
        <v>93.644730828602633</v>
      </c>
      <c r="J193">
        <f t="shared" si="4"/>
        <v>0</v>
      </c>
    </row>
    <row r="194" spans="1:10" x14ac:dyDescent="0.25">
      <c r="A194" s="3" t="str">
        <f t="shared" si="5"/>
        <v>LCALA BasinAverage Event Day (5:50pm to 8:54pm)1</v>
      </c>
      <c r="B194" t="s">
        <v>27</v>
      </c>
      <c r="C194" t="s">
        <v>42</v>
      </c>
      <c r="D194" t="s">
        <v>164</v>
      </c>
      <c r="E194" s="61">
        <v>1</v>
      </c>
      <c r="F194" s="61">
        <v>61.414886474609375</v>
      </c>
      <c r="G194" s="61">
        <v>62.175473750926109</v>
      </c>
      <c r="H194" s="61">
        <v>0.74295312166213989</v>
      </c>
      <c r="I194" s="61">
        <v>79.415929468041327</v>
      </c>
      <c r="J194">
        <f t="shared" ref="J194:J257" si="6">INDEX(events, MATCH(CONCATENATE(B194, C194, D194), events_y, 0), MATCH("Confidential", events_x, 0))</f>
        <v>0</v>
      </c>
    </row>
    <row r="195" spans="1:10" x14ac:dyDescent="0.25">
      <c r="A195" s="3" t="str">
        <f t="shared" ref="A195:A258" si="7">B195&amp;C195&amp;D195&amp;E195</f>
        <v>LCALA BasinAverage Event Day (5:50pm to 8:54pm)2</v>
      </c>
      <c r="B195" t="s">
        <v>27</v>
      </c>
      <c r="C195" t="s">
        <v>42</v>
      </c>
      <c r="D195" t="s">
        <v>164</v>
      </c>
      <c r="E195" s="61">
        <v>2</v>
      </c>
      <c r="F195" s="61">
        <v>61.03070068359375</v>
      </c>
      <c r="G195" s="61">
        <v>60.382036880819605</v>
      </c>
      <c r="H195" s="61">
        <v>0.7404215931892395</v>
      </c>
      <c r="I195" s="61">
        <v>78.592087563120941</v>
      </c>
      <c r="J195">
        <f t="shared" si="6"/>
        <v>0</v>
      </c>
    </row>
    <row r="196" spans="1:10" x14ac:dyDescent="0.25">
      <c r="A196" s="3" t="str">
        <f t="shared" si="7"/>
        <v>LCALA BasinAverage Event Day (5:50pm to 8:54pm)3</v>
      </c>
      <c r="B196" t="s">
        <v>27</v>
      </c>
      <c r="C196" t="s">
        <v>42</v>
      </c>
      <c r="D196" t="s">
        <v>164</v>
      </c>
      <c r="E196" s="61">
        <v>3</v>
      </c>
      <c r="F196" s="61">
        <v>61.143943786621094</v>
      </c>
      <c r="G196" s="61">
        <v>57.630910677050409</v>
      </c>
      <c r="H196" s="61">
        <v>0.76612138748168945</v>
      </c>
      <c r="I196" s="61">
        <v>77.739212433334217</v>
      </c>
      <c r="J196">
        <f t="shared" si="6"/>
        <v>0</v>
      </c>
    </row>
    <row r="197" spans="1:10" x14ac:dyDescent="0.25">
      <c r="A197" s="3" t="str">
        <f t="shared" si="7"/>
        <v>LCALA BasinAverage Event Day (5:50pm to 8:54pm)4</v>
      </c>
      <c r="B197" t="s">
        <v>27</v>
      </c>
      <c r="C197" t="s">
        <v>42</v>
      </c>
      <c r="D197" t="s">
        <v>164</v>
      </c>
      <c r="E197" s="61">
        <v>4</v>
      </c>
      <c r="F197" s="61">
        <v>60.956577301025391</v>
      </c>
      <c r="G197" s="61">
        <v>58.347313258291685</v>
      </c>
      <c r="H197" s="61">
        <v>0.80479907989501953</v>
      </c>
      <c r="I197" s="61">
        <v>77.234273947885583</v>
      </c>
      <c r="J197">
        <f t="shared" si="6"/>
        <v>0</v>
      </c>
    </row>
    <row r="198" spans="1:10" x14ac:dyDescent="0.25">
      <c r="A198" s="3" t="str">
        <f t="shared" si="7"/>
        <v>LCALA BasinAverage Event Day (5:50pm to 8:54pm)5</v>
      </c>
      <c r="B198" t="s">
        <v>27</v>
      </c>
      <c r="C198" t="s">
        <v>42</v>
      </c>
      <c r="D198" t="s">
        <v>164</v>
      </c>
      <c r="E198" s="61">
        <v>5</v>
      </c>
      <c r="F198" s="61">
        <v>61.879264831542969</v>
      </c>
      <c r="G198" s="61">
        <v>61.487258811935945</v>
      </c>
      <c r="H198" s="61">
        <v>0.81930327415466309</v>
      </c>
      <c r="I198" s="61">
        <v>76.514644964935698</v>
      </c>
      <c r="J198">
        <f t="shared" si="6"/>
        <v>0</v>
      </c>
    </row>
    <row r="199" spans="1:10" x14ac:dyDescent="0.25">
      <c r="A199" s="3" t="str">
        <f t="shared" si="7"/>
        <v>LCALA BasinAverage Event Day (5:50pm to 8:54pm)6</v>
      </c>
      <c r="B199" t="s">
        <v>27</v>
      </c>
      <c r="C199" t="s">
        <v>42</v>
      </c>
      <c r="D199" t="s">
        <v>164</v>
      </c>
      <c r="E199" s="61">
        <v>6</v>
      </c>
      <c r="F199" s="61">
        <v>62.21148681640625</v>
      </c>
      <c r="G199" s="61">
        <v>61.877291535608677</v>
      </c>
      <c r="H199" s="61">
        <v>0.76946693658828735</v>
      </c>
      <c r="I199" s="61">
        <v>75.67746100752224</v>
      </c>
      <c r="J199">
        <f t="shared" si="6"/>
        <v>0</v>
      </c>
    </row>
    <row r="200" spans="1:10" x14ac:dyDescent="0.25">
      <c r="A200" s="3" t="str">
        <f t="shared" si="7"/>
        <v>LCALA BasinAverage Event Day (5:50pm to 8:54pm)7</v>
      </c>
      <c r="B200" t="s">
        <v>27</v>
      </c>
      <c r="C200" t="s">
        <v>42</v>
      </c>
      <c r="D200" t="s">
        <v>164</v>
      </c>
      <c r="E200" s="61">
        <v>7</v>
      </c>
      <c r="F200" s="61">
        <v>61.577095031738281</v>
      </c>
      <c r="G200" s="61">
        <v>62.003320103341714</v>
      </c>
      <c r="H200" s="61">
        <v>0.79944753646850586</v>
      </c>
      <c r="I200" s="61">
        <v>75.286439018234091</v>
      </c>
      <c r="J200">
        <f t="shared" si="6"/>
        <v>0</v>
      </c>
    </row>
    <row r="201" spans="1:10" x14ac:dyDescent="0.25">
      <c r="A201" s="3" t="str">
        <f t="shared" si="7"/>
        <v>LCALA BasinAverage Event Day (5:50pm to 8:54pm)8</v>
      </c>
      <c r="B201" t="s">
        <v>27</v>
      </c>
      <c r="C201" t="s">
        <v>42</v>
      </c>
      <c r="D201" t="s">
        <v>164</v>
      </c>
      <c r="E201" s="61">
        <v>8</v>
      </c>
      <c r="F201" s="61">
        <v>65.483253479003906</v>
      </c>
      <c r="G201" s="61">
        <v>64.059291769361849</v>
      </c>
      <c r="H201" s="61">
        <v>0.6570734977722168</v>
      </c>
      <c r="I201" s="61">
        <v>75.790950304408881</v>
      </c>
      <c r="J201">
        <f t="shared" si="6"/>
        <v>0</v>
      </c>
    </row>
    <row r="202" spans="1:10" x14ac:dyDescent="0.25">
      <c r="A202" s="3" t="str">
        <f t="shared" si="7"/>
        <v>LCALA BasinAverage Event Day (5:50pm to 8:54pm)9</v>
      </c>
      <c r="B202" t="s">
        <v>27</v>
      </c>
      <c r="C202" t="s">
        <v>42</v>
      </c>
      <c r="D202" t="s">
        <v>164</v>
      </c>
      <c r="E202" s="61">
        <v>9</v>
      </c>
      <c r="F202" s="61">
        <v>66.980216979980469</v>
      </c>
      <c r="G202" s="61">
        <v>66.390139055698683</v>
      </c>
      <c r="H202" s="61">
        <v>0.54079192876815796</v>
      </c>
      <c r="I202" s="61">
        <v>77.881185699920067</v>
      </c>
      <c r="J202">
        <f t="shared" si="6"/>
        <v>0</v>
      </c>
    </row>
    <row r="203" spans="1:10" x14ac:dyDescent="0.25">
      <c r="A203" s="3" t="str">
        <f t="shared" si="7"/>
        <v>LCALA BasinAverage Event Day (5:50pm to 8:54pm)10</v>
      </c>
      <c r="B203" t="s">
        <v>27</v>
      </c>
      <c r="C203" t="s">
        <v>42</v>
      </c>
      <c r="D203" t="s">
        <v>164</v>
      </c>
      <c r="E203" s="61">
        <v>10</v>
      </c>
      <c r="F203" s="61">
        <v>67.317459106445313</v>
      </c>
      <c r="G203" s="61">
        <v>68.374026491370188</v>
      </c>
      <c r="H203" s="61">
        <v>0.47954413294792175</v>
      </c>
      <c r="I203" s="61">
        <v>80.624828051909887</v>
      </c>
      <c r="J203">
        <f t="shared" si="6"/>
        <v>0</v>
      </c>
    </row>
    <row r="204" spans="1:10" x14ac:dyDescent="0.25">
      <c r="A204" s="3" t="str">
        <f t="shared" si="7"/>
        <v>LCALA BasinAverage Event Day (5:50pm to 8:54pm)11</v>
      </c>
      <c r="B204" t="s">
        <v>27</v>
      </c>
      <c r="C204" t="s">
        <v>42</v>
      </c>
      <c r="D204" t="s">
        <v>164</v>
      </c>
      <c r="E204" s="61">
        <v>11</v>
      </c>
      <c r="F204" s="61">
        <v>64.812774658203125</v>
      </c>
      <c r="G204" s="61">
        <v>64.433964517494786</v>
      </c>
      <c r="H204" s="61">
        <v>0.34242105484008789</v>
      </c>
      <c r="I204" s="61">
        <v>83.722483765056509</v>
      </c>
      <c r="J204">
        <f t="shared" si="6"/>
        <v>0</v>
      </c>
    </row>
    <row r="205" spans="1:10" x14ac:dyDescent="0.25">
      <c r="A205" s="3" t="str">
        <f t="shared" si="7"/>
        <v>LCALA BasinAverage Event Day (5:50pm to 8:54pm)12</v>
      </c>
      <c r="B205" t="s">
        <v>27</v>
      </c>
      <c r="C205" t="s">
        <v>42</v>
      </c>
      <c r="D205" t="s">
        <v>164</v>
      </c>
      <c r="E205" s="61">
        <v>12</v>
      </c>
      <c r="F205" s="61">
        <v>60.4786376953125</v>
      </c>
      <c r="G205" s="61">
        <v>58.424396705205623</v>
      </c>
      <c r="H205" s="61">
        <v>0.28030246496200562</v>
      </c>
      <c r="I205" s="61">
        <v>86.389227921223181</v>
      </c>
      <c r="J205">
        <f t="shared" si="6"/>
        <v>0</v>
      </c>
    </row>
    <row r="206" spans="1:10" x14ac:dyDescent="0.25">
      <c r="A206" s="3" t="str">
        <f t="shared" si="7"/>
        <v>LCALA BasinAverage Event Day (5:50pm to 8:54pm)13</v>
      </c>
      <c r="B206" t="s">
        <v>27</v>
      </c>
      <c r="C206" t="s">
        <v>42</v>
      </c>
      <c r="D206" t="s">
        <v>164</v>
      </c>
      <c r="E206" s="61">
        <v>13</v>
      </c>
      <c r="F206" s="61">
        <v>56.798862457275391</v>
      </c>
      <c r="G206" s="61">
        <v>57.120899677452456</v>
      </c>
      <c r="H206" s="61">
        <v>0.32603615522384644</v>
      </c>
      <c r="I206" s="61">
        <v>89.595727963552079</v>
      </c>
      <c r="J206">
        <f t="shared" si="6"/>
        <v>0</v>
      </c>
    </row>
    <row r="207" spans="1:10" x14ac:dyDescent="0.25">
      <c r="A207" s="3" t="str">
        <f t="shared" si="7"/>
        <v>LCALA BasinAverage Event Day (5:50pm to 8:54pm)14</v>
      </c>
      <c r="B207" t="s">
        <v>27</v>
      </c>
      <c r="C207" t="s">
        <v>42</v>
      </c>
      <c r="D207" t="s">
        <v>164</v>
      </c>
      <c r="E207" s="61">
        <v>14</v>
      </c>
      <c r="F207" s="61">
        <v>54.170017242431641</v>
      </c>
      <c r="G207" s="61">
        <v>55.196894792311092</v>
      </c>
      <c r="H207" s="61">
        <v>0.45075628161430359</v>
      </c>
      <c r="I207" s="61">
        <v>92.453492174201656</v>
      </c>
      <c r="J207">
        <f t="shared" si="6"/>
        <v>0</v>
      </c>
    </row>
    <row r="208" spans="1:10" x14ac:dyDescent="0.25">
      <c r="A208" s="3" t="str">
        <f t="shared" si="7"/>
        <v>LCALA BasinAverage Event Day (5:50pm to 8:54pm)15</v>
      </c>
      <c r="B208" t="s">
        <v>27</v>
      </c>
      <c r="C208" t="s">
        <v>42</v>
      </c>
      <c r="D208" t="s">
        <v>164</v>
      </c>
      <c r="E208" s="61">
        <v>15</v>
      </c>
      <c r="F208" s="61">
        <v>51.880088806152344</v>
      </c>
      <c r="G208" s="61">
        <v>51.219605060506318</v>
      </c>
      <c r="H208" s="61">
        <v>0.57310152053833008</v>
      </c>
      <c r="I208" s="61">
        <v>94.305880041856838</v>
      </c>
      <c r="J208">
        <f t="shared" si="6"/>
        <v>0</v>
      </c>
    </row>
    <row r="209" spans="1:10" x14ac:dyDescent="0.25">
      <c r="A209" s="3" t="str">
        <f t="shared" si="7"/>
        <v>LCALA BasinAverage Event Day (5:50pm to 8:54pm)16</v>
      </c>
      <c r="B209" t="s">
        <v>27</v>
      </c>
      <c r="C209" t="s">
        <v>42</v>
      </c>
      <c r="D209" t="s">
        <v>164</v>
      </c>
      <c r="E209" s="61">
        <v>16</v>
      </c>
      <c r="F209" s="61">
        <v>46.336982727050781</v>
      </c>
      <c r="G209" s="61">
        <v>43.532703408536378</v>
      </c>
      <c r="H209" s="61">
        <v>0.57353007793426514</v>
      </c>
      <c r="I209" s="61">
        <v>96.303903867525591</v>
      </c>
      <c r="J209">
        <f t="shared" si="6"/>
        <v>0</v>
      </c>
    </row>
    <row r="210" spans="1:10" x14ac:dyDescent="0.25">
      <c r="A210" s="3" t="str">
        <f t="shared" si="7"/>
        <v>LCALA BasinAverage Event Day (5:50pm to 8:54pm)17</v>
      </c>
      <c r="B210" t="s">
        <v>27</v>
      </c>
      <c r="C210" t="s">
        <v>42</v>
      </c>
      <c r="D210" t="s">
        <v>164</v>
      </c>
      <c r="E210" s="61">
        <v>17</v>
      </c>
      <c r="F210" s="61">
        <v>38.865493774414063</v>
      </c>
      <c r="G210" s="61">
        <v>36.307515928531942</v>
      </c>
      <c r="H210" s="61">
        <v>0.54056012630462646</v>
      </c>
      <c r="I210" s="61">
        <v>97.375297842971335</v>
      </c>
      <c r="J210">
        <f t="shared" si="6"/>
        <v>0</v>
      </c>
    </row>
    <row r="211" spans="1:10" x14ac:dyDescent="0.25">
      <c r="A211" s="3" t="str">
        <f t="shared" si="7"/>
        <v>LCALA BasinAverage Event Day (5:50pm to 8:54pm)18</v>
      </c>
      <c r="B211" t="s">
        <v>27</v>
      </c>
      <c r="C211" t="s">
        <v>42</v>
      </c>
      <c r="D211" t="s">
        <v>164</v>
      </c>
      <c r="E211" s="61">
        <v>18</v>
      </c>
      <c r="F211" s="61">
        <v>38.740024566650391</v>
      </c>
      <c r="G211" s="61">
        <v>32.919621029787308</v>
      </c>
      <c r="H211" s="61">
        <v>0.55649179220199585</v>
      </c>
      <c r="I211" s="61">
        <v>97.420401014414637</v>
      </c>
      <c r="J211">
        <f t="shared" si="6"/>
        <v>0</v>
      </c>
    </row>
    <row r="212" spans="1:10" x14ac:dyDescent="0.25">
      <c r="A212" s="3" t="str">
        <f t="shared" si="7"/>
        <v>LCALA BasinAverage Event Day (5:50pm to 8:54pm)19</v>
      </c>
      <c r="B212" t="s">
        <v>27</v>
      </c>
      <c r="C212" t="s">
        <v>42</v>
      </c>
      <c r="D212" t="s">
        <v>164</v>
      </c>
      <c r="E212" s="61">
        <v>19</v>
      </c>
      <c r="F212" s="61">
        <v>41.262081146240234</v>
      </c>
      <c r="G212" s="61">
        <v>11.623210943993923</v>
      </c>
      <c r="H212" s="61">
        <v>0.54208934307098389</v>
      </c>
      <c r="I212" s="61">
        <v>96.196832292017717</v>
      </c>
      <c r="J212">
        <f t="shared" si="6"/>
        <v>0</v>
      </c>
    </row>
    <row r="213" spans="1:10" x14ac:dyDescent="0.25">
      <c r="A213" s="3" t="str">
        <f t="shared" si="7"/>
        <v>LCALA BasinAverage Event Day (5:50pm to 8:54pm)20</v>
      </c>
      <c r="B213" t="s">
        <v>27</v>
      </c>
      <c r="C213" t="s">
        <v>42</v>
      </c>
      <c r="D213" t="s">
        <v>164</v>
      </c>
      <c r="E213" s="61">
        <v>20</v>
      </c>
      <c r="F213" s="61">
        <v>44.377407073974609</v>
      </c>
      <c r="G213" s="61">
        <v>11.638376553051463</v>
      </c>
      <c r="H213" s="61">
        <v>0.61047887802124023</v>
      </c>
      <c r="I213" s="61">
        <v>94.108011215056294</v>
      </c>
      <c r="J213">
        <f t="shared" si="6"/>
        <v>0</v>
      </c>
    </row>
    <row r="214" spans="1:10" x14ac:dyDescent="0.25">
      <c r="A214" s="3" t="str">
        <f t="shared" si="7"/>
        <v>LCALA BasinAverage Event Day (5:50pm to 8:54pm)21</v>
      </c>
      <c r="B214" t="s">
        <v>27</v>
      </c>
      <c r="C214" t="s">
        <v>42</v>
      </c>
      <c r="D214" t="s">
        <v>164</v>
      </c>
      <c r="E214" s="61">
        <v>21</v>
      </c>
      <c r="F214" s="61">
        <v>48.883419036865234</v>
      </c>
      <c r="G214" s="61">
        <v>12.881330100996889</v>
      </c>
      <c r="H214" s="61">
        <v>0.6165434718132019</v>
      </c>
      <c r="I214" s="61">
        <v>90.99249247239797</v>
      </c>
      <c r="J214">
        <f t="shared" si="6"/>
        <v>0</v>
      </c>
    </row>
    <row r="215" spans="1:10" x14ac:dyDescent="0.25">
      <c r="A215" s="3" t="str">
        <f t="shared" si="7"/>
        <v>LCALA BasinAverage Event Day (5:50pm to 8:54pm)22</v>
      </c>
      <c r="B215" t="s">
        <v>27</v>
      </c>
      <c r="C215" t="s">
        <v>42</v>
      </c>
      <c r="D215" t="s">
        <v>164</v>
      </c>
      <c r="E215" s="61">
        <v>22</v>
      </c>
      <c r="F215" s="61">
        <v>56.69879150390625</v>
      </c>
      <c r="G215" s="61">
        <v>37.377360000645339</v>
      </c>
      <c r="H215" s="61">
        <v>0.74918287992477417</v>
      </c>
      <c r="I215" s="61">
        <v>87.210466901838387</v>
      </c>
      <c r="J215">
        <f t="shared" si="6"/>
        <v>0</v>
      </c>
    </row>
    <row r="216" spans="1:10" x14ac:dyDescent="0.25">
      <c r="A216" s="3" t="str">
        <f t="shared" si="7"/>
        <v>LCALA BasinAverage Event Day (5:50pm to 8:54pm)23</v>
      </c>
      <c r="B216" t="s">
        <v>27</v>
      </c>
      <c r="C216" t="s">
        <v>42</v>
      </c>
      <c r="D216" t="s">
        <v>164</v>
      </c>
      <c r="E216" s="61">
        <v>23</v>
      </c>
      <c r="F216" s="61">
        <v>62.897266387939453</v>
      </c>
      <c r="G216" s="61">
        <v>56.75102330339864</v>
      </c>
      <c r="H216" s="61">
        <v>0.75659489631652832</v>
      </c>
      <c r="I216" s="61">
        <v>84.720047454142346</v>
      </c>
      <c r="J216">
        <f t="shared" si="6"/>
        <v>0</v>
      </c>
    </row>
    <row r="217" spans="1:10" x14ac:dyDescent="0.25">
      <c r="A217" s="3" t="str">
        <f t="shared" si="7"/>
        <v>LCALA BasinAverage Event Day (5:50pm to 8:54pm)24</v>
      </c>
      <c r="B217" t="s">
        <v>27</v>
      </c>
      <c r="C217" t="s">
        <v>42</v>
      </c>
      <c r="D217" t="s">
        <v>164</v>
      </c>
      <c r="E217" s="61">
        <v>24</v>
      </c>
      <c r="F217" s="61">
        <v>61.896636962890625</v>
      </c>
      <c r="G217" s="61">
        <v>57.190819508161134</v>
      </c>
      <c r="H217" s="61">
        <v>0.73963660001754761</v>
      </c>
      <c r="I217" s="61">
        <v>83.031008418117892</v>
      </c>
      <c r="J217">
        <f t="shared" si="6"/>
        <v>0</v>
      </c>
    </row>
    <row r="218" spans="1:10" x14ac:dyDescent="0.25">
      <c r="A218" s="3" t="str">
        <f t="shared" si="7"/>
        <v>LCALA Basin7/9/2021 (5:50pm to 8:54pm)1</v>
      </c>
      <c r="B218" t="s">
        <v>27</v>
      </c>
      <c r="C218" t="s">
        <v>42</v>
      </c>
      <c r="D218" t="s">
        <v>165</v>
      </c>
      <c r="E218" s="61">
        <v>1</v>
      </c>
      <c r="F218" s="61">
        <v>61.414886474609375</v>
      </c>
      <c r="G218" s="61">
        <v>62.175473750926109</v>
      </c>
      <c r="H218" s="61">
        <v>0.74295312166213989</v>
      </c>
      <c r="I218" s="61">
        <v>79.415929468041327</v>
      </c>
      <c r="J218">
        <f t="shared" si="6"/>
        <v>0</v>
      </c>
    </row>
    <row r="219" spans="1:10" x14ac:dyDescent="0.25">
      <c r="A219" s="3" t="str">
        <f t="shared" si="7"/>
        <v>LCALA Basin7/9/2021 (5:50pm to 8:54pm)2</v>
      </c>
      <c r="B219" t="s">
        <v>27</v>
      </c>
      <c r="C219" t="s">
        <v>42</v>
      </c>
      <c r="D219" t="s">
        <v>165</v>
      </c>
      <c r="E219" s="61">
        <v>2</v>
      </c>
      <c r="F219" s="61">
        <v>61.03070068359375</v>
      </c>
      <c r="G219" s="61">
        <v>60.382036880819605</v>
      </c>
      <c r="H219" s="61">
        <v>0.7404215931892395</v>
      </c>
      <c r="I219" s="61">
        <v>78.592087563120941</v>
      </c>
      <c r="J219">
        <f t="shared" si="6"/>
        <v>0</v>
      </c>
    </row>
    <row r="220" spans="1:10" x14ac:dyDescent="0.25">
      <c r="A220" s="3" t="str">
        <f t="shared" si="7"/>
        <v>LCALA Basin7/9/2021 (5:50pm to 8:54pm)3</v>
      </c>
      <c r="B220" t="s">
        <v>27</v>
      </c>
      <c r="C220" t="s">
        <v>42</v>
      </c>
      <c r="D220" t="s">
        <v>165</v>
      </c>
      <c r="E220" s="61">
        <v>3</v>
      </c>
      <c r="F220" s="61">
        <v>61.143943786621094</v>
      </c>
      <c r="G220" s="61">
        <v>57.630910677050409</v>
      </c>
      <c r="H220" s="61">
        <v>0.76612138748168945</v>
      </c>
      <c r="I220" s="61">
        <v>77.739212433334217</v>
      </c>
      <c r="J220">
        <f t="shared" si="6"/>
        <v>0</v>
      </c>
    </row>
    <row r="221" spans="1:10" x14ac:dyDescent="0.25">
      <c r="A221" s="3" t="str">
        <f t="shared" si="7"/>
        <v>LCALA Basin7/9/2021 (5:50pm to 8:54pm)4</v>
      </c>
      <c r="B221" t="s">
        <v>27</v>
      </c>
      <c r="C221" t="s">
        <v>42</v>
      </c>
      <c r="D221" t="s">
        <v>165</v>
      </c>
      <c r="E221" s="61">
        <v>4</v>
      </c>
      <c r="F221" s="61">
        <v>60.956577301025391</v>
      </c>
      <c r="G221" s="61">
        <v>58.347313258291685</v>
      </c>
      <c r="H221" s="61">
        <v>0.80479907989501953</v>
      </c>
      <c r="I221" s="61">
        <v>77.234273947885583</v>
      </c>
      <c r="J221">
        <f t="shared" si="6"/>
        <v>0</v>
      </c>
    </row>
    <row r="222" spans="1:10" x14ac:dyDescent="0.25">
      <c r="A222" s="3" t="str">
        <f t="shared" si="7"/>
        <v>LCALA Basin7/9/2021 (5:50pm to 8:54pm)5</v>
      </c>
      <c r="B222" t="s">
        <v>27</v>
      </c>
      <c r="C222" t="s">
        <v>42</v>
      </c>
      <c r="D222" t="s">
        <v>165</v>
      </c>
      <c r="E222" s="61">
        <v>5</v>
      </c>
      <c r="F222" s="61">
        <v>61.879264831542969</v>
      </c>
      <c r="G222" s="61">
        <v>61.487258811935945</v>
      </c>
      <c r="H222" s="61">
        <v>0.81930327415466309</v>
      </c>
      <c r="I222" s="61">
        <v>76.514644964935698</v>
      </c>
      <c r="J222">
        <f t="shared" si="6"/>
        <v>0</v>
      </c>
    </row>
    <row r="223" spans="1:10" x14ac:dyDescent="0.25">
      <c r="A223" s="3" t="str">
        <f t="shared" si="7"/>
        <v>LCALA Basin7/9/2021 (5:50pm to 8:54pm)6</v>
      </c>
      <c r="B223" t="s">
        <v>27</v>
      </c>
      <c r="C223" t="s">
        <v>42</v>
      </c>
      <c r="D223" t="s">
        <v>165</v>
      </c>
      <c r="E223" s="61">
        <v>6</v>
      </c>
      <c r="F223" s="61">
        <v>62.21148681640625</v>
      </c>
      <c r="G223" s="61">
        <v>61.877291535608677</v>
      </c>
      <c r="H223" s="61">
        <v>0.76946693658828735</v>
      </c>
      <c r="I223" s="61">
        <v>75.67746100752224</v>
      </c>
      <c r="J223">
        <f t="shared" si="6"/>
        <v>0</v>
      </c>
    </row>
    <row r="224" spans="1:10" x14ac:dyDescent="0.25">
      <c r="A224" s="3" t="str">
        <f t="shared" si="7"/>
        <v>LCALA Basin7/9/2021 (5:50pm to 8:54pm)7</v>
      </c>
      <c r="B224" t="s">
        <v>27</v>
      </c>
      <c r="C224" t="s">
        <v>42</v>
      </c>
      <c r="D224" t="s">
        <v>165</v>
      </c>
      <c r="E224" s="61">
        <v>7</v>
      </c>
      <c r="F224" s="61">
        <v>61.577095031738281</v>
      </c>
      <c r="G224" s="61">
        <v>62.003320103341714</v>
      </c>
      <c r="H224" s="61">
        <v>0.79944753646850586</v>
      </c>
      <c r="I224" s="61">
        <v>75.286439018234091</v>
      </c>
      <c r="J224">
        <f t="shared" si="6"/>
        <v>0</v>
      </c>
    </row>
    <row r="225" spans="1:10" x14ac:dyDescent="0.25">
      <c r="A225" s="3" t="str">
        <f t="shared" si="7"/>
        <v>LCALA Basin7/9/2021 (5:50pm to 8:54pm)8</v>
      </c>
      <c r="B225" t="s">
        <v>27</v>
      </c>
      <c r="C225" t="s">
        <v>42</v>
      </c>
      <c r="D225" t="s">
        <v>165</v>
      </c>
      <c r="E225" s="61">
        <v>8</v>
      </c>
      <c r="F225" s="61">
        <v>65.483253479003906</v>
      </c>
      <c r="G225" s="61">
        <v>64.059291769361849</v>
      </c>
      <c r="H225" s="61">
        <v>0.6570734977722168</v>
      </c>
      <c r="I225" s="61">
        <v>75.790950304408881</v>
      </c>
      <c r="J225">
        <f t="shared" si="6"/>
        <v>0</v>
      </c>
    </row>
    <row r="226" spans="1:10" x14ac:dyDescent="0.25">
      <c r="A226" s="3" t="str">
        <f t="shared" si="7"/>
        <v>LCALA Basin7/9/2021 (5:50pm to 8:54pm)9</v>
      </c>
      <c r="B226" t="s">
        <v>27</v>
      </c>
      <c r="C226" t="s">
        <v>42</v>
      </c>
      <c r="D226" t="s">
        <v>165</v>
      </c>
      <c r="E226" s="61">
        <v>9</v>
      </c>
      <c r="F226" s="61">
        <v>66.980216979980469</v>
      </c>
      <c r="G226" s="61">
        <v>66.390139055698683</v>
      </c>
      <c r="H226" s="61">
        <v>0.54079192876815796</v>
      </c>
      <c r="I226" s="61">
        <v>77.881185699920067</v>
      </c>
      <c r="J226">
        <f t="shared" si="6"/>
        <v>0</v>
      </c>
    </row>
    <row r="227" spans="1:10" x14ac:dyDescent="0.25">
      <c r="A227" s="3" t="str">
        <f t="shared" si="7"/>
        <v>LCALA Basin7/9/2021 (5:50pm to 8:54pm)10</v>
      </c>
      <c r="B227" t="s">
        <v>27</v>
      </c>
      <c r="C227" t="s">
        <v>42</v>
      </c>
      <c r="D227" t="s">
        <v>165</v>
      </c>
      <c r="E227" s="61">
        <v>10</v>
      </c>
      <c r="F227" s="61">
        <v>67.317459106445313</v>
      </c>
      <c r="G227" s="61">
        <v>68.374026491370188</v>
      </c>
      <c r="H227" s="61">
        <v>0.47954413294792175</v>
      </c>
      <c r="I227" s="61">
        <v>80.624828051909887</v>
      </c>
      <c r="J227">
        <f t="shared" si="6"/>
        <v>0</v>
      </c>
    </row>
    <row r="228" spans="1:10" x14ac:dyDescent="0.25">
      <c r="A228" s="3" t="str">
        <f t="shared" si="7"/>
        <v>LCALA Basin7/9/2021 (5:50pm to 8:54pm)11</v>
      </c>
      <c r="B228" t="s">
        <v>27</v>
      </c>
      <c r="C228" t="s">
        <v>42</v>
      </c>
      <c r="D228" t="s">
        <v>165</v>
      </c>
      <c r="E228" s="61">
        <v>11</v>
      </c>
      <c r="F228" s="61">
        <v>64.812774658203125</v>
      </c>
      <c r="G228" s="61">
        <v>64.433964517494786</v>
      </c>
      <c r="H228" s="61">
        <v>0.34242105484008789</v>
      </c>
      <c r="I228" s="61">
        <v>83.722483765056509</v>
      </c>
      <c r="J228">
        <f t="shared" si="6"/>
        <v>0</v>
      </c>
    </row>
    <row r="229" spans="1:10" x14ac:dyDescent="0.25">
      <c r="A229" s="3" t="str">
        <f t="shared" si="7"/>
        <v>LCALA Basin7/9/2021 (5:50pm to 8:54pm)12</v>
      </c>
      <c r="B229" t="s">
        <v>27</v>
      </c>
      <c r="C229" t="s">
        <v>42</v>
      </c>
      <c r="D229" t="s">
        <v>165</v>
      </c>
      <c r="E229" s="61">
        <v>12</v>
      </c>
      <c r="F229" s="61">
        <v>60.4786376953125</v>
      </c>
      <c r="G229" s="61">
        <v>58.424396705205623</v>
      </c>
      <c r="H229" s="61">
        <v>0.28030246496200562</v>
      </c>
      <c r="I229" s="61">
        <v>86.389227921223181</v>
      </c>
      <c r="J229">
        <f t="shared" si="6"/>
        <v>0</v>
      </c>
    </row>
    <row r="230" spans="1:10" x14ac:dyDescent="0.25">
      <c r="A230" s="3" t="str">
        <f t="shared" si="7"/>
        <v>LCALA Basin7/9/2021 (5:50pm to 8:54pm)13</v>
      </c>
      <c r="B230" t="s">
        <v>27</v>
      </c>
      <c r="C230" t="s">
        <v>42</v>
      </c>
      <c r="D230" t="s">
        <v>165</v>
      </c>
      <c r="E230" s="61">
        <v>13</v>
      </c>
      <c r="F230" s="61">
        <v>56.798862457275391</v>
      </c>
      <c r="G230" s="61">
        <v>57.120899677452456</v>
      </c>
      <c r="H230" s="61">
        <v>0.32603615522384644</v>
      </c>
      <c r="I230" s="61">
        <v>89.595727963552079</v>
      </c>
      <c r="J230">
        <f t="shared" si="6"/>
        <v>0</v>
      </c>
    </row>
    <row r="231" spans="1:10" x14ac:dyDescent="0.25">
      <c r="A231" s="3" t="str">
        <f t="shared" si="7"/>
        <v>LCALA Basin7/9/2021 (5:50pm to 8:54pm)14</v>
      </c>
      <c r="B231" t="s">
        <v>27</v>
      </c>
      <c r="C231" t="s">
        <v>42</v>
      </c>
      <c r="D231" t="s">
        <v>165</v>
      </c>
      <c r="E231" s="61">
        <v>14</v>
      </c>
      <c r="F231" s="61">
        <v>54.170017242431641</v>
      </c>
      <c r="G231" s="61">
        <v>55.196894792311092</v>
      </c>
      <c r="H231" s="61">
        <v>0.45075628161430359</v>
      </c>
      <c r="I231" s="61">
        <v>92.453492174201656</v>
      </c>
      <c r="J231">
        <f t="shared" si="6"/>
        <v>0</v>
      </c>
    </row>
    <row r="232" spans="1:10" x14ac:dyDescent="0.25">
      <c r="A232" s="3" t="str">
        <f t="shared" si="7"/>
        <v>LCALA Basin7/9/2021 (5:50pm to 8:54pm)15</v>
      </c>
      <c r="B232" t="s">
        <v>27</v>
      </c>
      <c r="C232" t="s">
        <v>42</v>
      </c>
      <c r="D232" t="s">
        <v>165</v>
      </c>
      <c r="E232" s="61">
        <v>15</v>
      </c>
      <c r="F232" s="61">
        <v>51.880088806152344</v>
      </c>
      <c r="G232" s="61">
        <v>51.219605060506318</v>
      </c>
      <c r="H232" s="61">
        <v>0.57310152053833008</v>
      </c>
      <c r="I232" s="61">
        <v>94.305880041856838</v>
      </c>
      <c r="J232">
        <f t="shared" si="6"/>
        <v>0</v>
      </c>
    </row>
    <row r="233" spans="1:10" x14ac:dyDescent="0.25">
      <c r="A233" s="3" t="str">
        <f t="shared" si="7"/>
        <v>LCALA Basin7/9/2021 (5:50pm to 8:54pm)16</v>
      </c>
      <c r="B233" t="s">
        <v>27</v>
      </c>
      <c r="C233" t="s">
        <v>42</v>
      </c>
      <c r="D233" t="s">
        <v>165</v>
      </c>
      <c r="E233" s="61">
        <v>16</v>
      </c>
      <c r="F233" s="61">
        <v>46.336982727050781</v>
      </c>
      <c r="G233" s="61">
        <v>43.532703408536378</v>
      </c>
      <c r="H233" s="61">
        <v>0.57353007793426514</v>
      </c>
      <c r="I233" s="61">
        <v>96.303903867525591</v>
      </c>
      <c r="J233">
        <f t="shared" si="6"/>
        <v>0</v>
      </c>
    </row>
    <row r="234" spans="1:10" x14ac:dyDescent="0.25">
      <c r="A234" s="3" t="str">
        <f t="shared" si="7"/>
        <v>LCALA Basin7/9/2021 (5:50pm to 8:54pm)17</v>
      </c>
      <c r="B234" t="s">
        <v>27</v>
      </c>
      <c r="C234" t="s">
        <v>42</v>
      </c>
      <c r="D234" t="s">
        <v>165</v>
      </c>
      <c r="E234" s="61">
        <v>17</v>
      </c>
      <c r="F234" s="61">
        <v>38.865493774414063</v>
      </c>
      <c r="G234" s="61">
        <v>36.307515928531942</v>
      </c>
      <c r="H234" s="61">
        <v>0.54056012630462646</v>
      </c>
      <c r="I234" s="61">
        <v>97.375297842971335</v>
      </c>
      <c r="J234">
        <f t="shared" si="6"/>
        <v>0</v>
      </c>
    </row>
    <row r="235" spans="1:10" x14ac:dyDescent="0.25">
      <c r="A235" s="3" t="str">
        <f t="shared" si="7"/>
        <v>LCALA Basin7/9/2021 (5:50pm to 8:54pm)18</v>
      </c>
      <c r="B235" t="s">
        <v>27</v>
      </c>
      <c r="C235" t="s">
        <v>42</v>
      </c>
      <c r="D235" t="s">
        <v>165</v>
      </c>
      <c r="E235" s="61">
        <v>18</v>
      </c>
      <c r="F235" s="61">
        <v>38.740024566650391</v>
      </c>
      <c r="G235" s="61">
        <v>32.919621029787308</v>
      </c>
      <c r="H235" s="61">
        <v>0.55649179220199585</v>
      </c>
      <c r="I235" s="61">
        <v>97.420401014414637</v>
      </c>
      <c r="J235">
        <f t="shared" si="6"/>
        <v>0</v>
      </c>
    </row>
    <row r="236" spans="1:10" x14ac:dyDescent="0.25">
      <c r="A236" s="3" t="str">
        <f t="shared" si="7"/>
        <v>LCALA Basin7/9/2021 (5:50pm to 8:54pm)19</v>
      </c>
      <c r="B236" t="s">
        <v>27</v>
      </c>
      <c r="C236" t="s">
        <v>42</v>
      </c>
      <c r="D236" t="s">
        <v>165</v>
      </c>
      <c r="E236" s="61">
        <v>19</v>
      </c>
      <c r="F236" s="61">
        <v>41.262081146240234</v>
      </c>
      <c r="G236" s="61">
        <v>11.623210943993923</v>
      </c>
      <c r="H236" s="61">
        <v>0.54208934307098389</v>
      </c>
      <c r="I236" s="61">
        <v>96.196832292017717</v>
      </c>
      <c r="J236">
        <f t="shared" si="6"/>
        <v>0</v>
      </c>
    </row>
    <row r="237" spans="1:10" x14ac:dyDescent="0.25">
      <c r="A237" s="3" t="str">
        <f t="shared" si="7"/>
        <v>LCALA Basin7/9/2021 (5:50pm to 8:54pm)20</v>
      </c>
      <c r="B237" t="s">
        <v>27</v>
      </c>
      <c r="C237" t="s">
        <v>42</v>
      </c>
      <c r="D237" t="s">
        <v>165</v>
      </c>
      <c r="E237" s="61">
        <v>20</v>
      </c>
      <c r="F237" s="61">
        <v>44.377407073974609</v>
      </c>
      <c r="G237" s="61">
        <v>11.638376553051463</v>
      </c>
      <c r="H237" s="61">
        <v>0.61047887802124023</v>
      </c>
      <c r="I237" s="61">
        <v>94.108011215056294</v>
      </c>
      <c r="J237">
        <f t="shared" si="6"/>
        <v>0</v>
      </c>
    </row>
    <row r="238" spans="1:10" x14ac:dyDescent="0.25">
      <c r="A238" s="3" t="str">
        <f t="shared" si="7"/>
        <v>LCALA Basin7/9/2021 (5:50pm to 8:54pm)21</v>
      </c>
      <c r="B238" t="s">
        <v>27</v>
      </c>
      <c r="C238" t="s">
        <v>42</v>
      </c>
      <c r="D238" t="s">
        <v>165</v>
      </c>
      <c r="E238" s="61">
        <v>21</v>
      </c>
      <c r="F238" s="61">
        <v>48.883419036865234</v>
      </c>
      <c r="G238" s="61">
        <v>12.881330100996889</v>
      </c>
      <c r="H238" s="61">
        <v>0.6165434718132019</v>
      </c>
      <c r="I238" s="61">
        <v>90.99249247239797</v>
      </c>
      <c r="J238">
        <f t="shared" si="6"/>
        <v>0</v>
      </c>
    </row>
    <row r="239" spans="1:10" x14ac:dyDescent="0.25">
      <c r="A239" s="3" t="str">
        <f t="shared" si="7"/>
        <v>LCALA Basin7/9/2021 (5:50pm to 8:54pm)22</v>
      </c>
      <c r="B239" t="s">
        <v>27</v>
      </c>
      <c r="C239" t="s">
        <v>42</v>
      </c>
      <c r="D239" t="s">
        <v>165</v>
      </c>
      <c r="E239" s="61">
        <v>22</v>
      </c>
      <c r="F239" s="61">
        <v>56.69879150390625</v>
      </c>
      <c r="G239" s="61">
        <v>37.377360000645339</v>
      </c>
      <c r="H239" s="61">
        <v>0.74918287992477417</v>
      </c>
      <c r="I239" s="61">
        <v>87.210466901838387</v>
      </c>
      <c r="J239">
        <f t="shared" si="6"/>
        <v>0</v>
      </c>
    </row>
    <row r="240" spans="1:10" x14ac:dyDescent="0.25">
      <c r="A240" s="3" t="str">
        <f t="shared" si="7"/>
        <v>LCALA Basin7/9/2021 (5:50pm to 8:54pm)23</v>
      </c>
      <c r="B240" t="s">
        <v>27</v>
      </c>
      <c r="C240" t="s">
        <v>42</v>
      </c>
      <c r="D240" t="s">
        <v>165</v>
      </c>
      <c r="E240" s="61">
        <v>23</v>
      </c>
      <c r="F240" s="61">
        <v>62.897266387939453</v>
      </c>
      <c r="G240" s="61">
        <v>56.75102330339864</v>
      </c>
      <c r="H240" s="61">
        <v>0.75659489631652832</v>
      </c>
      <c r="I240" s="61">
        <v>84.720047454142346</v>
      </c>
      <c r="J240">
        <f t="shared" si="6"/>
        <v>0</v>
      </c>
    </row>
    <row r="241" spans="1:10" x14ac:dyDescent="0.25">
      <c r="A241" s="3" t="str">
        <f t="shared" si="7"/>
        <v>LCALA Basin7/9/2021 (5:50pm to 8:54pm)24</v>
      </c>
      <c r="B241" t="s">
        <v>27</v>
      </c>
      <c r="C241" t="s">
        <v>42</v>
      </c>
      <c r="D241" t="s">
        <v>165</v>
      </c>
      <c r="E241" s="61">
        <v>24</v>
      </c>
      <c r="F241" s="61">
        <v>61.896636962890625</v>
      </c>
      <c r="G241" s="61">
        <v>57.190819508161134</v>
      </c>
      <c r="H241" s="61">
        <v>0.73963660001754761</v>
      </c>
      <c r="I241" s="61">
        <v>83.031008418117892</v>
      </c>
      <c r="J241">
        <f t="shared" si="6"/>
        <v>0</v>
      </c>
    </row>
    <row r="242" spans="1:10" x14ac:dyDescent="0.25">
      <c r="A242" s="3" t="str">
        <f t="shared" si="7"/>
        <v>LCAOutside LA BasinAverage Event Day (5:50pm to 8:54pm)1</v>
      </c>
      <c r="B242" t="s">
        <v>27</v>
      </c>
      <c r="C242" t="s">
        <v>43</v>
      </c>
      <c r="D242" t="s">
        <v>164</v>
      </c>
      <c r="E242" s="61">
        <v>1</v>
      </c>
      <c r="F242" s="61">
        <v>64.77960205078125</v>
      </c>
      <c r="G242" s="61">
        <v>58.041603754865001</v>
      </c>
      <c r="H242" s="61">
        <v>0.93288624286651611</v>
      </c>
      <c r="I242" s="61">
        <v>87.859661827716351</v>
      </c>
      <c r="J242">
        <f t="shared" si="6"/>
        <v>0</v>
      </c>
    </row>
    <row r="243" spans="1:10" x14ac:dyDescent="0.25">
      <c r="A243" s="3" t="str">
        <f t="shared" si="7"/>
        <v>LCAOutside LA BasinAverage Event Day (5:50pm to 8:54pm)2</v>
      </c>
      <c r="B243" t="s">
        <v>27</v>
      </c>
      <c r="C243" t="s">
        <v>43</v>
      </c>
      <c r="D243" t="s">
        <v>164</v>
      </c>
      <c r="E243" s="61">
        <v>2</v>
      </c>
      <c r="F243" s="61">
        <v>64.328514099121094</v>
      </c>
      <c r="G243" s="61">
        <v>57.293157340073101</v>
      </c>
      <c r="H243" s="61">
        <v>0.9172247052192688</v>
      </c>
      <c r="I243" s="61">
        <v>86.825603856716882</v>
      </c>
      <c r="J243">
        <f t="shared" si="6"/>
        <v>0</v>
      </c>
    </row>
    <row r="244" spans="1:10" x14ac:dyDescent="0.25">
      <c r="A244" s="3" t="str">
        <f t="shared" si="7"/>
        <v>LCAOutside LA BasinAverage Event Day (5:50pm to 8:54pm)3</v>
      </c>
      <c r="B244" t="s">
        <v>27</v>
      </c>
      <c r="C244" t="s">
        <v>43</v>
      </c>
      <c r="D244" t="s">
        <v>164</v>
      </c>
      <c r="E244" s="61">
        <v>3</v>
      </c>
      <c r="F244" s="61">
        <v>64.194618225097656</v>
      </c>
      <c r="G244" s="61">
        <v>57.117234607201269</v>
      </c>
      <c r="H244" s="61">
        <v>0.89593058824539185</v>
      </c>
      <c r="I244" s="61">
        <v>85.113164242699568</v>
      </c>
      <c r="J244">
        <f t="shared" si="6"/>
        <v>0</v>
      </c>
    </row>
    <row r="245" spans="1:10" x14ac:dyDescent="0.25">
      <c r="A245" s="3" t="str">
        <f t="shared" si="7"/>
        <v>LCAOutside LA BasinAverage Event Day (5:50pm to 8:54pm)4</v>
      </c>
      <c r="B245" t="s">
        <v>27</v>
      </c>
      <c r="C245" t="s">
        <v>43</v>
      </c>
      <c r="D245" t="s">
        <v>164</v>
      </c>
      <c r="E245" s="61">
        <v>4</v>
      </c>
      <c r="F245" s="61">
        <v>63.313568115234375</v>
      </c>
      <c r="G245" s="61">
        <v>57.041345571046726</v>
      </c>
      <c r="H245" s="61">
        <v>0.92012077569961548</v>
      </c>
      <c r="I245" s="61">
        <v>84.271376803721978</v>
      </c>
      <c r="J245">
        <f t="shared" si="6"/>
        <v>0</v>
      </c>
    </row>
    <row r="246" spans="1:10" x14ac:dyDescent="0.25">
      <c r="A246" s="3" t="str">
        <f t="shared" si="7"/>
        <v>LCAOutside LA BasinAverage Event Day (5:50pm to 8:54pm)5</v>
      </c>
      <c r="B246" t="s">
        <v>27</v>
      </c>
      <c r="C246" t="s">
        <v>43</v>
      </c>
      <c r="D246" t="s">
        <v>164</v>
      </c>
      <c r="E246" s="61">
        <v>5</v>
      </c>
      <c r="F246" s="61">
        <v>62.893844604492188</v>
      </c>
      <c r="G246" s="61">
        <v>57.066980310278623</v>
      </c>
      <c r="H246" s="61">
        <v>0.93939810991287231</v>
      </c>
      <c r="I246" s="61">
        <v>83.839492745720989</v>
      </c>
      <c r="J246">
        <f t="shared" si="6"/>
        <v>0</v>
      </c>
    </row>
    <row r="247" spans="1:10" x14ac:dyDescent="0.25">
      <c r="A247" s="3" t="str">
        <f t="shared" si="7"/>
        <v>LCAOutside LA BasinAverage Event Day (5:50pm to 8:54pm)6</v>
      </c>
      <c r="B247" t="s">
        <v>27</v>
      </c>
      <c r="C247" t="s">
        <v>43</v>
      </c>
      <c r="D247" t="s">
        <v>164</v>
      </c>
      <c r="E247" s="61">
        <v>6</v>
      </c>
      <c r="F247" s="61">
        <v>63.069637298583984</v>
      </c>
      <c r="G247" s="61">
        <v>55.928893348717608</v>
      </c>
      <c r="H247" s="61">
        <v>0.91220921277999878</v>
      </c>
      <c r="I247" s="61">
        <v>83.506521732775596</v>
      </c>
      <c r="J247">
        <f t="shared" si="6"/>
        <v>0</v>
      </c>
    </row>
    <row r="248" spans="1:10" x14ac:dyDescent="0.25">
      <c r="A248" s="3" t="str">
        <f t="shared" si="7"/>
        <v>LCAOutside LA BasinAverage Event Day (5:50pm to 8:54pm)7</v>
      </c>
      <c r="B248" t="s">
        <v>27</v>
      </c>
      <c r="C248" t="s">
        <v>43</v>
      </c>
      <c r="D248" t="s">
        <v>164</v>
      </c>
      <c r="E248" s="61">
        <v>7</v>
      </c>
      <c r="F248" s="61">
        <v>62.818630218505859</v>
      </c>
      <c r="G248" s="61">
        <v>56.616694902391771</v>
      </c>
      <c r="H248" s="61">
        <v>0.89304870367050171</v>
      </c>
      <c r="I248" s="61">
        <v>82.409057965816501</v>
      </c>
      <c r="J248">
        <f t="shared" si="6"/>
        <v>0</v>
      </c>
    </row>
    <row r="249" spans="1:10" x14ac:dyDescent="0.25">
      <c r="A249" s="3" t="str">
        <f t="shared" si="7"/>
        <v>LCAOutside LA BasinAverage Event Day (5:50pm to 8:54pm)8</v>
      </c>
      <c r="B249" t="s">
        <v>27</v>
      </c>
      <c r="C249" t="s">
        <v>43</v>
      </c>
      <c r="D249" t="s">
        <v>164</v>
      </c>
      <c r="E249" s="61">
        <v>8</v>
      </c>
      <c r="F249" s="61">
        <v>62.043277740478516</v>
      </c>
      <c r="G249" s="61">
        <v>55.311106163213907</v>
      </c>
      <c r="H249" s="61">
        <v>0.94280433654785156</v>
      </c>
      <c r="I249" s="61">
        <v>83.102415454855858</v>
      </c>
      <c r="J249">
        <f t="shared" si="6"/>
        <v>0</v>
      </c>
    </row>
    <row r="250" spans="1:10" x14ac:dyDescent="0.25">
      <c r="A250" s="3" t="str">
        <f t="shared" si="7"/>
        <v>LCAOutside LA BasinAverage Event Day (5:50pm to 8:54pm)9</v>
      </c>
      <c r="B250" t="s">
        <v>27</v>
      </c>
      <c r="C250" t="s">
        <v>43</v>
      </c>
      <c r="D250" t="s">
        <v>164</v>
      </c>
      <c r="E250" s="61">
        <v>9</v>
      </c>
      <c r="F250" s="61">
        <v>63.759796142578125</v>
      </c>
      <c r="G250" s="61">
        <v>58.622956774825809</v>
      </c>
      <c r="H250" s="61">
        <v>0.80631917715072632</v>
      </c>
      <c r="I250" s="61">
        <v>86.030797097873787</v>
      </c>
      <c r="J250">
        <f t="shared" si="6"/>
        <v>0</v>
      </c>
    </row>
    <row r="251" spans="1:10" x14ac:dyDescent="0.25">
      <c r="A251" s="3" t="str">
        <f t="shared" si="7"/>
        <v>LCAOutside LA BasinAverage Event Day (5:50pm to 8:54pm)10</v>
      </c>
      <c r="B251" t="s">
        <v>27</v>
      </c>
      <c r="C251" t="s">
        <v>43</v>
      </c>
      <c r="D251" t="s">
        <v>164</v>
      </c>
      <c r="E251" s="61">
        <v>10</v>
      </c>
      <c r="F251" s="61">
        <v>65.189140319824219</v>
      </c>
      <c r="G251" s="61">
        <v>67.0778241933982</v>
      </c>
      <c r="H251" s="61">
        <v>0.51888877153396606</v>
      </c>
      <c r="I251" s="61">
        <v>89.624879221814993</v>
      </c>
      <c r="J251">
        <f t="shared" si="6"/>
        <v>0</v>
      </c>
    </row>
    <row r="252" spans="1:10" x14ac:dyDescent="0.25">
      <c r="A252" s="3" t="str">
        <f t="shared" si="7"/>
        <v>LCAOutside LA BasinAverage Event Day (5:50pm to 8:54pm)11</v>
      </c>
      <c r="B252" t="s">
        <v>27</v>
      </c>
      <c r="C252" t="s">
        <v>43</v>
      </c>
      <c r="D252" t="s">
        <v>164</v>
      </c>
      <c r="E252" s="61">
        <v>11</v>
      </c>
      <c r="F252" s="61">
        <v>61.784690856933594</v>
      </c>
      <c r="G252" s="61">
        <v>61.718214670600752</v>
      </c>
      <c r="H252" s="61">
        <v>0.28601479530334473</v>
      </c>
      <c r="I252" s="61">
        <v>92.984178741928218</v>
      </c>
      <c r="J252">
        <f t="shared" si="6"/>
        <v>0</v>
      </c>
    </row>
    <row r="253" spans="1:10" x14ac:dyDescent="0.25">
      <c r="A253" s="3" t="str">
        <f t="shared" si="7"/>
        <v>LCAOutside LA BasinAverage Event Day (5:50pm to 8:54pm)12</v>
      </c>
      <c r="B253" t="s">
        <v>27</v>
      </c>
      <c r="C253" t="s">
        <v>43</v>
      </c>
      <c r="D253" t="s">
        <v>164</v>
      </c>
      <c r="E253" s="61">
        <v>12</v>
      </c>
      <c r="F253" s="61">
        <v>63.687885284423828</v>
      </c>
      <c r="G253" s="61">
        <v>63.962770104725337</v>
      </c>
      <c r="H253" s="61">
        <v>0.32095307111740112</v>
      </c>
      <c r="I253" s="61">
        <v>95.961956518899711</v>
      </c>
      <c r="J253">
        <f t="shared" si="6"/>
        <v>0</v>
      </c>
    </row>
    <row r="254" spans="1:10" x14ac:dyDescent="0.25">
      <c r="A254" s="3" t="str">
        <f t="shared" si="7"/>
        <v>LCAOutside LA BasinAverage Event Day (5:50pm to 8:54pm)13</v>
      </c>
      <c r="B254" t="s">
        <v>27</v>
      </c>
      <c r="C254" t="s">
        <v>43</v>
      </c>
      <c r="D254" t="s">
        <v>164</v>
      </c>
      <c r="E254" s="61">
        <v>13</v>
      </c>
      <c r="F254" s="61">
        <v>59.828083038330078</v>
      </c>
      <c r="G254" s="61">
        <v>57.557454376526408</v>
      </c>
      <c r="H254" s="61">
        <v>0.30644884705543518</v>
      </c>
      <c r="I254" s="61">
        <v>98.74951690488237</v>
      </c>
      <c r="J254">
        <f t="shared" si="6"/>
        <v>0</v>
      </c>
    </row>
    <row r="255" spans="1:10" x14ac:dyDescent="0.25">
      <c r="A255" s="3" t="str">
        <f t="shared" si="7"/>
        <v>LCAOutside LA BasinAverage Event Day (5:50pm to 8:54pm)14</v>
      </c>
      <c r="B255" t="s">
        <v>27</v>
      </c>
      <c r="C255" t="s">
        <v>43</v>
      </c>
      <c r="D255" t="s">
        <v>164</v>
      </c>
      <c r="E255" s="61">
        <v>14</v>
      </c>
      <c r="F255" s="61">
        <v>60.151599884033203</v>
      </c>
      <c r="G255" s="61">
        <v>60.268065153829632</v>
      </c>
      <c r="H255" s="61">
        <v>0.39514720439910889</v>
      </c>
      <c r="I255" s="61">
        <v>100.26884057690079</v>
      </c>
      <c r="J255">
        <f t="shared" si="6"/>
        <v>0</v>
      </c>
    </row>
    <row r="256" spans="1:10" x14ac:dyDescent="0.25">
      <c r="A256" s="3" t="str">
        <f t="shared" si="7"/>
        <v>LCAOutside LA BasinAverage Event Day (5:50pm to 8:54pm)15</v>
      </c>
      <c r="B256" t="s">
        <v>27</v>
      </c>
      <c r="C256" t="s">
        <v>43</v>
      </c>
      <c r="D256" t="s">
        <v>164</v>
      </c>
      <c r="E256" s="61">
        <v>15</v>
      </c>
      <c r="F256" s="61">
        <v>61.051670074462891</v>
      </c>
      <c r="G256" s="61">
        <v>58.861988175995165</v>
      </c>
      <c r="H256" s="61">
        <v>0.4590688943862915</v>
      </c>
      <c r="I256" s="61">
        <v>101.29118357085805</v>
      </c>
      <c r="J256">
        <f t="shared" si="6"/>
        <v>0</v>
      </c>
    </row>
    <row r="257" spans="1:10" x14ac:dyDescent="0.25">
      <c r="A257" s="3" t="str">
        <f t="shared" si="7"/>
        <v>LCAOutside LA BasinAverage Event Day (5:50pm to 8:54pm)16</v>
      </c>
      <c r="B257" t="s">
        <v>27</v>
      </c>
      <c r="C257" t="s">
        <v>43</v>
      </c>
      <c r="D257" t="s">
        <v>164</v>
      </c>
      <c r="E257" s="61">
        <v>16</v>
      </c>
      <c r="F257" s="61">
        <v>61.472774505615234</v>
      </c>
      <c r="G257" s="61">
        <v>59.215997791287322</v>
      </c>
      <c r="H257" s="61">
        <v>0.65827018022537231</v>
      </c>
      <c r="I257" s="61">
        <v>102.06702898083503</v>
      </c>
      <c r="J257">
        <f t="shared" si="6"/>
        <v>0</v>
      </c>
    </row>
    <row r="258" spans="1:10" x14ac:dyDescent="0.25">
      <c r="A258" s="3" t="str">
        <f t="shared" si="7"/>
        <v>LCAOutside LA BasinAverage Event Day (5:50pm to 8:54pm)17</v>
      </c>
      <c r="B258" t="s">
        <v>27</v>
      </c>
      <c r="C258" t="s">
        <v>43</v>
      </c>
      <c r="D258" t="s">
        <v>164</v>
      </c>
      <c r="E258" s="61">
        <v>17</v>
      </c>
      <c r="F258" s="61">
        <v>61.721500396728516</v>
      </c>
      <c r="G258" s="61">
        <v>57.952342932522562</v>
      </c>
      <c r="H258" s="61">
        <v>0.96553671360015869</v>
      </c>
      <c r="I258" s="61">
        <v>102.80362318487532</v>
      </c>
      <c r="J258">
        <f t="shared" ref="J258:J321" si="8">INDEX(events, MATCH(CONCATENATE(B258, C258, D258), events_y, 0), MATCH("Confidential", events_x, 0))</f>
        <v>0</v>
      </c>
    </row>
    <row r="259" spans="1:10" x14ac:dyDescent="0.25">
      <c r="A259" s="3" t="str">
        <f t="shared" ref="A259:A322" si="9">B259&amp;C259&amp;D259&amp;E259</f>
        <v>LCAOutside LA BasinAverage Event Day (5:50pm to 8:54pm)18</v>
      </c>
      <c r="B259" t="s">
        <v>27</v>
      </c>
      <c r="C259" t="s">
        <v>43</v>
      </c>
      <c r="D259" t="s">
        <v>164</v>
      </c>
      <c r="E259" s="61">
        <v>18</v>
      </c>
      <c r="F259" s="61">
        <v>62.212696075439453</v>
      </c>
      <c r="G259" s="61">
        <v>52.020197448572638</v>
      </c>
      <c r="H259" s="61">
        <v>0.99187231063842773</v>
      </c>
      <c r="I259" s="61">
        <v>101.46896134990278</v>
      </c>
      <c r="J259">
        <f t="shared" si="8"/>
        <v>0</v>
      </c>
    </row>
    <row r="260" spans="1:10" x14ac:dyDescent="0.25">
      <c r="A260" s="3" t="str">
        <f t="shared" si="9"/>
        <v>LCAOutside LA BasinAverage Event Day (5:50pm to 8:54pm)19</v>
      </c>
      <c r="B260" t="s">
        <v>27</v>
      </c>
      <c r="C260" t="s">
        <v>43</v>
      </c>
      <c r="D260" t="s">
        <v>164</v>
      </c>
      <c r="E260" s="61">
        <v>19</v>
      </c>
      <c r="F260" s="61">
        <v>66.950820922851563</v>
      </c>
      <c r="G260" s="61">
        <v>10.685405390710518</v>
      </c>
      <c r="H260" s="61">
        <v>1.0423940420150757</v>
      </c>
      <c r="I260" s="61">
        <v>100.39903381287463</v>
      </c>
      <c r="J260">
        <f t="shared" si="8"/>
        <v>0</v>
      </c>
    </row>
    <row r="261" spans="1:10" x14ac:dyDescent="0.25">
      <c r="A261" s="3" t="str">
        <f t="shared" si="9"/>
        <v>LCAOutside LA BasinAverage Event Day (5:50pm to 8:54pm)20</v>
      </c>
      <c r="B261" t="s">
        <v>27</v>
      </c>
      <c r="C261" t="s">
        <v>43</v>
      </c>
      <c r="D261" t="s">
        <v>164</v>
      </c>
      <c r="E261" s="61">
        <v>20</v>
      </c>
      <c r="F261" s="61">
        <v>68.743850708007813</v>
      </c>
      <c r="G261" s="61">
        <v>8.9312462278548779</v>
      </c>
      <c r="H261" s="61">
        <v>1.048545241355896</v>
      </c>
      <c r="I261" s="61">
        <v>99.071135261864569</v>
      </c>
      <c r="J261">
        <f t="shared" si="8"/>
        <v>0</v>
      </c>
    </row>
    <row r="262" spans="1:10" x14ac:dyDescent="0.25">
      <c r="A262" s="3" t="str">
        <f t="shared" si="9"/>
        <v>LCAOutside LA BasinAverage Event Day (5:50pm to 8:54pm)21</v>
      </c>
      <c r="B262" t="s">
        <v>27</v>
      </c>
      <c r="C262" t="s">
        <v>43</v>
      </c>
      <c r="D262" t="s">
        <v>164</v>
      </c>
      <c r="E262" s="61">
        <v>21</v>
      </c>
      <c r="F262" s="61">
        <v>68.858169555664063</v>
      </c>
      <c r="G262" s="61">
        <v>10.004635232511301</v>
      </c>
      <c r="H262" s="61">
        <v>1.0569608211517334</v>
      </c>
      <c r="I262" s="61">
        <v>96.733091782837448</v>
      </c>
      <c r="J262">
        <f t="shared" si="8"/>
        <v>0</v>
      </c>
    </row>
    <row r="263" spans="1:10" x14ac:dyDescent="0.25">
      <c r="A263" s="3" t="str">
        <f t="shared" si="9"/>
        <v>LCAOutside LA BasinAverage Event Day (5:50pm to 8:54pm)22</v>
      </c>
      <c r="B263" t="s">
        <v>27</v>
      </c>
      <c r="C263" t="s">
        <v>43</v>
      </c>
      <c r="D263" t="s">
        <v>164</v>
      </c>
      <c r="E263" s="61">
        <v>22</v>
      </c>
      <c r="F263" s="61">
        <v>69.516067504882813</v>
      </c>
      <c r="G263" s="61">
        <v>17.363393924947264</v>
      </c>
      <c r="H263" s="61">
        <v>1.0580312013626099</v>
      </c>
      <c r="I263" s="61">
        <v>93.65555555083327</v>
      </c>
      <c r="J263">
        <f t="shared" si="8"/>
        <v>0</v>
      </c>
    </row>
    <row r="264" spans="1:10" x14ac:dyDescent="0.25">
      <c r="A264" s="3" t="str">
        <f t="shared" si="9"/>
        <v>LCAOutside LA BasinAverage Event Day (5:50pm to 8:54pm)23</v>
      </c>
      <c r="B264" t="s">
        <v>27</v>
      </c>
      <c r="C264" t="s">
        <v>43</v>
      </c>
      <c r="D264" t="s">
        <v>164</v>
      </c>
      <c r="E264" s="61">
        <v>23</v>
      </c>
      <c r="F264" s="61">
        <v>69.871147155761719</v>
      </c>
      <c r="G264" s="61">
        <v>19.231249125758254</v>
      </c>
      <c r="H264" s="61">
        <v>1.083280086517334</v>
      </c>
      <c r="I264" s="61">
        <v>92.465821251852148</v>
      </c>
      <c r="J264">
        <f t="shared" si="8"/>
        <v>0</v>
      </c>
    </row>
    <row r="265" spans="1:10" x14ac:dyDescent="0.25">
      <c r="A265" s="3" t="str">
        <f t="shared" si="9"/>
        <v>LCAOutside LA BasinAverage Event Day (5:50pm to 8:54pm)24</v>
      </c>
      <c r="B265" t="s">
        <v>27</v>
      </c>
      <c r="C265" t="s">
        <v>43</v>
      </c>
      <c r="D265" t="s">
        <v>164</v>
      </c>
      <c r="E265" s="61">
        <v>24</v>
      </c>
      <c r="F265" s="61">
        <v>68.923248291015625</v>
      </c>
      <c r="G265" s="61">
        <v>20.026316713566334</v>
      </c>
      <c r="H265" s="61">
        <v>1.0830303430557251</v>
      </c>
      <c r="I265" s="61">
        <v>90.607850236833627</v>
      </c>
      <c r="J265">
        <f t="shared" si="8"/>
        <v>0</v>
      </c>
    </row>
    <row r="266" spans="1:10" x14ac:dyDescent="0.25">
      <c r="A266" s="3" t="str">
        <f t="shared" si="9"/>
        <v>LCAOutside LA Basin7/9/2021 (5:50pm to 8:54pm)1</v>
      </c>
      <c r="B266" t="s">
        <v>27</v>
      </c>
      <c r="C266" t="s">
        <v>43</v>
      </c>
      <c r="D266" t="s">
        <v>165</v>
      </c>
      <c r="E266" s="61">
        <v>1</v>
      </c>
      <c r="F266" s="61">
        <v>64.77960205078125</v>
      </c>
      <c r="G266" s="61">
        <v>58.041603754865001</v>
      </c>
      <c r="H266" s="61">
        <v>0.93288624286651611</v>
      </c>
      <c r="I266" s="61">
        <v>87.859661827716351</v>
      </c>
      <c r="J266">
        <f t="shared" si="8"/>
        <v>0</v>
      </c>
    </row>
    <row r="267" spans="1:10" x14ac:dyDescent="0.25">
      <c r="A267" s="3" t="str">
        <f t="shared" si="9"/>
        <v>LCAOutside LA Basin7/9/2021 (5:50pm to 8:54pm)2</v>
      </c>
      <c r="B267" t="s">
        <v>27</v>
      </c>
      <c r="C267" t="s">
        <v>43</v>
      </c>
      <c r="D267" t="s">
        <v>165</v>
      </c>
      <c r="E267" s="61">
        <v>2</v>
      </c>
      <c r="F267" s="61">
        <v>64.328514099121094</v>
      </c>
      <c r="G267" s="61">
        <v>57.293157340073101</v>
      </c>
      <c r="H267" s="61">
        <v>0.9172247052192688</v>
      </c>
      <c r="I267" s="61">
        <v>86.825603856716882</v>
      </c>
      <c r="J267">
        <f t="shared" si="8"/>
        <v>0</v>
      </c>
    </row>
    <row r="268" spans="1:10" x14ac:dyDescent="0.25">
      <c r="A268" s="3" t="str">
        <f t="shared" si="9"/>
        <v>LCAOutside LA Basin7/9/2021 (5:50pm to 8:54pm)3</v>
      </c>
      <c r="B268" t="s">
        <v>27</v>
      </c>
      <c r="C268" t="s">
        <v>43</v>
      </c>
      <c r="D268" t="s">
        <v>165</v>
      </c>
      <c r="E268" s="61">
        <v>3</v>
      </c>
      <c r="F268" s="61">
        <v>64.194618225097656</v>
      </c>
      <c r="G268" s="61">
        <v>57.117234607201269</v>
      </c>
      <c r="H268" s="61">
        <v>0.89593058824539185</v>
      </c>
      <c r="I268" s="61">
        <v>85.113164242699568</v>
      </c>
      <c r="J268">
        <f t="shared" si="8"/>
        <v>0</v>
      </c>
    </row>
    <row r="269" spans="1:10" x14ac:dyDescent="0.25">
      <c r="A269" s="3" t="str">
        <f t="shared" si="9"/>
        <v>LCAOutside LA Basin7/9/2021 (5:50pm to 8:54pm)4</v>
      </c>
      <c r="B269" t="s">
        <v>27</v>
      </c>
      <c r="C269" t="s">
        <v>43</v>
      </c>
      <c r="D269" t="s">
        <v>165</v>
      </c>
      <c r="E269" s="61">
        <v>4</v>
      </c>
      <c r="F269" s="61">
        <v>63.313568115234375</v>
      </c>
      <c r="G269" s="61">
        <v>57.041345571046726</v>
      </c>
      <c r="H269" s="61">
        <v>0.92012077569961548</v>
      </c>
      <c r="I269" s="61">
        <v>84.271376803721978</v>
      </c>
      <c r="J269">
        <f t="shared" si="8"/>
        <v>0</v>
      </c>
    </row>
    <row r="270" spans="1:10" x14ac:dyDescent="0.25">
      <c r="A270" s="3" t="str">
        <f t="shared" si="9"/>
        <v>LCAOutside LA Basin7/9/2021 (5:50pm to 8:54pm)5</v>
      </c>
      <c r="B270" t="s">
        <v>27</v>
      </c>
      <c r="C270" t="s">
        <v>43</v>
      </c>
      <c r="D270" t="s">
        <v>165</v>
      </c>
      <c r="E270" s="61">
        <v>5</v>
      </c>
      <c r="F270" s="61">
        <v>62.893844604492188</v>
      </c>
      <c r="G270" s="61">
        <v>57.066980310278623</v>
      </c>
      <c r="H270" s="61">
        <v>0.93939810991287231</v>
      </c>
      <c r="I270" s="61">
        <v>83.839492745720989</v>
      </c>
      <c r="J270">
        <f t="shared" si="8"/>
        <v>0</v>
      </c>
    </row>
    <row r="271" spans="1:10" x14ac:dyDescent="0.25">
      <c r="A271" s="3" t="str">
        <f t="shared" si="9"/>
        <v>LCAOutside LA Basin7/9/2021 (5:50pm to 8:54pm)6</v>
      </c>
      <c r="B271" t="s">
        <v>27</v>
      </c>
      <c r="C271" t="s">
        <v>43</v>
      </c>
      <c r="D271" t="s">
        <v>165</v>
      </c>
      <c r="E271" s="61">
        <v>6</v>
      </c>
      <c r="F271" s="61">
        <v>63.069637298583984</v>
      </c>
      <c r="G271" s="61">
        <v>55.928893348717608</v>
      </c>
      <c r="H271" s="61">
        <v>0.91220921277999878</v>
      </c>
      <c r="I271" s="61">
        <v>83.506521732775596</v>
      </c>
      <c r="J271">
        <f t="shared" si="8"/>
        <v>0</v>
      </c>
    </row>
    <row r="272" spans="1:10" x14ac:dyDescent="0.25">
      <c r="A272" s="3" t="str">
        <f t="shared" si="9"/>
        <v>LCAOutside LA Basin7/9/2021 (5:50pm to 8:54pm)7</v>
      </c>
      <c r="B272" t="s">
        <v>27</v>
      </c>
      <c r="C272" t="s">
        <v>43</v>
      </c>
      <c r="D272" t="s">
        <v>165</v>
      </c>
      <c r="E272" s="61">
        <v>7</v>
      </c>
      <c r="F272" s="61">
        <v>62.818630218505859</v>
      </c>
      <c r="G272" s="61">
        <v>56.616694902391771</v>
      </c>
      <c r="H272" s="61">
        <v>0.89304870367050171</v>
      </c>
      <c r="I272" s="61">
        <v>82.409057965816501</v>
      </c>
      <c r="J272">
        <f t="shared" si="8"/>
        <v>0</v>
      </c>
    </row>
    <row r="273" spans="1:10" x14ac:dyDescent="0.25">
      <c r="A273" s="3" t="str">
        <f t="shared" si="9"/>
        <v>LCAOutside LA Basin7/9/2021 (5:50pm to 8:54pm)8</v>
      </c>
      <c r="B273" t="s">
        <v>27</v>
      </c>
      <c r="C273" t="s">
        <v>43</v>
      </c>
      <c r="D273" t="s">
        <v>165</v>
      </c>
      <c r="E273" s="61">
        <v>8</v>
      </c>
      <c r="F273" s="61">
        <v>62.043277740478516</v>
      </c>
      <c r="G273" s="61">
        <v>55.311106163213907</v>
      </c>
      <c r="H273" s="61">
        <v>0.94280433654785156</v>
      </c>
      <c r="I273" s="61">
        <v>83.102415454855858</v>
      </c>
      <c r="J273">
        <f t="shared" si="8"/>
        <v>0</v>
      </c>
    </row>
    <row r="274" spans="1:10" x14ac:dyDescent="0.25">
      <c r="A274" s="3" t="str">
        <f t="shared" si="9"/>
        <v>LCAOutside LA Basin7/9/2021 (5:50pm to 8:54pm)9</v>
      </c>
      <c r="B274" t="s">
        <v>27</v>
      </c>
      <c r="C274" t="s">
        <v>43</v>
      </c>
      <c r="D274" t="s">
        <v>165</v>
      </c>
      <c r="E274" s="61">
        <v>9</v>
      </c>
      <c r="F274" s="61">
        <v>63.759796142578125</v>
      </c>
      <c r="G274" s="61">
        <v>58.622956774825809</v>
      </c>
      <c r="H274" s="61">
        <v>0.80631917715072632</v>
      </c>
      <c r="I274" s="61">
        <v>86.030797097873787</v>
      </c>
      <c r="J274">
        <f t="shared" si="8"/>
        <v>0</v>
      </c>
    </row>
    <row r="275" spans="1:10" x14ac:dyDescent="0.25">
      <c r="A275" s="3" t="str">
        <f t="shared" si="9"/>
        <v>LCAOutside LA Basin7/9/2021 (5:50pm to 8:54pm)10</v>
      </c>
      <c r="B275" t="s">
        <v>27</v>
      </c>
      <c r="C275" t="s">
        <v>43</v>
      </c>
      <c r="D275" t="s">
        <v>165</v>
      </c>
      <c r="E275" s="61">
        <v>10</v>
      </c>
      <c r="F275" s="61">
        <v>65.189140319824219</v>
      </c>
      <c r="G275" s="61">
        <v>67.0778241933982</v>
      </c>
      <c r="H275" s="61">
        <v>0.51888877153396606</v>
      </c>
      <c r="I275" s="61">
        <v>89.624879221814993</v>
      </c>
      <c r="J275">
        <f t="shared" si="8"/>
        <v>0</v>
      </c>
    </row>
    <row r="276" spans="1:10" x14ac:dyDescent="0.25">
      <c r="A276" s="3" t="str">
        <f t="shared" si="9"/>
        <v>LCAOutside LA Basin7/9/2021 (5:50pm to 8:54pm)11</v>
      </c>
      <c r="B276" t="s">
        <v>27</v>
      </c>
      <c r="C276" t="s">
        <v>43</v>
      </c>
      <c r="D276" t="s">
        <v>165</v>
      </c>
      <c r="E276" s="61">
        <v>11</v>
      </c>
      <c r="F276" s="61">
        <v>61.784690856933594</v>
      </c>
      <c r="G276" s="61">
        <v>61.718214670600752</v>
      </c>
      <c r="H276" s="61">
        <v>0.28601479530334473</v>
      </c>
      <c r="I276" s="61">
        <v>92.984178741928218</v>
      </c>
      <c r="J276">
        <f t="shared" si="8"/>
        <v>0</v>
      </c>
    </row>
    <row r="277" spans="1:10" x14ac:dyDescent="0.25">
      <c r="A277" s="3" t="str">
        <f t="shared" si="9"/>
        <v>LCAOutside LA Basin7/9/2021 (5:50pm to 8:54pm)12</v>
      </c>
      <c r="B277" t="s">
        <v>27</v>
      </c>
      <c r="C277" t="s">
        <v>43</v>
      </c>
      <c r="D277" t="s">
        <v>165</v>
      </c>
      <c r="E277" s="61">
        <v>12</v>
      </c>
      <c r="F277" s="61">
        <v>63.687885284423828</v>
      </c>
      <c r="G277" s="61">
        <v>63.962770104725337</v>
      </c>
      <c r="H277" s="61">
        <v>0.32095307111740112</v>
      </c>
      <c r="I277" s="61">
        <v>95.961956518899711</v>
      </c>
      <c r="J277">
        <f t="shared" si="8"/>
        <v>0</v>
      </c>
    </row>
    <row r="278" spans="1:10" x14ac:dyDescent="0.25">
      <c r="A278" s="3" t="str">
        <f t="shared" si="9"/>
        <v>LCAOutside LA Basin7/9/2021 (5:50pm to 8:54pm)13</v>
      </c>
      <c r="B278" t="s">
        <v>27</v>
      </c>
      <c r="C278" t="s">
        <v>43</v>
      </c>
      <c r="D278" t="s">
        <v>165</v>
      </c>
      <c r="E278" s="61">
        <v>13</v>
      </c>
      <c r="F278" s="61">
        <v>59.828083038330078</v>
      </c>
      <c r="G278" s="61">
        <v>57.557454376526408</v>
      </c>
      <c r="H278" s="61">
        <v>0.30644884705543518</v>
      </c>
      <c r="I278" s="61">
        <v>98.74951690488237</v>
      </c>
      <c r="J278">
        <f t="shared" si="8"/>
        <v>0</v>
      </c>
    </row>
    <row r="279" spans="1:10" x14ac:dyDescent="0.25">
      <c r="A279" s="3" t="str">
        <f t="shared" si="9"/>
        <v>LCAOutside LA Basin7/9/2021 (5:50pm to 8:54pm)14</v>
      </c>
      <c r="B279" t="s">
        <v>27</v>
      </c>
      <c r="C279" t="s">
        <v>43</v>
      </c>
      <c r="D279" t="s">
        <v>165</v>
      </c>
      <c r="E279" s="61">
        <v>14</v>
      </c>
      <c r="F279" s="61">
        <v>60.151599884033203</v>
      </c>
      <c r="G279" s="61">
        <v>60.268065153829632</v>
      </c>
      <c r="H279" s="61">
        <v>0.39514720439910889</v>
      </c>
      <c r="I279" s="61">
        <v>100.26884057690079</v>
      </c>
      <c r="J279">
        <f t="shared" si="8"/>
        <v>0</v>
      </c>
    </row>
    <row r="280" spans="1:10" x14ac:dyDescent="0.25">
      <c r="A280" s="3" t="str">
        <f t="shared" si="9"/>
        <v>LCAOutside LA Basin7/9/2021 (5:50pm to 8:54pm)15</v>
      </c>
      <c r="B280" t="s">
        <v>27</v>
      </c>
      <c r="C280" t="s">
        <v>43</v>
      </c>
      <c r="D280" t="s">
        <v>165</v>
      </c>
      <c r="E280" s="61">
        <v>15</v>
      </c>
      <c r="F280" s="61">
        <v>61.051670074462891</v>
      </c>
      <c r="G280" s="61">
        <v>58.861988175995165</v>
      </c>
      <c r="H280" s="61">
        <v>0.4590688943862915</v>
      </c>
      <c r="I280" s="61">
        <v>101.29118357085805</v>
      </c>
      <c r="J280">
        <f t="shared" si="8"/>
        <v>0</v>
      </c>
    </row>
    <row r="281" spans="1:10" x14ac:dyDescent="0.25">
      <c r="A281" s="3" t="str">
        <f t="shared" si="9"/>
        <v>LCAOutside LA Basin7/9/2021 (5:50pm to 8:54pm)16</v>
      </c>
      <c r="B281" t="s">
        <v>27</v>
      </c>
      <c r="C281" t="s">
        <v>43</v>
      </c>
      <c r="D281" t="s">
        <v>165</v>
      </c>
      <c r="E281" s="61">
        <v>16</v>
      </c>
      <c r="F281" s="61">
        <v>61.472774505615234</v>
      </c>
      <c r="G281" s="61">
        <v>59.215997791287322</v>
      </c>
      <c r="H281" s="61">
        <v>0.65827018022537231</v>
      </c>
      <c r="I281" s="61">
        <v>102.06702898083503</v>
      </c>
      <c r="J281">
        <f t="shared" si="8"/>
        <v>0</v>
      </c>
    </row>
    <row r="282" spans="1:10" x14ac:dyDescent="0.25">
      <c r="A282" s="3" t="str">
        <f t="shared" si="9"/>
        <v>LCAOutside LA Basin7/9/2021 (5:50pm to 8:54pm)17</v>
      </c>
      <c r="B282" t="s">
        <v>27</v>
      </c>
      <c r="C282" t="s">
        <v>43</v>
      </c>
      <c r="D282" t="s">
        <v>165</v>
      </c>
      <c r="E282" s="61">
        <v>17</v>
      </c>
      <c r="F282" s="61">
        <v>61.721500396728516</v>
      </c>
      <c r="G282" s="61">
        <v>57.952342932522562</v>
      </c>
      <c r="H282" s="61">
        <v>0.96553671360015869</v>
      </c>
      <c r="I282" s="61">
        <v>102.80362318487532</v>
      </c>
      <c r="J282">
        <f t="shared" si="8"/>
        <v>0</v>
      </c>
    </row>
    <row r="283" spans="1:10" x14ac:dyDescent="0.25">
      <c r="A283" s="3" t="str">
        <f t="shared" si="9"/>
        <v>LCAOutside LA Basin7/9/2021 (5:50pm to 8:54pm)18</v>
      </c>
      <c r="B283" t="s">
        <v>27</v>
      </c>
      <c r="C283" t="s">
        <v>43</v>
      </c>
      <c r="D283" t="s">
        <v>165</v>
      </c>
      <c r="E283" s="61">
        <v>18</v>
      </c>
      <c r="F283" s="61">
        <v>62.212696075439453</v>
      </c>
      <c r="G283" s="61">
        <v>52.020197448572638</v>
      </c>
      <c r="H283" s="61">
        <v>0.99187231063842773</v>
      </c>
      <c r="I283" s="61">
        <v>101.46896134990278</v>
      </c>
      <c r="J283">
        <f t="shared" si="8"/>
        <v>0</v>
      </c>
    </row>
    <row r="284" spans="1:10" x14ac:dyDescent="0.25">
      <c r="A284" s="3" t="str">
        <f t="shared" si="9"/>
        <v>LCAOutside LA Basin7/9/2021 (5:50pm to 8:54pm)19</v>
      </c>
      <c r="B284" t="s">
        <v>27</v>
      </c>
      <c r="C284" t="s">
        <v>43</v>
      </c>
      <c r="D284" t="s">
        <v>165</v>
      </c>
      <c r="E284" s="61">
        <v>19</v>
      </c>
      <c r="F284" s="61">
        <v>66.950820922851563</v>
      </c>
      <c r="G284" s="61">
        <v>10.685405390710518</v>
      </c>
      <c r="H284" s="61">
        <v>1.0423940420150757</v>
      </c>
      <c r="I284" s="61">
        <v>100.39903381287463</v>
      </c>
      <c r="J284">
        <f t="shared" si="8"/>
        <v>0</v>
      </c>
    </row>
    <row r="285" spans="1:10" x14ac:dyDescent="0.25">
      <c r="A285" s="3" t="str">
        <f t="shared" si="9"/>
        <v>LCAOutside LA Basin7/9/2021 (5:50pm to 8:54pm)20</v>
      </c>
      <c r="B285" t="s">
        <v>27</v>
      </c>
      <c r="C285" t="s">
        <v>43</v>
      </c>
      <c r="D285" t="s">
        <v>165</v>
      </c>
      <c r="E285" s="61">
        <v>20</v>
      </c>
      <c r="F285" s="61">
        <v>68.743850708007813</v>
      </c>
      <c r="G285" s="61">
        <v>8.9312462278548779</v>
      </c>
      <c r="H285" s="61">
        <v>1.048545241355896</v>
      </c>
      <c r="I285" s="61">
        <v>99.071135261864569</v>
      </c>
      <c r="J285">
        <f t="shared" si="8"/>
        <v>0</v>
      </c>
    </row>
    <row r="286" spans="1:10" x14ac:dyDescent="0.25">
      <c r="A286" s="3" t="str">
        <f t="shared" si="9"/>
        <v>LCAOutside LA Basin7/9/2021 (5:50pm to 8:54pm)21</v>
      </c>
      <c r="B286" t="s">
        <v>27</v>
      </c>
      <c r="C286" t="s">
        <v>43</v>
      </c>
      <c r="D286" t="s">
        <v>165</v>
      </c>
      <c r="E286" s="61">
        <v>21</v>
      </c>
      <c r="F286" s="61">
        <v>68.858169555664063</v>
      </c>
      <c r="G286" s="61">
        <v>10.004635232511301</v>
      </c>
      <c r="H286" s="61">
        <v>1.0569608211517334</v>
      </c>
      <c r="I286" s="61">
        <v>96.733091782837448</v>
      </c>
      <c r="J286">
        <f t="shared" si="8"/>
        <v>0</v>
      </c>
    </row>
    <row r="287" spans="1:10" x14ac:dyDescent="0.25">
      <c r="A287" s="3" t="str">
        <f t="shared" si="9"/>
        <v>LCAOutside LA Basin7/9/2021 (5:50pm to 8:54pm)22</v>
      </c>
      <c r="B287" t="s">
        <v>27</v>
      </c>
      <c r="C287" t="s">
        <v>43</v>
      </c>
      <c r="D287" t="s">
        <v>165</v>
      </c>
      <c r="E287" s="61">
        <v>22</v>
      </c>
      <c r="F287" s="61">
        <v>69.516067504882813</v>
      </c>
      <c r="G287" s="61">
        <v>17.363393924947264</v>
      </c>
      <c r="H287" s="61">
        <v>1.0580312013626099</v>
      </c>
      <c r="I287" s="61">
        <v>93.65555555083327</v>
      </c>
      <c r="J287">
        <f t="shared" si="8"/>
        <v>0</v>
      </c>
    </row>
    <row r="288" spans="1:10" x14ac:dyDescent="0.25">
      <c r="A288" s="3" t="str">
        <f t="shared" si="9"/>
        <v>LCAOutside LA Basin7/9/2021 (5:50pm to 8:54pm)23</v>
      </c>
      <c r="B288" t="s">
        <v>27</v>
      </c>
      <c r="C288" t="s">
        <v>43</v>
      </c>
      <c r="D288" t="s">
        <v>165</v>
      </c>
      <c r="E288" s="61">
        <v>23</v>
      </c>
      <c r="F288" s="61">
        <v>69.871147155761719</v>
      </c>
      <c r="G288" s="61">
        <v>19.231249125758254</v>
      </c>
      <c r="H288" s="61">
        <v>1.083280086517334</v>
      </c>
      <c r="I288" s="61">
        <v>92.465821251852148</v>
      </c>
      <c r="J288">
        <f t="shared" si="8"/>
        <v>0</v>
      </c>
    </row>
    <row r="289" spans="1:10" x14ac:dyDescent="0.25">
      <c r="A289" s="3" t="str">
        <f t="shared" si="9"/>
        <v>LCAOutside LA Basin7/9/2021 (5:50pm to 8:54pm)24</v>
      </c>
      <c r="B289" t="s">
        <v>27</v>
      </c>
      <c r="C289" t="s">
        <v>43</v>
      </c>
      <c r="D289" t="s">
        <v>165</v>
      </c>
      <c r="E289" s="61">
        <v>24</v>
      </c>
      <c r="F289" s="61">
        <v>68.923248291015625</v>
      </c>
      <c r="G289" s="61">
        <v>20.026316713566334</v>
      </c>
      <c r="H289" s="61">
        <v>1.0830303430557251</v>
      </c>
      <c r="I289" s="61">
        <v>90.607850236833627</v>
      </c>
      <c r="J289">
        <f t="shared" si="8"/>
        <v>0</v>
      </c>
    </row>
    <row r="290" spans="1:10" x14ac:dyDescent="0.25">
      <c r="A290" s="3" t="str">
        <f t="shared" si="9"/>
        <v>Net Energy Metered StatusNEM CustomerAverage Event Day (5:50pm to 8:54pm)1</v>
      </c>
      <c r="B290" t="s">
        <v>73</v>
      </c>
      <c r="C290" t="s">
        <v>44</v>
      </c>
      <c r="D290" t="s">
        <v>164</v>
      </c>
      <c r="E290" s="61">
        <v>1</v>
      </c>
      <c r="F290" s="61">
        <v>60.549510955810547</v>
      </c>
      <c r="G290" s="61">
        <v>61.18521210827209</v>
      </c>
      <c r="H290" s="61">
        <v>1.5352977514266968</v>
      </c>
      <c r="I290" s="61">
        <v>91.151851851851845</v>
      </c>
      <c r="J290">
        <f t="shared" si="8"/>
        <v>0</v>
      </c>
    </row>
    <row r="291" spans="1:10" x14ac:dyDescent="0.25">
      <c r="A291" s="3" t="str">
        <f t="shared" si="9"/>
        <v>Net Energy Metered StatusNEM CustomerAverage Event Day (5:50pm to 8:54pm)2</v>
      </c>
      <c r="B291" t="s">
        <v>73</v>
      </c>
      <c r="C291" t="s">
        <v>44</v>
      </c>
      <c r="D291" t="s">
        <v>164</v>
      </c>
      <c r="E291" s="61">
        <v>2</v>
      </c>
      <c r="F291" s="61">
        <v>62.138420104980469</v>
      </c>
      <c r="G291" s="61">
        <v>64.425426627750753</v>
      </c>
      <c r="H291" s="61">
        <v>1.5390496253967285</v>
      </c>
      <c r="I291" s="61">
        <v>88.803703703703661</v>
      </c>
      <c r="J291">
        <f t="shared" si="8"/>
        <v>0</v>
      </c>
    </row>
    <row r="292" spans="1:10" x14ac:dyDescent="0.25">
      <c r="A292" s="3" t="str">
        <f t="shared" si="9"/>
        <v>Net Energy Metered StatusNEM CustomerAverage Event Day (5:50pm to 8:54pm)3</v>
      </c>
      <c r="B292" t="s">
        <v>73</v>
      </c>
      <c r="C292" t="s">
        <v>44</v>
      </c>
      <c r="D292" t="s">
        <v>164</v>
      </c>
      <c r="E292" s="61">
        <v>3</v>
      </c>
      <c r="F292" s="61">
        <v>65.652778625488281</v>
      </c>
      <c r="G292" s="61">
        <v>66.670064095545698</v>
      </c>
      <c r="H292" s="61">
        <v>1.5174633264541626</v>
      </c>
      <c r="I292" s="61">
        <v>87.5</v>
      </c>
      <c r="J292">
        <f t="shared" si="8"/>
        <v>0</v>
      </c>
    </row>
    <row r="293" spans="1:10" x14ac:dyDescent="0.25">
      <c r="A293" s="3" t="str">
        <f t="shared" si="9"/>
        <v>Net Energy Metered StatusNEM CustomerAverage Event Day (5:50pm to 8:54pm)4</v>
      </c>
      <c r="B293" t="s">
        <v>73</v>
      </c>
      <c r="C293" t="s">
        <v>44</v>
      </c>
      <c r="D293" t="s">
        <v>164</v>
      </c>
      <c r="E293" s="61">
        <v>4</v>
      </c>
      <c r="F293" s="61">
        <v>66.4588623046875</v>
      </c>
      <c r="G293" s="61">
        <v>64.68289742039309</v>
      </c>
      <c r="H293" s="61">
        <v>1.5212841033935547</v>
      </c>
      <c r="I293" s="61">
        <v>85.133333333333326</v>
      </c>
      <c r="J293">
        <f t="shared" si="8"/>
        <v>0</v>
      </c>
    </row>
    <row r="294" spans="1:10" x14ac:dyDescent="0.25">
      <c r="A294" s="3" t="str">
        <f t="shared" si="9"/>
        <v>Net Energy Metered StatusNEM CustomerAverage Event Day (5:50pm to 8:54pm)5</v>
      </c>
      <c r="B294" t="s">
        <v>73</v>
      </c>
      <c r="C294" t="s">
        <v>44</v>
      </c>
      <c r="D294" t="s">
        <v>164</v>
      </c>
      <c r="E294" s="61">
        <v>5</v>
      </c>
      <c r="F294" s="61">
        <v>66.862495422363281</v>
      </c>
      <c r="G294" s="61">
        <v>60.563419603639176</v>
      </c>
      <c r="H294" s="61">
        <v>1.5955754518508911</v>
      </c>
      <c r="I294" s="61">
        <v>84.688888888888869</v>
      </c>
      <c r="J294">
        <f t="shared" si="8"/>
        <v>0</v>
      </c>
    </row>
    <row r="295" spans="1:10" x14ac:dyDescent="0.25">
      <c r="A295" s="3" t="str">
        <f t="shared" si="9"/>
        <v>Net Energy Metered StatusNEM CustomerAverage Event Day (5:50pm to 8:54pm)6</v>
      </c>
      <c r="B295" t="s">
        <v>73</v>
      </c>
      <c r="C295" t="s">
        <v>44</v>
      </c>
      <c r="D295" t="s">
        <v>164</v>
      </c>
      <c r="E295" s="61">
        <v>6</v>
      </c>
      <c r="F295" s="61">
        <v>67.007553100585938</v>
      </c>
      <c r="G295" s="61">
        <v>64.952330003182098</v>
      </c>
      <c r="H295" s="61">
        <v>1.5797744989395142</v>
      </c>
      <c r="I295" s="61">
        <v>82.751851851851882</v>
      </c>
      <c r="J295">
        <f t="shared" si="8"/>
        <v>0</v>
      </c>
    </row>
    <row r="296" spans="1:10" x14ac:dyDescent="0.25">
      <c r="A296" s="3" t="str">
        <f t="shared" si="9"/>
        <v>Net Energy Metered StatusNEM CustomerAverage Event Day (5:50pm to 8:54pm)7</v>
      </c>
      <c r="B296" t="s">
        <v>73</v>
      </c>
      <c r="C296" t="s">
        <v>44</v>
      </c>
      <c r="D296" t="s">
        <v>164</v>
      </c>
      <c r="E296" s="61">
        <v>7</v>
      </c>
      <c r="F296" s="61">
        <v>64.526168823242188</v>
      </c>
      <c r="G296" s="61">
        <v>61.474306728552889</v>
      </c>
      <c r="H296" s="61">
        <v>1.4943115711212158</v>
      </c>
      <c r="I296" s="61">
        <v>80.825925925925972</v>
      </c>
      <c r="J296">
        <f t="shared" si="8"/>
        <v>0</v>
      </c>
    </row>
    <row r="297" spans="1:10" x14ac:dyDescent="0.25">
      <c r="A297" s="3" t="str">
        <f t="shared" si="9"/>
        <v>Net Energy Metered StatusNEM CustomerAverage Event Day (5:50pm to 8:54pm)8</v>
      </c>
      <c r="B297" t="s">
        <v>73</v>
      </c>
      <c r="C297" t="s">
        <v>44</v>
      </c>
      <c r="D297" t="s">
        <v>164</v>
      </c>
      <c r="E297" s="61">
        <v>8</v>
      </c>
      <c r="F297" s="61">
        <v>51.079376220703125</v>
      </c>
      <c r="G297" s="61">
        <v>47.167595933984828</v>
      </c>
      <c r="H297" s="61">
        <v>1.3041707277297974</v>
      </c>
      <c r="I297" s="61">
        <v>80.640740740740782</v>
      </c>
      <c r="J297">
        <f t="shared" si="8"/>
        <v>0</v>
      </c>
    </row>
    <row r="298" spans="1:10" x14ac:dyDescent="0.25">
      <c r="A298" s="3" t="str">
        <f t="shared" si="9"/>
        <v>Net Energy Metered StatusNEM CustomerAverage Event Day (5:50pm to 8:54pm)9</v>
      </c>
      <c r="B298" t="s">
        <v>73</v>
      </c>
      <c r="C298" t="s">
        <v>44</v>
      </c>
      <c r="D298" t="s">
        <v>164</v>
      </c>
      <c r="E298" s="61">
        <v>9</v>
      </c>
      <c r="F298" s="61">
        <v>31.574960708618164</v>
      </c>
      <c r="G298" s="61">
        <v>21.469218766247785</v>
      </c>
      <c r="H298" s="61">
        <v>1.1030219793319702</v>
      </c>
      <c r="I298" s="61">
        <v>83.218518518518522</v>
      </c>
      <c r="J298">
        <f t="shared" si="8"/>
        <v>0</v>
      </c>
    </row>
    <row r="299" spans="1:10" x14ac:dyDescent="0.25">
      <c r="A299" s="3" t="str">
        <f t="shared" si="9"/>
        <v>Net Energy Metered StatusNEM CustomerAverage Event Day (5:50pm to 8:54pm)10</v>
      </c>
      <c r="B299" t="s">
        <v>73</v>
      </c>
      <c r="C299" t="s">
        <v>44</v>
      </c>
      <c r="D299" t="s">
        <v>164</v>
      </c>
      <c r="E299" s="61">
        <v>10</v>
      </c>
      <c r="F299" s="61">
        <v>13.40367317199707</v>
      </c>
      <c r="G299" s="61">
        <v>5.1300890534012407</v>
      </c>
      <c r="H299" s="61">
        <v>0.81670111417770386</v>
      </c>
      <c r="I299" s="61">
        <v>87.722222222222229</v>
      </c>
      <c r="J299">
        <f t="shared" si="8"/>
        <v>0</v>
      </c>
    </row>
    <row r="300" spans="1:10" x14ac:dyDescent="0.25">
      <c r="A300" s="3" t="str">
        <f t="shared" si="9"/>
        <v>Net Energy Metered StatusNEM CustomerAverage Event Day (5:50pm to 8:54pm)11</v>
      </c>
      <c r="B300" t="s">
        <v>73</v>
      </c>
      <c r="C300" t="s">
        <v>44</v>
      </c>
      <c r="D300" t="s">
        <v>164</v>
      </c>
      <c r="E300" s="61">
        <v>11</v>
      </c>
      <c r="F300" s="61">
        <v>-0.63150393962860107</v>
      </c>
      <c r="G300" s="61">
        <v>-6.6666075388590498</v>
      </c>
      <c r="H300" s="61">
        <v>0.56358599662780762</v>
      </c>
      <c r="I300" s="61">
        <v>91.766666666666623</v>
      </c>
      <c r="J300">
        <f t="shared" si="8"/>
        <v>0</v>
      </c>
    </row>
    <row r="301" spans="1:10" x14ac:dyDescent="0.25">
      <c r="A301" s="3" t="str">
        <f t="shared" si="9"/>
        <v>Net Energy Metered StatusNEM CustomerAverage Event Day (5:50pm to 8:54pm)12</v>
      </c>
      <c r="B301" t="s">
        <v>73</v>
      </c>
      <c r="C301" t="s">
        <v>44</v>
      </c>
      <c r="D301" t="s">
        <v>164</v>
      </c>
      <c r="E301" s="61">
        <v>12</v>
      </c>
      <c r="F301" s="61">
        <v>-11.056103706359863</v>
      </c>
      <c r="G301" s="61">
        <v>-8.1486927668253575</v>
      </c>
      <c r="H301" s="61">
        <v>0.45961865782737732</v>
      </c>
      <c r="I301" s="61">
        <v>95.385185185185193</v>
      </c>
      <c r="J301">
        <f t="shared" si="8"/>
        <v>0</v>
      </c>
    </row>
    <row r="302" spans="1:10" x14ac:dyDescent="0.25">
      <c r="A302" s="3" t="str">
        <f t="shared" si="9"/>
        <v>Net Energy Metered StatusNEM CustomerAverage Event Day (5:50pm to 8:54pm)13</v>
      </c>
      <c r="B302" t="s">
        <v>73</v>
      </c>
      <c r="C302" t="s">
        <v>44</v>
      </c>
      <c r="D302" t="s">
        <v>164</v>
      </c>
      <c r="E302" s="61">
        <v>13</v>
      </c>
      <c r="F302" s="61">
        <v>-23.271390914916992</v>
      </c>
      <c r="G302" s="61">
        <v>-15.351574398853161</v>
      </c>
      <c r="H302" s="61">
        <v>0.52613085508346558</v>
      </c>
      <c r="I302" s="61">
        <v>99.203703703703709</v>
      </c>
      <c r="J302">
        <f t="shared" si="8"/>
        <v>0</v>
      </c>
    </row>
    <row r="303" spans="1:10" x14ac:dyDescent="0.25">
      <c r="A303" s="3" t="str">
        <f t="shared" si="9"/>
        <v>Net Energy Metered StatusNEM CustomerAverage Event Day (5:50pm to 8:54pm)14</v>
      </c>
      <c r="B303" t="s">
        <v>73</v>
      </c>
      <c r="C303" t="s">
        <v>44</v>
      </c>
      <c r="D303" t="s">
        <v>164</v>
      </c>
      <c r="E303" s="61">
        <v>14</v>
      </c>
      <c r="F303" s="61">
        <v>-21.653921127319336</v>
      </c>
      <c r="G303" s="61">
        <v>-18.847536693016689</v>
      </c>
      <c r="H303" s="61">
        <v>0.70620536804199219</v>
      </c>
      <c r="I303" s="61">
        <v>101.77037037037042</v>
      </c>
      <c r="J303">
        <f t="shared" si="8"/>
        <v>0</v>
      </c>
    </row>
    <row r="304" spans="1:10" x14ac:dyDescent="0.25">
      <c r="A304" s="3" t="str">
        <f t="shared" si="9"/>
        <v>Net Energy Metered StatusNEM CustomerAverage Event Day (5:50pm to 8:54pm)15</v>
      </c>
      <c r="B304" t="s">
        <v>73</v>
      </c>
      <c r="C304" t="s">
        <v>44</v>
      </c>
      <c r="D304" t="s">
        <v>164</v>
      </c>
      <c r="E304" s="61">
        <v>15</v>
      </c>
      <c r="F304" s="61">
        <v>-16.763479232788086</v>
      </c>
      <c r="G304" s="61">
        <v>-4.1997736272988497</v>
      </c>
      <c r="H304" s="61">
        <v>0.86394673585891724</v>
      </c>
      <c r="I304" s="61">
        <v>103.44444444444444</v>
      </c>
      <c r="J304">
        <f t="shared" si="8"/>
        <v>0</v>
      </c>
    </row>
    <row r="305" spans="1:10" x14ac:dyDescent="0.25">
      <c r="A305" s="3" t="str">
        <f t="shared" si="9"/>
        <v>Net Energy Metered StatusNEM CustomerAverage Event Day (5:50pm to 8:54pm)16</v>
      </c>
      <c r="B305" t="s">
        <v>73</v>
      </c>
      <c r="C305" t="s">
        <v>44</v>
      </c>
      <c r="D305" t="s">
        <v>164</v>
      </c>
      <c r="E305" s="61">
        <v>16</v>
      </c>
      <c r="F305" s="61">
        <v>-10.513857841491699</v>
      </c>
      <c r="G305" s="61">
        <v>-6.255159517129262</v>
      </c>
      <c r="H305" s="61">
        <v>1.0561660528182983</v>
      </c>
      <c r="I305" s="61">
        <v>105.15555555555549</v>
      </c>
      <c r="J305">
        <f t="shared" si="8"/>
        <v>0</v>
      </c>
    </row>
    <row r="306" spans="1:10" x14ac:dyDescent="0.25">
      <c r="A306" s="3" t="str">
        <f t="shared" si="9"/>
        <v>Net Energy Metered StatusNEM CustomerAverage Event Day (5:50pm to 8:54pm)17</v>
      </c>
      <c r="B306" t="s">
        <v>73</v>
      </c>
      <c r="C306" t="s">
        <v>44</v>
      </c>
      <c r="D306" t="s">
        <v>164</v>
      </c>
      <c r="E306" s="61">
        <v>17</v>
      </c>
      <c r="F306" s="61">
        <v>0.24594119191169739</v>
      </c>
      <c r="G306" s="61">
        <v>4.1214629036408885</v>
      </c>
      <c r="H306" s="61">
        <v>1.1438065767288208</v>
      </c>
      <c r="I306" s="61">
        <v>106.55555555555554</v>
      </c>
      <c r="J306">
        <f t="shared" si="8"/>
        <v>0</v>
      </c>
    </row>
    <row r="307" spans="1:10" x14ac:dyDescent="0.25">
      <c r="A307" s="3" t="str">
        <f t="shared" si="9"/>
        <v>Net Energy Metered StatusNEM CustomerAverage Event Day (5:50pm to 8:54pm)18</v>
      </c>
      <c r="B307" t="s">
        <v>73</v>
      </c>
      <c r="C307" t="s">
        <v>44</v>
      </c>
      <c r="D307" t="s">
        <v>164</v>
      </c>
      <c r="E307" s="61">
        <v>18</v>
      </c>
      <c r="F307" s="61">
        <v>14.869977951049805</v>
      </c>
      <c r="G307" s="61">
        <v>17.477559762972373</v>
      </c>
      <c r="H307" s="61">
        <v>1.3063333034515381</v>
      </c>
      <c r="I307" s="61">
        <v>107.05555555555557</v>
      </c>
      <c r="J307">
        <f t="shared" si="8"/>
        <v>0</v>
      </c>
    </row>
    <row r="308" spans="1:10" x14ac:dyDescent="0.25">
      <c r="A308" s="3" t="str">
        <f t="shared" si="9"/>
        <v>Net Energy Metered StatusNEM CustomerAverage Event Day (5:50pm to 8:54pm)19</v>
      </c>
      <c r="B308" t="s">
        <v>73</v>
      </c>
      <c r="C308" t="s">
        <v>44</v>
      </c>
      <c r="D308" t="s">
        <v>164</v>
      </c>
      <c r="E308" s="61">
        <v>19</v>
      </c>
      <c r="F308" s="61">
        <v>33.427936553955078</v>
      </c>
      <c r="G308" s="61">
        <v>-5.2233221277042672</v>
      </c>
      <c r="H308" s="61">
        <v>1.4680147171020508</v>
      </c>
      <c r="I308" s="61">
        <v>106.82222222222217</v>
      </c>
      <c r="J308">
        <f t="shared" si="8"/>
        <v>0</v>
      </c>
    </row>
    <row r="309" spans="1:10" x14ac:dyDescent="0.25">
      <c r="A309" s="3" t="str">
        <f t="shared" si="9"/>
        <v>Net Energy Metered StatusNEM CustomerAverage Event Day (5:50pm to 8:54pm)20</v>
      </c>
      <c r="B309" t="s">
        <v>73</v>
      </c>
      <c r="C309" t="s">
        <v>44</v>
      </c>
      <c r="D309" t="s">
        <v>164</v>
      </c>
      <c r="E309" s="61">
        <v>20</v>
      </c>
      <c r="F309" s="61">
        <v>47.511013031005859</v>
      </c>
      <c r="G309" s="61">
        <v>2.5002999073929257</v>
      </c>
      <c r="H309" s="61">
        <v>1.4687387943267822</v>
      </c>
      <c r="I309" s="61">
        <v>106.58888888888887</v>
      </c>
      <c r="J309">
        <f t="shared" si="8"/>
        <v>0</v>
      </c>
    </row>
    <row r="310" spans="1:10" x14ac:dyDescent="0.25">
      <c r="A310" s="3" t="str">
        <f t="shared" si="9"/>
        <v>Net Energy Metered StatusNEM CustomerAverage Event Day (5:50pm to 8:54pm)21</v>
      </c>
      <c r="B310" t="s">
        <v>73</v>
      </c>
      <c r="C310" t="s">
        <v>44</v>
      </c>
      <c r="D310" t="s">
        <v>164</v>
      </c>
      <c r="E310" s="61">
        <v>21</v>
      </c>
      <c r="F310" s="61">
        <v>50.593498229980469</v>
      </c>
      <c r="G310" s="61">
        <v>6.4711665642206313</v>
      </c>
      <c r="H310" s="61">
        <v>1.4651261568069458</v>
      </c>
      <c r="I310" s="61">
        <v>104.23333333333339</v>
      </c>
      <c r="J310">
        <f t="shared" si="8"/>
        <v>0</v>
      </c>
    </row>
    <row r="311" spans="1:10" x14ac:dyDescent="0.25">
      <c r="A311" s="3" t="str">
        <f t="shared" si="9"/>
        <v>Net Energy Metered StatusNEM CustomerAverage Event Day (5:50pm to 8:54pm)22</v>
      </c>
      <c r="B311" t="s">
        <v>73</v>
      </c>
      <c r="C311" t="s">
        <v>44</v>
      </c>
      <c r="D311" t="s">
        <v>164</v>
      </c>
      <c r="E311" s="61">
        <v>22</v>
      </c>
      <c r="F311" s="61">
        <v>50.944686889648438</v>
      </c>
      <c r="G311" s="61">
        <v>40.282118799509824</v>
      </c>
      <c r="H311" s="61">
        <v>1.5064462423324585</v>
      </c>
      <c r="I311" s="61">
        <v>99.955555555555577</v>
      </c>
      <c r="J311">
        <f t="shared" si="8"/>
        <v>0</v>
      </c>
    </row>
    <row r="312" spans="1:10" x14ac:dyDescent="0.25">
      <c r="A312" s="3" t="str">
        <f t="shared" si="9"/>
        <v>Net Energy Metered StatusNEM CustomerAverage Event Day (5:50pm to 8:54pm)23</v>
      </c>
      <c r="B312" t="s">
        <v>73</v>
      </c>
      <c r="C312" t="s">
        <v>44</v>
      </c>
      <c r="D312" t="s">
        <v>164</v>
      </c>
      <c r="E312" s="61">
        <v>23</v>
      </c>
      <c r="F312" s="61">
        <v>51.900802612304688</v>
      </c>
      <c r="G312" s="61">
        <v>41.762751967818652</v>
      </c>
      <c r="H312" s="61">
        <v>1.5288764238357544</v>
      </c>
      <c r="I312" s="61">
        <v>96.096296296296316</v>
      </c>
      <c r="J312">
        <f t="shared" si="8"/>
        <v>0</v>
      </c>
    </row>
    <row r="313" spans="1:10" x14ac:dyDescent="0.25">
      <c r="A313" s="3" t="str">
        <f t="shared" si="9"/>
        <v>Net Energy Metered StatusNEM CustomerAverage Event Day (5:50pm to 8:54pm)24</v>
      </c>
      <c r="B313" t="s">
        <v>73</v>
      </c>
      <c r="C313" t="s">
        <v>44</v>
      </c>
      <c r="D313" t="s">
        <v>164</v>
      </c>
      <c r="E313" s="61">
        <v>24</v>
      </c>
      <c r="F313" s="61">
        <v>52.114315032958984</v>
      </c>
      <c r="G313" s="61">
        <v>41.798704095184803</v>
      </c>
      <c r="H313" s="61">
        <v>1.5509220361709595</v>
      </c>
      <c r="I313" s="61">
        <v>93.807407407407453</v>
      </c>
      <c r="J313">
        <f t="shared" si="8"/>
        <v>0</v>
      </c>
    </row>
    <row r="314" spans="1:10" x14ac:dyDescent="0.25">
      <c r="A314" s="3" t="str">
        <f t="shared" si="9"/>
        <v>Net Energy Metered StatusNEM Customer7/9/2021 (5:50pm to 8:54pm)1</v>
      </c>
      <c r="B314" t="s">
        <v>73</v>
      </c>
      <c r="C314" t="s">
        <v>44</v>
      </c>
      <c r="D314" t="s">
        <v>165</v>
      </c>
      <c r="E314" s="61">
        <v>1</v>
      </c>
      <c r="F314" s="61">
        <v>60.549510955810547</v>
      </c>
      <c r="G314" s="61">
        <v>61.18521210827209</v>
      </c>
      <c r="H314" s="61">
        <v>1.5352977514266968</v>
      </c>
      <c r="I314" s="61">
        <v>91.151851851851845</v>
      </c>
      <c r="J314">
        <f t="shared" si="8"/>
        <v>0</v>
      </c>
    </row>
    <row r="315" spans="1:10" x14ac:dyDescent="0.25">
      <c r="A315" s="3" t="str">
        <f t="shared" si="9"/>
        <v>Net Energy Metered StatusNEM Customer7/9/2021 (5:50pm to 8:54pm)2</v>
      </c>
      <c r="B315" t="s">
        <v>73</v>
      </c>
      <c r="C315" t="s">
        <v>44</v>
      </c>
      <c r="D315" t="s">
        <v>165</v>
      </c>
      <c r="E315" s="61">
        <v>2</v>
      </c>
      <c r="F315" s="61">
        <v>62.138420104980469</v>
      </c>
      <c r="G315" s="61">
        <v>64.425426627750753</v>
      </c>
      <c r="H315" s="61">
        <v>1.5390496253967285</v>
      </c>
      <c r="I315" s="61">
        <v>88.803703703703661</v>
      </c>
      <c r="J315">
        <f t="shared" si="8"/>
        <v>0</v>
      </c>
    </row>
    <row r="316" spans="1:10" x14ac:dyDescent="0.25">
      <c r="A316" s="3" t="str">
        <f t="shared" si="9"/>
        <v>Net Energy Metered StatusNEM Customer7/9/2021 (5:50pm to 8:54pm)3</v>
      </c>
      <c r="B316" t="s">
        <v>73</v>
      </c>
      <c r="C316" t="s">
        <v>44</v>
      </c>
      <c r="D316" t="s">
        <v>165</v>
      </c>
      <c r="E316" s="61">
        <v>3</v>
      </c>
      <c r="F316" s="61">
        <v>65.652778625488281</v>
      </c>
      <c r="G316" s="61">
        <v>66.670064095545698</v>
      </c>
      <c r="H316" s="61">
        <v>1.5174633264541626</v>
      </c>
      <c r="I316" s="61">
        <v>87.5</v>
      </c>
      <c r="J316">
        <f t="shared" si="8"/>
        <v>0</v>
      </c>
    </row>
    <row r="317" spans="1:10" x14ac:dyDescent="0.25">
      <c r="A317" s="3" t="str">
        <f t="shared" si="9"/>
        <v>Net Energy Metered StatusNEM Customer7/9/2021 (5:50pm to 8:54pm)4</v>
      </c>
      <c r="B317" t="s">
        <v>73</v>
      </c>
      <c r="C317" t="s">
        <v>44</v>
      </c>
      <c r="D317" t="s">
        <v>165</v>
      </c>
      <c r="E317" s="61">
        <v>4</v>
      </c>
      <c r="F317" s="61">
        <v>66.4588623046875</v>
      </c>
      <c r="G317" s="61">
        <v>64.68289742039309</v>
      </c>
      <c r="H317" s="61">
        <v>1.5212841033935547</v>
      </c>
      <c r="I317" s="61">
        <v>85.133333333333326</v>
      </c>
      <c r="J317">
        <f t="shared" si="8"/>
        <v>0</v>
      </c>
    </row>
    <row r="318" spans="1:10" x14ac:dyDescent="0.25">
      <c r="A318" s="3" t="str">
        <f t="shared" si="9"/>
        <v>Net Energy Metered StatusNEM Customer7/9/2021 (5:50pm to 8:54pm)5</v>
      </c>
      <c r="B318" t="s">
        <v>73</v>
      </c>
      <c r="C318" t="s">
        <v>44</v>
      </c>
      <c r="D318" t="s">
        <v>165</v>
      </c>
      <c r="E318" s="61">
        <v>5</v>
      </c>
      <c r="F318" s="61">
        <v>66.862495422363281</v>
      </c>
      <c r="G318" s="61">
        <v>60.563419603639176</v>
      </c>
      <c r="H318" s="61">
        <v>1.5955754518508911</v>
      </c>
      <c r="I318" s="61">
        <v>84.688888888888869</v>
      </c>
      <c r="J318">
        <f t="shared" si="8"/>
        <v>0</v>
      </c>
    </row>
    <row r="319" spans="1:10" x14ac:dyDescent="0.25">
      <c r="A319" s="3" t="str">
        <f t="shared" si="9"/>
        <v>Net Energy Metered StatusNEM Customer7/9/2021 (5:50pm to 8:54pm)6</v>
      </c>
      <c r="B319" t="s">
        <v>73</v>
      </c>
      <c r="C319" t="s">
        <v>44</v>
      </c>
      <c r="D319" t="s">
        <v>165</v>
      </c>
      <c r="E319" s="61">
        <v>6</v>
      </c>
      <c r="F319" s="61">
        <v>67.007553100585938</v>
      </c>
      <c r="G319" s="61">
        <v>64.952330003182098</v>
      </c>
      <c r="H319" s="61">
        <v>1.5797744989395142</v>
      </c>
      <c r="I319" s="61">
        <v>82.751851851851882</v>
      </c>
      <c r="J319">
        <f t="shared" si="8"/>
        <v>0</v>
      </c>
    </row>
    <row r="320" spans="1:10" x14ac:dyDescent="0.25">
      <c r="A320" s="3" t="str">
        <f t="shared" si="9"/>
        <v>Net Energy Metered StatusNEM Customer7/9/2021 (5:50pm to 8:54pm)7</v>
      </c>
      <c r="B320" t="s">
        <v>73</v>
      </c>
      <c r="C320" t="s">
        <v>44</v>
      </c>
      <c r="D320" t="s">
        <v>165</v>
      </c>
      <c r="E320" s="61">
        <v>7</v>
      </c>
      <c r="F320" s="61">
        <v>64.526168823242188</v>
      </c>
      <c r="G320" s="61">
        <v>61.474306728552889</v>
      </c>
      <c r="H320" s="61">
        <v>1.4943115711212158</v>
      </c>
      <c r="I320" s="61">
        <v>80.825925925925972</v>
      </c>
      <c r="J320">
        <f t="shared" si="8"/>
        <v>0</v>
      </c>
    </row>
    <row r="321" spans="1:10" x14ac:dyDescent="0.25">
      <c r="A321" s="3" t="str">
        <f t="shared" si="9"/>
        <v>Net Energy Metered StatusNEM Customer7/9/2021 (5:50pm to 8:54pm)8</v>
      </c>
      <c r="B321" t="s">
        <v>73</v>
      </c>
      <c r="C321" t="s">
        <v>44</v>
      </c>
      <c r="D321" t="s">
        <v>165</v>
      </c>
      <c r="E321" s="61">
        <v>8</v>
      </c>
      <c r="F321" s="61">
        <v>51.079376220703125</v>
      </c>
      <c r="G321" s="61">
        <v>47.167595933984828</v>
      </c>
      <c r="H321" s="61">
        <v>1.3041707277297974</v>
      </c>
      <c r="I321" s="61">
        <v>80.640740740740782</v>
      </c>
      <c r="J321">
        <f t="shared" si="8"/>
        <v>0</v>
      </c>
    </row>
    <row r="322" spans="1:10" x14ac:dyDescent="0.25">
      <c r="A322" s="3" t="str">
        <f t="shared" si="9"/>
        <v>Net Energy Metered StatusNEM Customer7/9/2021 (5:50pm to 8:54pm)9</v>
      </c>
      <c r="B322" t="s">
        <v>73</v>
      </c>
      <c r="C322" t="s">
        <v>44</v>
      </c>
      <c r="D322" t="s">
        <v>165</v>
      </c>
      <c r="E322" s="61">
        <v>9</v>
      </c>
      <c r="F322" s="61">
        <v>31.574960708618164</v>
      </c>
      <c r="G322" s="61">
        <v>21.469218766247785</v>
      </c>
      <c r="H322" s="61">
        <v>1.1030219793319702</v>
      </c>
      <c r="I322" s="61">
        <v>83.218518518518522</v>
      </c>
      <c r="J322">
        <f t="shared" ref="J322:J385" si="10">INDEX(events, MATCH(CONCATENATE(B322, C322, D322), events_y, 0), MATCH("Confidential", events_x, 0))</f>
        <v>0</v>
      </c>
    </row>
    <row r="323" spans="1:10" x14ac:dyDescent="0.25">
      <c r="A323" s="3" t="str">
        <f t="shared" ref="A323:A386" si="11">B323&amp;C323&amp;D323&amp;E323</f>
        <v>Net Energy Metered StatusNEM Customer7/9/2021 (5:50pm to 8:54pm)10</v>
      </c>
      <c r="B323" t="s">
        <v>73</v>
      </c>
      <c r="C323" t="s">
        <v>44</v>
      </c>
      <c r="D323" t="s">
        <v>165</v>
      </c>
      <c r="E323" s="61">
        <v>10</v>
      </c>
      <c r="F323" s="61">
        <v>13.40367317199707</v>
      </c>
      <c r="G323" s="61">
        <v>5.1300890534012407</v>
      </c>
      <c r="H323" s="61">
        <v>0.81670111417770386</v>
      </c>
      <c r="I323" s="61">
        <v>87.722222222222229</v>
      </c>
      <c r="J323">
        <f t="shared" si="10"/>
        <v>0</v>
      </c>
    </row>
    <row r="324" spans="1:10" x14ac:dyDescent="0.25">
      <c r="A324" s="3" t="str">
        <f t="shared" si="11"/>
        <v>Net Energy Metered StatusNEM Customer7/9/2021 (5:50pm to 8:54pm)11</v>
      </c>
      <c r="B324" t="s">
        <v>73</v>
      </c>
      <c r="C324" t="s">
        <v>44</v>
      </c>
      <c r="D324" t="s">
        <v>165</v>
      </c>
      <c r="E324" s="61">
        <v>11</v>
      </c>
      <c r="F324" s="61">
        <v>-0.63150393962860107</v>
      </c>
      <c r="G324" s="61">
        <v>-6.6666075388590498</v>
      </c>
      <c r="H324" s="61">
        <v>0.56358599662780762</v>
      </c>
      <c r="I324" s="61">
        <v>91.766666666666623</v>
      </c>
      <c r="J324">
        <f t="shared" si="10"/>
        <v>0</v>
      </c>
    </row>
    <row r="325" spans="1:10" x14ac:dyDescent="0.25">
      <c r="A325" s="3" t="str">
        <f t="shared" si="11"/>
        <v>Net Energy Metered StatusNEM Customer7/9/2021 (5:50pm to 8:54pm)12</v>
      </c>
      <c r="B325" t="s">
        <v>73</v>
      </c>
      <c r="C325" t="s">
        <v>44</v>
      </c>
      <c r="D325" t="s">
        <v>165</v>
      </c>
      <c r="E325" s="61">
        <v>12</v>
      </c>
      <c r="F325" s="61">
        <v>-11.056103706359863</v>
      </c>
      <c r="G325" s="61">
        <v>-8.1486927668253575</v>
      </c>
      <c r="H325" s="61">
        <v>0.45961865782737732</v>
      </c>
      <c r="I325" s="61">
        <v>95.385185185185193</v>
      </c>
      <c r="J325">
        <f t="shared" si="10"/>
        <v>0</v>
      </c>
    </row>
    <row r="326" spans="1:10" x14ac:dyDescent="0.25">
      <c r="A326" s="3" t="str">
        <f t="shared" si="11"/>
        <v>Net Energy Metered StatusNEM Customer7/9/2021 (5:50pm to 8:54pm)13</v>
      </c>
      <c r="B326" t="s">
        <v>73</v>
      </c>
      <c r="C326" t="s">
        <v>44</v>
      </c>
      <c r="D326" t="s">
        <v>165</v>
      </c>
      <c r="E326" s="61">
        <v>13</v>
      </c>
      <c r="F326" s="61">
        <v>-23.271390914916992</v>
      </c>
      <c r="G326" s="61">
        <v>-15.351574398853161</v>
      </c>
      <c r="H326" s="61">
        <v>0.52613085508346558</v>
      </c>
      <c r="I326" s="61">
        <v>99.203703703703709</v>
      </c>
      <c r="J326">
        <f t="shared" si="10"/>
        <v>0</v>
      </c>
    </row>
    <row r="327" spans="1:10" x14ac:dyDescent="0.25">
      <c r="A327" s="3" t="str">
        <f t="shared" si="11"/>
        <v>Net Energy Metered StatusNEM Customer7/9/2021 (5:50pm to 8:54pm)14</v>
      </c>
      <c r="B327" t="s">
        <v>73</v>
      </c>
      <c r="C327" t="s">
        <v>44</v>
      </c>
      <c r="D327" t="s">
        <v>165</v>
      </c>
      <c r="E327" s="61">
        <v>14</v>
      </c>
      <c r="F327" s="61">
        <v>-21.653921127319336</v>
      </c>
      <c r="G327" s="61">
        <v>-18.847536693016689</v>
      </c>
      <c r="H327" s="61">
        <v>0.70620536804199219</v>
      </c>
      <c r="I327" s="61">
        <v>101.77037037037042</v>
      </c>
      <c r="J327">
        <f t="shared" si="10"/>
        <v>0</v>
      </c>
    </row>
    <row r="328" spans="1:10" x14ac:dyDescent="0.25">
      <c r="A328" s="3" t="str">
        <f t="shared" si="11"/>
        <v>Net Energy Metered StatusNEM Customer7/9/2021 (5:50pm to 8:54pm)15</v>
      </c>
      <c r="B328" t="s">
        <v>73</v>
      </c>
      <c r="C328" t="s">
        <v>44</v>
      </c>
      <c r="D328" t="s">
        <v>165</v>
      </c>
      <c r="E328" s="61">
        <v>15</v>
      </c>
      <c r="F328" s="61">
        <v>-16.763479232788086</v>
      </c>
      <c r="G328" s="61">
        <v>-4.1997736272988497</v>
      </c>
      <c r="H328" s="61">
        <v>0.86394673585891724</v>
      </c>
      <c r="I328" s="61">
        <v>103.44444444444444</v>
      </c>
      <c r="J328">
        <f t="shared" si="10"/>
        <v>0</v>
      </c>
    </row>
    <row r="329" spans="1:10" x14ac:dyDescent="0.25">
      <c r="A329" s="3" t="str">
        <f t="shared" si="11"/>
        <v>Net Energy Metered StatusNEM Customer7/9/2021 (5:50pm to 8:54pm)16</v>
      </c>
      <c r="B329" t="s">
        <v>73</v>
      </c>
      <c r="C329" t="s">
        <v>44</v>
      </c>
      <c r="D329" t="s">
        <v>165</v>
      </c>
      <c r="E329" s="61">
        <v>16</v>
      </c>
      <c r="F329" s="61">
        <v>-10.513857841491699</v>
      </c>
      <c r="G329" s="61">
        <v>-6.255159517129262</v>
      </c>
      <c r="H329" s="61">
        <v>1.0561660528182983</v>
      </c>
      <c r="I329" s="61">
        <v>105.15555555555549</v>
      </c>
      <c r="J329">
        <f t="shared" si="10"/>
        <v>0</v>
      </c>
    </row>
    <row r="330" spans="1:10" x14ac:dyDescent="0.25">
      <c r="A330" s="3" t="str">
        <f t="shared" si="11"/>
        <v>Net Energy Metered StatusNEM Customer7/9/2021 (5:50pm to 8:54pm)17</v>
      </c>
      <c r="B330" t="s">
        <v>73</v>
      </c>
      <c r="C330" t="s">
        <v>44</v>
      </c>
      <c r="D330" t="s">
        <v>165</v>
      </c>
      <c r="E330" s="61">
        <v>17</v>
      </c>
      <c r="F330" s="61">
        <v>0.24594119191169739</v>
      </c>
      <c r="G330" s="61">
        <v>4.1214629036408885</v>
      </c>
      <c r="H330" s="61">
        <v>1.1438065767288208</v>
      </c>
      <c r="I330" s="61">
        <v>106.55555555555554</v>
      </c>
      <c r="J330">
        <f t="shared" si="10"/>
        <v>0</v>
      </c>
    </row>
    <row r="331" spans="1:10" x14ac:dyDescent="0.25">
      <c r="A331" s="3" t="str">
        <f t="shared" si="11"/>
        <v>Net Energy Metered StatusNEM Customer7/9/2021 (5:50pm to 8:54pm)18</v>
      </c>
      <c r="B331" t="s">
        <v>73</v>
      </c>
      <c r="C331" t="s">
        <v>44</v>
      </c>
      <c r="D331" t="s">
        <v>165</v>
      </c>
      <c r="E331" s="61">
        <v>18</v>
      </c>
      <c r="F331" s="61">
        <v>14.869977951049805</v>
      </c>
      <c r="G331" s="61">
        <v>17.477559762972373</v>
      </c>
      <c r="H331" s="61">
        <v>1.3063333034515381</v>
      </c>
      <c r="I331" s="61">
        <v>107.05555555555557</v>
      </c>
      <c r="J331">
        <f t="shared" si="10"/>
        <v>0</v>
      </c>
    </row>
    <row r="332" spans="1:10" x14ac:dyDescent="0.25">
      <c r="A332" s="3" t="str">
        <f t="shared" si="11"/>
        <v>Net Energy Metered StatusNEM Customer7/9/2021 (5:50pm to 8:54pm)19</v>
      </c>
      <c r="B332" t="s">
        <v>73</v>
      </c>
      <c r="C332" t="s">
        <v>44</v>
      </c>
      <c r="D332" t="s">
        <v>165</v>
      </c>
      <c r="E332" s="61">
        <v>19</v>
      </c>
      <c r="F332" s="61">
        <v>33.427936553955078</v>
      </c>
      <c r="G332" s="61">
        <v>-5.2233221277042672</v>
      </c>
      <c r="H332" s="61">
        <v>1.4680147171020508</v>
      </c>
      <c r="I332" s="61">
        <v>106.82222222222217</v>
      </c>
      <c r="J332">
        <f t="shared" si="10"/>
        <v>0</v>
      </c>
    </row>
    <row r="333" spans="1:10" x14ac:dyDescent="0.25">
      <c r="A333" s="3" t="str">
        <f t="shared" si="11"/>
        <v>Net Energy Metered StatusNEM Customer7/9/2021 (5:50pm to 8:54pm)20</v>
      </c>
      <c r="B333" t="s">
        <v>73</v>
      </c>
      <c r="C333" t="s">
        <v>44</v>
      </c>
      <c r="D333" t="s">
        <v>165</v>
      </c>
      <c r="E333" s="61">
        <v>20</v>
      </c>
      <c r="F333" s="61">
        <v>47.511013031005859</v>
      </c>
      <c r="G333" s="61">
        <v>2.5002999073929257</v>
      </c>
      <c r="H333" s="61">
        <v>1.4687387943267822</v>
      </c>
      <c r="I333" s="61">
        <v>106.58888888888887</v>
      </c>
      <c r="J333">
        <f t="shared" si="10"/>
        <v>0</v>
      </c>
    </row>
    <row r="334" spans="1:10" x14ac:dyDescent="0.25">
      <c r="A334" s="3" t="str">
        <f t="shared" si="11"/>
        <v>Net Energy Metered StatusNEM Customer7/9/2021 (5:50pm to 8:54pm)21</v>
      </c>
      <c r="B334" t="s">
        <v>73</v>
      </c>
      <c r="C334" t="s">
        <v>44</v>
      </c>
      <c r="D334" t="s">
        <v>165</v>
      </c>
      <c r="E334" s="61">
        <v>21</v>
      </c>
      <c r="F334" s="61">
        <v>50.593498229980469</v>
      </c>
      <c r="G334" s="61">
        <v>6.4711665642206313</v>
      </c>
      <c r="H334" s="61">
        <v>1.4651261568069458</v>
      </c>
      <c r="I334" s="61">
        <v>104.23333333333339</v>
      </c>
      <c r="J334">
        <f t="shared" si="10"/>
        <v>0</v>
      </c>
    </row>
    <row r="335" spans="1:10" x14ac:dyDescent="0.25">
      <c r="A335" s="3" t="str">
        <f t="shared" si="11"/>
        <v>Net Energy Metered StatusNEM Customer7/9/2021 (5:50pm to 8:54pm)22</v>
      </c>
      <c r="B335" t="s">
        <v>73</v>
      </c>
      <c r="C335" t="s">
        <v>44</v>
      </c>
      <c r="D335" t="s">
        <v>165</v>
      </c>
      <c r="E335" s="61">
        <v>22</v>
      </c>
      <c r="F335" s="61">
        <v>50.944686889648438</v>
      </c>
      <c r="G335" s="61">
        <v>40.282118799509824</v>
      </c>
      <c r="H335" s="61">
        <v>1.5064462423324585</v>
      </c>
      <c r="I335" s="61">
        <v>99.955555555555577</v>
      </c>
      <c r="J335">
        <f t="shared" si="10"/>
        <v>0</v>
      </c>
    </row>
    <row r="336" spans="1:10" x14ac:dyDescent="0.25">
      <c r="A336" s="3" t="str">
        <f t="shared" si="11"/>
        <v>Net Energy Metered StatusNEM Customer7/9/2021 (5:50pm to 8:54pm)23</v>
      </c>
      <c r="B336" t="s">
        <v>73</v>
      </c>
      <c r="C336" t="s">
        <v>44</v>
      </c>
      <c r="D336" t="s">
        <v>165</v>
      </c>
      <c r="E336" s="61">
        <v>23</v>
      </c>
      <c r="F336" s="61">
        <v>51.900802612304688</v>
      </c>
      <c r="G336" s="61">
        <v>41.762751967818652</v>
      </c>
      <c r="H336" s="61">
        <v>1.5288764238357544</v>
      </c>
      <c r="I336" s="61">
        <v>96.096296296296316</v>
      </c>
      <c r="J336">
        <f t="shared" si="10"/>
        <v>0</v>
      </c>
    </row>
    <row r="337" spans="1:10" x14ac:dyDescent="0.25">
      <c r="A337" s="3" t="str">
        <f t="shared" si="11"/>
        <v>Net Energy Metered StatusNEM Customer7/9/2021 (5:50pm to 8:54pm)24</v>
      </c>
      <c r="B337" t="s">
        <v>73</v>
      </c>
      <c r="C337" t="s">
        <v>44</v>
      </c>
      <c r="D337" t="s">
        <v>165</v>
      </c>
      <c r="E337" s="61">
        <v>24</v>
      </c>
      <c r="F337" s="61">
        <v>52.114315032958984</v>
      </c>
      <c r="G337" s="61">
        <v>41.798704095184803</v>
      </c>
      <c r="H337" s="61">
        <v>1.5509220361709595</v>
      </c>
      <c r="I337" s="61">
        <v>93.807407407407453</v>
      </c>
      <c r="J337">
        <f t="shared" si="10"/>
        <v>0</v>
      </c>
    </row>
    <row r="338" spans="1:10" x14ac:dyDescent="0.25">
      <c r="A338" s="3" t="str">
        <f t="shared" si="11"/>
        <v>Net Energy Metered StatusNon-NEM CustomerAverage Event Day (5:50pm to 8:54pm)1</v>
      </c>
      <c r="B338" t="s">
        <v>73</v>
      </c>
      <c r="C338" t="s">
        <v>45</v>
      </c>
      <c r="D338" t="s">
        <v>164</v>
      </c>
      <c r="E338" s="61">
        <v>1</v>
      </c>
      <c r="F338" s="61">
        <v>55.835380554199219</v>
      </c>
      <c r="G338" s="61">
        <v>56.52616760565013</v>
      </c>
      <c r="H338" s="61">
        <v>0.21798299252986908</v>
      </c>
      <c r="I338" s="61">
        <v>89.711573314700104</v>
      </c>
      <c r="J338">
        <f t="shared" si="10"/>
        <v>0</v>
      </c>
    </row>
    <row r="339" spans="1:10" x14ac:dyDescent="0.25">
      <c r="A339" s="3" t="str">
        <f t="shared" si="11"/>
        <v>Net Energy Metered StatusNon-NEM CustomerAverage Event Day (5:50pm to 8:54pm)2</v>
      </c>
      <c r="B339" t="s">
        <v>73</v>
      </c>
      <c r="C339" t="s">
        <v>45</v>
      </c>
      <c r="D339" t="s">
        <v>164</v>
      </c>
      <c r="E339" s="61">
        <v>2</v>
      </c>
      <c r="F339" s="61">
        <v>55.440788269042969</v>
      </c>
      <c r="G339" s="61">
        <v>56.211113551479009</v>
      </c>
      <c r="H339" s="61">
        <v>0.22804951667785645</v>
      </c>
      <c r="I339" s="61">
        <v>87.401682946514498</v>
      </c>
      <c r="J339">
        <f t="shared" si="10"/>
        <v>0</v>
      </c>
    </row>
    <row r="340" spans="1:10" x14ac:dyDescent="0.25">
      <c r="A340" s="3" t="str">
        <f t="shared" si="11"/>
        <v>Net Energy Metered StatusNon-NEM CustomerAverage Event Day (5:50pm to 8:54pm)3</v>
      </c>
      <c r="B340" t="s">
        <v>73</v>
      </c>
      <c r="C340" t="s">
        <v>45</v>
      </c>
      <c r="D340" t="s">
        <v>164</v>
      </c>
      <c r="E340" s="61">
        <v>3</v>
      </c>
      <c r="F340" s="61">
        <v>55.212764739990234</v>
      </c>
      <c r="G340" s="61">
        <v>56.030017041191222</v>
      </c>
      <c r="H340" s="61">
        <v>0.2289760410785675</v>
      </c>
      <c r="I340" s="61">
        <v>86.259998976090117</v>
      </c>
      <c r="J340">
        <f t="shared" si="10"/>
        <v>0</v>
      </c>
    </row>
    <row r="341" spans="1:10" x14ac:dyDescent="0.25">
      <c r="A341" s="3" t="str">
        <f t="shared" si="11"/>
        <v>Net Energy Metered StatusNon-NEM CustomerAverage Event Day (5:50pm to 8:54pm)4</v>
      </c>
      <c r="B341" t="s">
        <v>73</v>
      </c>
      <c r="C341" t="s">
        <v>45</v>
      </c>
      <c r="D341" t="s">
        <v>164</v>
      </c>
      <c r="E341" s="61">
        <v>4</v>
      </c>
      <c r="F341" s="61">
        <v>55.135444641113281</v>
      </c>
      <c r="G341" s="61">
        <v>56.257833908160613</v>
      </c>
      <c r="H341" s="61">
        <v>0.23622998595237732</v>
      </c>
      <c r="I341" s="61">
        <v>83.986712113488224</v>
      </c>
      <c r="J341">
        <f t="shared" si="10"/>
        <v>0</v>
      </c>
    </row>
    <row r="342" spans="1:10" x14ac:dyDescent="0.25">
      <c r="A342" s="3" t="str">
        <f t="shared" si="11"/>
        <v>Net Energy Metered StatusNon-NEM CustomerAverage Event Day (5:50pm to 8:54pm)5</v>
      </c>
      <c r="B342" t="s">
        <v>73</v>
      </c>
      <c r="C342" t="s">
        <v>45</v>
      </c>
      <c r="D342" t="s">
        <v>164</v>
      </c>
      <c r="E342" s="61">
        <v>5</v>
      </c>
      <c r="F342" s="61">
        <v>55.194023132324219</v>
      </c>
      <c r="G342" s="61">
        <v>56.283452530767057</v>
      </c>
      <c r="H342" s="61">
        <v>0.24236880242824554</v>
      </c>
      <c r="I342" s="61">
        <v>83.476375092893846</v>
      </c>
      <c r="J342">
        <f t="shared" si="10"/>
        <v>0</v>
      </c>
    </row>
    <row r="343" spans="1:10" x14ac:dyDescent="0.25">
      <c r="A343" s="3" t="str">
        <f t="shared" si="11"/>
        <v>Net Energy Metered StatusNon-NEM CustomerAverage Event Day (5:50pm to 8:54pm)6</v>
      </c>
      <c r="B343" t="s">
        <v>73</v>
      </c>
      <c r="C343" t="s">
        <v>45</v>
      </c>
      <c r="D343" t="s">
        <v>164</v>
      </c>
      <c r="E343" s="61">
        <v>6</v>
      </c>
      <c r="F343" s="61">
        <v>55.488128662109375</v>
      </c>
      <c r="G343" s="61">
        <v>55.974512404885466</v>
      </c>
      <c r="H343" s="61">
        <v>0.2329365462064743</v>
      </c>
      <c r="I343" s="61">
        <v>81.484805028576901</v>
      </c>
      <c r="J343">
        <f t="shared" si="10"/>
        <v>0</v>
      </c>
    </row>
    <row r="344" spans="1:10" x14ac:dyDescent="0.25">
      <c r="A344" s="3" t="str">
        <f t="shared" si="11"/>
        <v>Net Energy Metered StatusNon-NEM CustomerAverage Event Day (5:50pm to 8:54pm)7</v>
      </c>
      <c r="B344" t="s">
        <v>73</v>
      </c>
      <c r="C344" t="s">
        <v>45</v>
      </c>
      <c r="D344" t="s">
        <v>164</v>
      </c>
      <c r="E344" s="61">
        <v>7</v>
      </c>
      <c r="F344" s="61">
        <v>55.750862121582031</v>
      </c>
      <c r="G344" s="61">
        <v>55.791356470383704</v>
      </c>
      <c r="H344" s="61">
        <v>0.2191484123468399</v>
      </c>
      <c r="I344" s="61">
        <v>79.745103039627736</v>
      </c>
      <c r="J344">
        <f t="shared" si="10"/>
        <v>0</v>
      </c>
    </row>
    <row r="345" spans="1:10" x14ac:dyDescent="0.25">
      <c r="A345" s="3" t="str">
        <f t="shared" si="11"/>
        <v>Net Energy Metered StatusNon-NEM CustomerAverage Event Day (5:50pm to 8:54pm)8</v>
      </c>
      <c r="B345" t="s">
        <v>73</v>
      </c>
      <c r="C345" t="s">
        <v>45</v>
      </c>
      <c r="D345" t="s">
        <v>164</v>
      </c>
      <c r="E345" s="61">
        <v>8</v>
      </c>
      <c r="F345" s="61">
        <v>57.324592590332031</v>
      </c>
      <c r="G345" s="61">
        <v>56.759160844458663</v>
      </c>
      <c r="H345" s="61">
        <v>0.18113516271114349</v>
      </c>
      <c r="I345" s="61">
        <v>79.4886779739292</v>
      </c>
      <c r="J345">
        <f t="shared" si="10"/>
        <v>0</v>
      </c>
    </row>
    <row r="346" spans="1:10" x14ac:dyDescent="0.25">
      <c r="A346" s="3" t="str">
        <f t="shared" si="11"/>
        <v>Net Energy Metered StatusNon-NEM CustomerAverage Event Day (5:50pm to 8:54pm)9</v>
      </c>
      <c r="B346" t="s">
        <v>73</v>
      </c>
      <c r="C346" t="s">
        <v>45</v>
      </c>
      <c r="D346" t="s">
        <v>164</v>
      </c>
      <c r="E346" s="61">
        <v>9</v>
      </c>
      <c r="F346" s="61">
        <v>58.723007202148438</v>
      </c>
      <c r="G346" s="61">
        <v>57.72764379352725</v>
      </c>
      <c r="H346" s="61">
        <v>0.15902364253997803</v>
      </c>
      <c r="I346" s="61">
        <v>81.894163044987565</v>
      </c>
      <c r="J346">
        <f t="shared" si="10"/>
        <v>0</v>
      </c>
    </row>
    <row r="347" spans="1:10" x14ac:dyDescent="0.25">
      <c r="A347" s="3" t="str">
        <f t="shared" si="11"/>
        <v>Net Energy Metered StatusNon-NEM CustomerAverage Event Day (5:50pm to 8:54pm)10</v>
      </c>
      <c r="B347" t="s">
        <v>73</v>
      </c>
      <c r="C347" t="s">
        <v>45</v>
      </c>
      <c r="D347" t="s">
        <v>164</v>
      </c>
      <c r="E347" s="61">
        <v>10</v>
      </c>
      <c r="F347" s="61">
        <v>59.221912384033203</v>
      </c>
      <c r="G347" s="61">
        <v>59.035410839177437</v>
      </c>
      <c r="H347" s="61">
        <v>0.12796290218830109</v>
      </c>
      <c r="I347" s="61">
        <v>86.35852604218563</v>
      </c>
      <c r="J347">
        <f t="shared" si="10"/>
        <v>0</v>
      </c>
    </row>
    <row r="348" spans="1:10" x14ac:dyDescent="0.25">
      <c r="A348" s="3" t="str">
        <f t="shared" si="11"/>
        <v>Net Energy Metered StatusNon-NEM CustomerAverage Event Day (5:50pm to 8:54pm)11</v>
      </c>
      <c r="B348" t="s">
        <v>73</v>
      </c>
      <c r="C348" t="s">
        <v>45</v>
      </c>
      <c r="D348" t="s">
        <v>164</v>
      </c>
      <c r="E348" s="61">
        <v>11</v>
      </c>
      <c r="F348" s="61">
        <v>58.778133392333984</v>
      </c>
      <c r="G348" s="61">
        <v>58.328409352211544</v>
      </c>
      <c r="H348" s="61">
        <v>8.8728003203868866E-2</v>
      </c>
      <c r="I348" s="61">
        <v>90.338804579803693</v>
      </c>
      <c r="J348">
        <f t="shared" si="10"/>
        <v>0</v>
      </c>
    </row>
    <row r="349" spans="1:10" x14ac:dyDescent="0.25">
      <c r="A349" s="3" t="str">
        <f t="shared" si="11"/>
        <v>Net Energy Metered StatusNon-NEM CustomerAverage Event Day (5:50pm to 8:54pm)12</v>
      </c>
      <c r="B349" t="s">
        <v>73</v>
      </c>
      <c r="C349" t="s">
        <v>45</v>
      </c>
      <c r="D349" t="s">
        <v>164</v>
      </c>
      <c r="E349" s="61">
        <v>12</v>
      </c>
      <c r="F349" s="61">
        <v>57.556453704833984</v>
      </c>
      <c r="G349" s="61">
        <v>57.085442909505439</v>
      </c>
      <c r="H349" s="61">
        <v>6.9789290428161621E-2</v>
      </c>
      <c r="I349" s="61">
        <v>93.837956468259094</v>
      </c>
      <c r="J349">
        <f t="shared" si="10"/>
        <v>0</v>
      </c>
    </row>
    <row r="350" spans="1:10" x14ac:dyDescent="0.25">
      <c r="A350" s="3" t="str">
        <f t="shared" si="11"/>
        <v>Net Energy Metered StatusNon-NEM CustomerAverage Event Day (5:50pm to 8:54pm)13</v>
      </c>
      <c r="B350" t="s">
        <v>73</v>
      </c>
      <c r="C350" t="s">
        <v>45</v>
      </c>
      <c r="D350" t="s">
        <v>164</v>
      </c>
      <c r="E350" s="61">
        <v>13</v>
      </c>
      <c r="F350" s="61">
        <v>55.257537841796875</v>
      </c>
      <c r="G350" s="61">
        <v>55.362475405138383</v>
      </c>
      <c r="H350" s="61">
        <v>8.8289894163608551E-2</v>
      </c>
      <c r="I350" s="61">
        <v>97.476153753593167</v>
      </c>
      <c r="J350">
        <f t="shared" si="10"/>
        <v>0</v>
      </c>
    </row>
    <row r="351" spans="1:10" x14ac:dyDescent="0.25">
      <c r="A351" s="3" t="str">
        <f t="shared" si="11"/>
        <v>Net Energy Metered StatusNon-NEM CustomerAverage Event Day (5:50pm to 8:54pm)14</v>
      </c>
      <c r="B351" t="s">
        <v>73</v>
      </c>
      <c r="C351" t="s">
        <v>45</v>
      </c>
      <c r="D351" t="s">
        <v>164</v>
      </c>
      <c r="E351" s="61">
        <v>14</v>
      </c>
      <c r="F351" s="61">
        <v>54.649600982666016</v>
      </c>
      <c r="G351" s="61">
        <v>55.561535560554304</v>
      </c>
      <c r="H351" s="61">
        <v>0.11326365917921066</v>
      </c>
      <c r="I351" s="61">
        <v>100.15894141398581</v>
      </c>
      <c r="J351">
        <f t="shared" si="10"/>
        <v>0</v>
      </c>
    </row>
    <row r="352" spans="1:10" x14ac:dyDescent="0.25">
      <c r="A352" s="3" t="str">
        <f t="shared" si="11"/>
        <v>Net Energy Metered StatusNon-NEM CustomerAverage Event Day (5:50pm to 8:54pm)15</v>
      </c>
      <c r="B352" t="s">
        <v>73</v>
      </c>
      <c r="C352" t="s">
        <v>45</v>
      </c>
      <c r="D352" t="s">
        <v>164</v>
      </c>
      <c r="E352" s="61">
        <v>15</v>
      </c>
      <c r="F352" s="61">
        <v>53.875804901123047</v>
      </c>
      <c r="G352" s="61">
        <v>54.455903974709926</v>
      </c>
      <c r="H352" s="61">
        <v>0.14175717532634735</v>
      </c>
      <c r="I352" s="61">
        <v>102.03618386593591</v>
      </c>
      <c r="J352">
        <f t="shared" si="10"/>
        <v>0</v>
      </c>
    </row>
    <row r="353" spans="1:10" x14ac:dyDescent="0.25">
      <c r="A353" s="3" t="str">
        <f t="shared" si="11"/>
        <v>Net Energy Metered StatusNon-NEM CustomerAverage Event Day (5:50pm to 8:54pm)16</v>
      </c>
      <c r="B353" t="s">
        <v>73</v>
      </c>
      <c r="C353" t="s">
        <v>45</v>
      </c>
      <c r="D353" t="s">
        <v>164</v>
      </c>
      <c r="E353" s="61">
        <v>16</v>
      </c>
      <c r="F353" s="61">
        <v>52.229946136474609</v>
      </c>
      <c r="G353" s="61">
        <v>52.604649003604692</v>
      </c>
      <c r="H353" s="61">
        <v>0.15425160527229309</v>
      </c>
      <c r="I353" s="61">
        <v>103.94058457624539</v>
      </c>
      <c r="J353">
        <f t="shared" si="10"/>
        <v>0</v>
      </c>
    </row>
    <row r="354" spans="1:10" x14ac:dyDescent="0.25">
      <c r="A354" s="3" t="str">
        <f t="shared" si="11"/>
        <v>Net Energy Metered StatusNon-NEM CustomerAverage Event Day (5:50pm to 8:54pm)17</v>
      </c>
      <c r="B354" t="s">
        <v>73</v>
      </c>
      <c r="C354" t="s">
        <v>45</v>
      </c>
      <c r="D354" t="s">
        <v>164</v>
      </c>
      <c r="E354" s="61">
        <v>17</v>
      </c>
      <c r="F354" s="61">
        <v>49.523468017578125</v>
      </c>
      <c r="G354" s="61">
        <v>49.606750744730896</v>
      </c>
      <c r="H354" s="61">
        <v>0.17349812388420105</v>
      </c>
      <c r="I354" s="61">
        <v>105.26631263598735</v>
      </c>
      <c r="J354">
        <f t="shared" si="10"/>
        <v>0</v>
      </c>
    </row>
    <row r="355" spans="1:10" x14ac:dyDescent="0.25">
      <c r="A355" s="3" t="str">
        <f t="shared" si="11"/>
        <v>Net Energy Metered StatusNon-NEM CustomerAverage Event Day (5:50pm to 8:54pm)18</v>
      </c>
      <c r="B355" t="s">
        <v>73</v>
      </c>
      <c r="C355" t="s">
        <v>45</v>
      </c>
      <c r="D355" t="s">
        <v>164</v>
      </c>
      <c r="E355" s="61">
        <v>18</v>
      </c>
      <c r="F355" s="61">
        <v>49.049697875976563</v>
      </c>
      <c r="G355" s="61">
        <v>43.967898228515878</v>
      </c>
      <c r="H355" s="61">
        <v>0.18190084397792816</v>
      </c>
      <c r="I355" s="61">
        <v>105.92249021455532</v>
      </c>
      <c r="J355">
        <f t="shared" si="10"/>
        <v>0</v>
      </c>
    </row>
    <row r="356" spans="1:10" x14ac:dyDescent="0.25">
      <c r="A356" s="3" t="str">
        <f t="shared" si="11"/>
        <v>Net Energy Metered StatusNon-NEM CustomerAverage Event Day (5:50pm to 8:54pm)19</v>
      </c>
      <c r="B356" t="s">
        <v>73</v>
      </c>
      <c r="C356" t="s">
        <v>45</v>
      </c>
      <c r="D356" t="s">
        <v>164</v>
      </c>
      <c r="E356" s="61">
        <v>19</v>
      </c>
      <c r="F356" s="61">
        <v>50.099246978759766</v>
      </c>
      <c r="G356" s="61">
        <v>13.521986562923505</v>
      </c>
      <c r="H356" s="61">
        <v>0.19039514660835266</v>
      </c>
      <c r="I356" s="61">
        <v>105.73862355225518</v>
      </c>
      <c r="J356">
        <f t="shared" si="10"/>
        <v>0</v>
      </c>
    </row>
    <row r="357" spans="1:10" x14ac:dyDescent="0.25">
      <c r="A357" s="3" t="str">
        <f t="shared" si="11"/>
        <v>Net Energy Metered StatusNon-NEM CustomerAverage Event Day (5:50pm to 8:54pm)20</v>
      </c>
      <c r="B357" t="s">
        <v>73</v>
      </c>
      <c r="C357" t="s">
        <v>45</v>
      </c>
      <c r="D357" t="s">
        <v>164</v>
      </c>
      <c r="E357" s="61">
        <v>20</v>
      </c>
      <c r="F357" s="61">
        <v>50.763996124267578</v>
      </c>
      <c r="G357" s="61">
        <v>12.658822867928444</v>
      </c>
      <c r="H357" s="61">
        <v>0.19817367196083069</v>
      </c>
      <c r="I357" s="61">
        <v>105.39759846929337</v>
      </c>
      <c r="J357">
        <f t="shared" si="10"/>
        <v>0</v>
      </c>
    </row>
    <row r="358" spans="1:10" x14ac:dyDescent="0.25">
      <c r="A358" s="3" t="str">
        <f t="shared" si="11"/>
        <v>Net Energy Metered StatusNon-NEM CustomerAverage Event Day (5:50pm to 8:54pm)21</v>
      </c>
      <c r="B358" t="s">
        <v>73</v>
      </c>
      <c r="C358" t="s">
        <v>45</v>
      </c>
      <c r="D358" t="s">
        <v>164</v>
      </c>
      <c r="E358" s="61">
        <v>21</v>
      </c>
      <c r="F358" s="61">
        <v>52.008892059326172</v>
      </c>
      <c r="G358" s="61">
        <v>12.577196420774992</v>
      </c>
      <c r="H358" s="61">
        <v>0.20223931968212128</v>
      </c>
      <c r="I358" s="61">
        <v>102.94959917875333</v>
      </c>
      <c r="J358">
        <f t="shared" si="10"/>
        <v>0</v>
      </c>
    </row>
    <row r="359" spans="1:10" x14ac:dyDescent="0.25">
      <c r="A359" s="3" t="str">
        <f t="shared" si="11"/>
        <v>Net Energy Metered StatusNon-NEM CustomerAverage Event Day (5:50pm to 8:54pm)22</v>
      </c>
      <c r="B359" t="s">
        <v>73</v>
      </c>
      <c r="C359" t="s">
        <v>45</v>
      </c>
      <c r="D359" t="s">
        <v>164</v>
      </c>
      <c r="E359" s="61">
        <v>22</v>
      </c>
      <c r="F359" s="61">
        <v>54.315353393554688</v>
      </c>
      <c r="G359" s="61">
        <v>29.647400832545422</v>
      </c>
      <c r="H359" s="61">
        <v>0.20571772754192352</v>
      </c>
      <c r="I359" s="61">
        <v>98.653637711004549</v>
      </c>
      <c r="J359">
        <f t="shared" si="10"/>
        <v>0</v>
      </c>
    </row>
    <row r="360" spans="1:10" x14ac:dyDescent="0.25">
      <c r="A360" s="3" t="str">
        <f t="shared" si="11"/>
        <v>Net Energy Metered StatusNon-NEM CustomerAverage Event Day (5:50pm to 8:54pm)23</v>
      </c>
      <c r="B360" t="s">
        <v>73</v>
      </c>
      <c r="C360" t="s">
        <v>45</v>
      </c>
      <c r="D360" t="s">
        <v>164</v>
      </c>
      <c r="E360" s="61">
        <v>23</v>
      </c>
      <c r="F360" s="61">
        <v>55.379817962646484</v>
      </c>
      <c r="G360" s="61">
        <v>39.067862604279355</v>
      </c>
      <c r="H360" s="61">
        <v>0.2136663943529129</v>
      </c>
      <c r="I360" s="61">
        <v>94.679686648074764</v>
      </c>
      <c r="J360">
        <f t="shared" si="10"/>
        <v>0</v>
      </c>
    </row>
    <row r="361" spans="1:10" x14ac:dyDescent="0.25">
      <c r="A361" s="3" t="str">
        <f t="shared" si="11"/>
        <v>Net Energy Metered StatusNon-NEM CustomerAverage Event Day (5:50pm to 8:54pm)24</v>
      </c>
      <c r="B361" t="s">
        <v>73</v>
      </c>
      <c r="C361" t="s">
        <v>45</v>
      </c>
      <c r="D361" t="s">
        <v>164</v>
      </c>
      <c r="E361" s="61">
        <v>24</v>
      </c>
      <c r="F361" s="61">
        <v>55.165073394775391</v>
      </c>
      <c r="G361" s="61">
        <v>40.182363338596168</v>
      </c>
      <c r="H361" s="61">
        <v>0.2153734415769577</v>
      </c>
      <c r="I361" s="61">
        <v>92.437511042173938</v>
      </c>
      <c r="J361">
        <f t="shared" si="10"/>
        <v>0</v>
      </c>
    </row>
    <row r="362" spans="1:10" x14ac:dyDescent="0.25">
      <c r="A362" s="3" t="str">
        <f t="shared" si="11"/>
        <v>Net Energy Metered StatusNon-NEM Customer7/9/2021 (5:50pm to 8:54pm)1</v>
      </c>
      <c r="B362" t="s">
        <v>73</v>
      </c>
      <c r="C362" t="s">
        <v>45</v>
      </c>
      <c r="D362" t="s">
        <v>165</v>
      </c>
      <c r="E362" s="61">
        <v>1</v>
      </c>
      <c r="F362" s="61">
        <v>55.835380554199219</v>
      </c>
      <c r="G362" s="61">
        <v>56.52616760565013</v>
      </c>
      <c r="H362" s="61">
        <v>0.21798299252986908</v>
      </c>
      <c r="I362" s="61">
        <v>89.711573314700104</v>
      </c>
      <c r="J362">
        <f t="shared" si="10"/>
        <v>0</v>
      </c>
    </row>
    <row r="363" spans="1:10" x14ac:dyDescent="0.25">
      <c r="A363" s="3" t="str">
        <f t="shared" si="11"/>
        <v>Net Energy Metered StatusNon-NEM Customer7/9/2021 (5:50pm to 8:54pm)2</v>
      </c>
      <c r="B363" t="s">
        <v>73</v>
      </c>
      <c r="C363" t="s">
        <v>45</v>
      </c>
      <c r="D363" t="s">
        <v>165</v>
      </c>
      <c r="E363" s="61">
        <v>2</v>
      </c>
      <c r="F363" s="61">
        <v>55.440788269042969</v>
      </c>
      <c r="G363" s="61">
        <v>56.211113551479009</v>
      </c>
      <c r="H363" s="61">
        <v>0.22804951667785645</v>
      </c>
      <c r="I363" s="61">
        <v>87.401682946514498</v>
      </c>
      <c r="J363">
        <f t="shared" si="10"/>
        <v>0</v>
      </c>
    </row>
    <row r="364" spans="1:10" x14ac:dyDescent="0.25">
      <c r="A364" s="3" t="str">
        <f t="shared" si="11"/>
        <v>Net Energy Metered StatusNon-NEM Customer7/9/2021 (5:50pm to 8:54pm)3</v>
      </c>
      <c r="B364" t="s">
        <v>73</v>
      </c>
      <c r="C364" t="s">
        <v>45</v>
      </c>
      <c r="D364" t="s">
        <v>165</v>
      </c>
      <c r="E364" s="61">
        <v>3</v>
      </c>
      <c r="F364" s="61">
        <v>55.212764739990234</v>
      </c>
      <c r="G364" s="61">
        <v>56.030017041191222</v>
      </c>
      <c r="H364" s="61">
        <v>0.2289760410785675</v>
      </c>
      <c r="I364" s="61">
        <v>86.259998976090117</v>
      </c>
      <c r="J364">
        <f t="shared" si="10"/>
        <v>0</v>
      </c>
    </row>
    <row r="365" spans="1:10" x14ac:dyDescent="0.25">
      <c r="A365" s="3" t="str">
        <f t="shared" si="11"/>
        <v>Net Energy Metered StatusNon-NEM Customer7/9/2021 (5:50pm to 8:54pm)4</v>
      </c>
      <c r="B365" t="s">
        <v>73</v>
      </c>
      <c r="C365" t="s">
        <v>45</v>
      </c>
      <c r="D365" t="s">
        <v>165</v>
      </c>
      <c r="E365" s="61">
        <v>4</v>
      </c>
      <c r="F365" s="61">
        <v>55.135444641113281</v>
      </c>
      <c r="G365" s="61">
        <v>56.257833908160613</v>
      </c>
      <c r="H365" s="61">
        <v>0.23622998595237732</v>
      </c>
      <c r="I365" s="61">
        <v>83.986712113488224</v>
      </c>
      <c r="J365">
        <f t="shared" si="10"/>
        <v>0</v>
      </c>
    </row>
    <row r="366" spans="1:10" x14ac:dyDescent="0.25">
      <c r="A366" s="3" t="str">
        <f t="shared" si="11"/>
        <v>Net Energy Metered StatusNon-NEM Customer7/9/2021 (5:50pm to 8:54pm)5</v>
      </c>
      <c r="B366" t="s">
        <v>73</v>
      </c>
      <c r="C366" t="s">
        <v>45</v>
      </c>
      <c r="D366" t="s">
        <v>165</v>
      </c>
      <c r="E366" s="61">
        <v>5</v>
      </c>
      <c r="F366" s="61">
        <v>55.194023132324219</v>
      </c>
      <c r="G366" s="61">
        <v>56.283452530767057</v>
      </c>
      <c r="H366" s="61">
        <v>0.24236880242824554</v>
      </c>
      <c r="I366" s="61">
        <v>83.476375092893846</v>
      </c>
      <c r="J366">
        <f t="shared" si="10"/>
        <v>0</v>
      </c>
    </row>
    <row r="367" spans="1:10" x14ac:dyDescent="0.25">
      <c r="A367" s="3" t="str">
        <f t="shared" si="11"/>
        <v>Net Energy Metered StatusNon-NEM Customer7/9/2021 (5:50pm to 8:54pm)6</v>
      </c>
      <c r="B367" t="s">
        <v>73</v>
      </c>
      <c r="C367" t="s">
        <v>45</v>
      </c>
      <c r="D367" t="s">
        <v>165</v>
      </c>
      <c r="E367" s="61">
        <v>6</v>
      </c>
      <c r="F367" s="61">
        <v>55.488128662109375</v>
      </c>
      <c r="G367" s="61">
        <v>55.974512404885466</v>
      </c>
      <c r="H367" s="61">
        <v>0.2329365462064743</v>
      </c>
      <c r="I367" s="61">
        <v>81.484805028576901</v>
      </c>
      <c r="J367">
        <f t="shared" si="10"/>
        <v>0</v>
      </c>
    </row>
    <row r="368" spans="1:10" x14ac:dyDescent="0.25">
      <c r="A368" s="3" t="str">
        <f t="shared" si="11"/>
        <v>Net Energy Metered StatusNon-NEM Customer7/9/2021 (5:50pm to 8:54pm)7</v>
      </c>
      <c r="B368" t="s">
        <v>73</v>
      </c>
      <c r="C368" t="s">
        <v>45</v>
      </c>
      <c r="D368" t="s">
        <v>165</v>
      </c>
      <c r="E368" s="61">
        <v>7</v>
      </c>
      <c r="F368" s="61">
        <v>55.750862121582031</v>
      </c>
      <c r="G368" s="61">
        <v>55.791356470383704</v>
      </c>
      <c r="H368" s="61">
        <v>0.2191484123468399</v>
      </c>
      <c r="I368" s="61">
        <v>79.745103039627736</v>
      </c>
      <c r="J368">
        <f t="shared" si="10"/>
        <v>0</v>
      </c>
    </row>
    <row r="369" spans="1:10" x14ac:dyDescent="0.25">
      <c r="A369" s="3" t="str">
        <f t="shared" si="11"/>
        <v>Net Energy Metered StatusNon-NEM Customer7/9/2021 (5:50pm to 8:54pm)8</v>
      </c>
      <c r="B369" t="s">
        <v>73</v>
      </c>
      <c r="C369" t="s">
        <v>45</v>
      </c>
      <c r="D369" t="s">
        <v>165</v>
      </c>
      <c r="E369" s="61">
        <v>8</v>
      </c>
      <c r="F369" s="61">
        <v>57.324592590332031</v>
      </c>
      <c r="G369" s="61">
        <v>56.759160844458663</v>
      </c>
      <c r="H369" s="61">
        <v>0.18113516271114349</v>
      </c>
      <c r="I369" s="61">
        <v>79.4886779739292</v>
      </c>
      <c r="J369">
        <f t="shared" si="10"/>
        <v>0</v>
      </c>
    </row>
    <row r="370" spans="1:10" x14ac:dyDescent="0.25">
      <c r="A370" s="3" t="str">
        <f t="shared" si="11"/>
        <v>Net Energy Metered StatusNon-NEM Customer7/9/2021 (5:50pm to 8:54pm)9</v>
      </c>
      <c r="B370" t="s">
        <v>73</v>
      </c>
      <c r="C370" t="s">
        <v>45</v>
      </c>
      <c r="D370" t="s">
        <v>165</v>
      </c>
      <c r="E370" s="61">
        <v>9</v>
      </c>
      <c r="F370" s="61">
        <v>58.723007202148438</v>
      </c>
      <c r="G370" s="61">
        <v>57.72764379352725</v>
      </c>
      <c r="H370" s="61">
        <v>0.15902364253997803</v>
      </c>
      <c r="I370" s="61">
        <v>81.894163044987565</v>
      </c>
      <c r="J370">
        <f t="shared" si="10"/>
        <v>0</v>
      </c>
    </row>
    <row r="371" spans="1:10" x14ac:dyDescent="0.25">
      <c r="A371" s="3" t="str">
        <f t="shared" si="11"/>
        <v>Net Energy Metered StatusNon-NEM Customer7/9/2021 (5:50pm to 8:54pm)10</v>
      </c>
      <c r="B371" t="s">
        <v>73</v>
      </c>
      <c r="C371" t="s">
        <v>45</v>
      </c>
      <c r="D371" t="s">
        <v>165</v>
      </c>
      <c r="E371" s="61">
        <v>10</v>
      </c>
      <c r="F371" s="61">
        <v>59.221912384033203</v>
      </c>
      <c r="G371" s="61">
        <v>59.035410839177437</v>
      </c>
      <c r="H371" s="61">
        <v>0.12796290218830109</v>
      </c>
      <c r="I371" s="61">
        <v>86.35852604218563</v>
      </c>
      <c r="J371">
        <f t="shared" si="10"/>
        <v>0</v>
      </c>
    </row>
    <row r="372" spans="1:10" x14ac:dyDescent="0.25">
      <c r="A372" s="3" t="str">
        <f t="shared" si="11"/>
        <v>Net Energy Metered StatusNon-NEM Customer7/9/2021 (5:50pm to 8:54pm)11</v>
      </c>
      <c r="B372" t="s">
        <v>73</v>
      </c>
      <c r="C372" t="s">
        <v>45</v>
      </c>
      <c r="D372" t="s">
        <v>165</v>
      </c>
      <c r="E372" s="61">
        <v>11</v>
      </c>
      <c r="F372" s="61">
        <v>58.778133392333984</v>
      </c>
      <c r="G372" s="61">
        <v>58.328409352211544</v>
      </c>
      <c r="H372" s="61">
        <v>8.8728003203868866E-2</v>
      </c>
      <c r="I372" s="61">
        <v>90.338804579803693</v>
      </c>
      <c r="J372">
        <f t="shared" si="10"/>
        <v>0</v>
      </c>
    </row>
    <row r="373" spans="1:10" x14ac:dyDescent="0.25">
      <c r="A373" s="3" t="str">
        <f t="shared" si="11"/>
        <v>Net Energy Metered StatusNon-NEM Customer7/9/2021 (5:50pm to 8:54pm)12</v>
      </c>
      <c r="B373" t="s">
        <v>73</v>
      </c>
      <c r="C373" t="s">
        <v>45</v>
      </c>
      <c r="D373" t="s">
        <v>165</v>
      </c>
      <c r="E373" s="61">
        <v>12</v>
      </c>
      <c r="F373" s="61">
        <v>57.556453704833984</v>
      </c>
      <c r="G373" s="61">
        <v>57.085442909505439</v>
      </c>
      <c r="H373" s="61">
        <v>6.9789290428161621E-2</v>
      </c>
      <c r="I373" s="61">
        <v>93.837956468259094</v>
      </c>
      <c r="J373">
        <f t="shared" si="10"/>
        <v>0</v>
      </c>
    </row>
    <row r="374" spans="1:10" x14ac:dyDescent="0.25">
      <c r="A374" s="3" t="str">
        <f t="shared" si="11"/>
        <v>Net Energy Metered StatusNon-NEM Customer7/9/2021 (5:50pm to 8:54pm)13</v>
      </c>
      <c r="B374" t="s">
        <v>73</v>
      </c>
      <c r="C374" t="s">
        <v>45</v>
      </c>
      <c r="D374" t="s">
        <v>165</v>
      </c>
      <c r="E374" s="61">
        <v>13</v>
      </c>
      <c r="F374" s="61">
        <v>55.257537841796875</v>
      </c>
      <c r="G374" s="61">
        <v>55.362475405138383</v>
      </c>
      <c r="H374" s="61">
        <v>8.8289894163608551E-2</v>
      </c>
      <c r="I374" s="61">
        <v>97.476153753593167</v>
      </c>
      <c r="J374">
        <f t="shared" si="10"/>
        <v>0</v>
      </c>
    </row>
    <row r="375" spans="1:10" x14ac:dyDescent="0.25">
      <c r="A375" s="3" t="str">
        <f t="shared" si="11"/>
        <v>Net Energy Metered StatusNon-NEM Customer7/9/2021 (5:50pm to 8:54pm)14</v>
      </c>
      <c r="B375" t="s">
        <v>73</v>
      </c>
      <c r="C375" t="s">
        <v>45</v>
      </c>
      <c r="D375" t="s">
        <v>165</v>
      </c>
      <c r="E375" s="61">
        <v>14</v>
      </c>
      <c r="F375" s="61">
        <v>54.649600982666016</v>
      </c>
      <c r="G375" s="61">
        <v>55.561535560554304</v>
      </c>
      <c r="H375" s="61">
        <v>0.11326365917921066</v>
      </c>
      <c r="I375" s="61">
        <v>100.15894141398581</v>
      </c>
      <c r="J375">
        <f t="shared" si="10"/>
        <v>0</v>
      </c>
    </row>
    <row r="376" spans="1:10" x14ac:dyDescent="0.25">
      <c r="A376" s="3" t="str">
        <f t="shared" si="11"/>
        <v>Net Energy Metered StatusNon-NEM Customer7/9/2021 (5:50pm to 8:54pm)15</v>
      </c>
      <c r="B376" t="s">
        <v>73</v>
      </c>
      <c r="C376" t="s">
        <v>45</v>
      </c>
      <c r="D376" t="s">
        <v>165</v>
      </c>
      <c r="E376" s="61">
        <v>15</v>
      </c>
      <c r="F376" s="61">
        <v>53.875804901123047</v>
      </c>
      <c r="G376" s="61">
        <v>54.455903974709926</v>
      </c>
      <c r="H376" s="61">
        <v>0.14175717532634735</v>
      </c>
      <c r="I376" s="61">
        <v>102.03618386593591</v>
      </c>
      <c r="J376">
        <f t="shared" si="10"/>
        <v>0</v>
      </c>
    </row>
    <row r="377" spans="1:10" x14ac:dyDescent="0.25">
      <c r="A377" s="3" t="str">
        <f t="shared" si="11"/>
        <v>Net Energy Metered StatusNon-NEM Customer7/9/2021 (5:50pm to 8:54pm)16</v>
      </c>
      <c r="B377" t="s">
        <v>73</v>
      </c>
      <c r="C377" t="s">
        <v>45</v>
      </c>
      <c r="D377" t="s">
        <v>165</v>
      </c>
      <c r="E377" s="61">
        <v>16</v>
      </c>
      <c r="F377" s="61">
        <v>52.229946136474609</v>
      </c>
      <c r="G377" s="61">
        <v>52.604649003604692</v>
      </c>
      <c r="H377" s="61">
        <v>0.15425160527229309</v>
      </c>
      <c r="I377" s="61">
        <v>103.94058457624539</v>
      </c>
      <c r="J377">
        <f t="shared" si="10"/>
        <v>0</v>
      </c>
    </row>
    <row r="378" spans="1:10" x14ac:dyDescent="0.25">
      <c r="A378" s="3" t="str">
        <f t="shared" si="11"/>
        <v>Net Energy Metered StatusNon-NEM Customer7/9/2021 (5:50pm to 8:54pm)17</v>
      </c>
      <c r="B378" t="s">
        <v>73</v>
      </c>
      <c r="C378" t="s">
        <v>45</v>
      </c>
      <c r="D378" t="s">
        <v>165</v>
      </c>
      <c r="E378" s="61">
        <v>17</v>
      </c>
      <c r="F378" s="61">
        <v>49.523468017578125</v>
      </c>
      <c r="G378" s="61">
        <v>49.606750744730896</v>
      </c>
      <c r="H378" s="61">
        <v>0.17349812388420105</v>
      </c>
      <c r="I378" s="61">
        <v>105.26631263598735</v>
      </c>
      <c r="J378">
        <f t="shared" si="10"/>
        <v>0</v>
      </c>
    </row>
    <row r="379" spans="1:10" x14ac:dyDescent="0.25">
      <c r="A379" s="3" t="str">
        <f t="shared" si="11"/>
        <v>Net Energy Metered StatusNon-NEM Customer7/9/2021 (5:50pm to 8:54pm)18</v>
      </c>
      <c r="B379" t="s">
        <v>73</v>
      </c>
      <c r="C379" t="s">
        <v>45</v>
      </c>
      <c r="D379" t="s">
        <v>165</v>
      </c>
      <c r="E379" s="61">
        <v>18</v>
      </c>
      <c r="F379" s="61">
        <v>49.049697875976563</v>
      </c>
      <c r="G379" s="61">
        <v>43.967898228515878</v>
      </c>
      <c r="H379" s="61">
        <v>0.18190084397792816</v>
      </c>
      <c r="I379" s="61">
        <v>105.92249021455532</v>
      </c>
      <c r="J379">
        <f t="shared" si="10"/>
        <v>0</v>
      </c>
    </row>
    <row r="380" spans="1:10" x14ac:dyDescent="0.25">
      <c r="A380" s="3" t="str">
        <f t="shared" si="11"/>
        <v>Net Energy Metered StatusNon-NEM Customer7/9/2021 (5:50pm to 8:54pm)19</v>
      </c>
      <c r="B380" t="s">
        <v>73</v>
      </c>
      <c r="C380" t="s">
        <v>45</v>
      </c>
      <c r="D380" t="s">
        <v>165</v>
      </c>
      <c r="E380" s="61">
        <v>19</v>
      </c>
      <c r="F380" s="61">
        <v>50.099246978759766</v>
      </c>
      <c r="G380" s="61">
        <v>13.521986562923505</v>
      </c>
      <c r="H380" s="61">
        <v>0.19039514660835266</v>
      </c>
      <c r="I380" s="61">
        <v>105.73862355225518</v>
      </c>
      <c r="J380">
        <f t="shared" si="10"/>
        <v>0</v>
      </c>
    </row>
    <row r="381" spans="1:10" x14ac:dyDescent="0.25">
      <c r="A381" s="3" t="str">
        <f t="shared" si="11"/>
        <v>Net Energy Metered StatusNon-NEM Customer7/9/2021 (5:50pm to 8:54pm)20</v>
      </c>
      <c r="B381" t="s">
        <v>73</v>
      </c>
      <c r="C381" t="s">
        <v>45</v>
      </c>
      <c r="D381" t="s">
        <v>165</v>
      </c>
      <c r="E381" s="61">
        <v>20</v>
      </c>
      <c r="F381" s="61">
        <v>50.763996124267578</v>
      </c>
      <c r="G381" s="61">
        <v>12.658822867928444</v>
      </c>
      <c r="H381" s="61">
        <v>0.19817367196083069</v>
      </c>
      <c r="I381" s="61">
        <v>105.39759846929337</v>
      </c>
      <c r="J381">
        <f t="shared" si="10"/>
        <v>0</v>
      </c>
    </row>
    <row r="382" spans="1:10" x14ac:dyDescent="0.25">
      <c r="A382" s="3" t="str">
        <f t="shared" si="11"/>
        <v>Net Energy Metered StatusNon-NEM Customer7/9/2021 (5:50pm to 8:54pm)21</v>
      </c>
      <c r="B382" t="s">
        <v>73</v>
      </c>
      <c r="C382" t="s">
        <v>45</v>
      </c>
      <c r="D382" t="s">
        <v>165</v>
      </c>
      <c r="E382" s="61">
        <v>21</v>
      </c>
      <c r="F382" s="61">
        <v>52.008892059326172</v>
      </c>
      <c r="G382" s="61">
        <v>12.577196420774992</v>
      </c>
      <c r="H382" s="61">
        <v>0.20223931968212128</v>
      </c>
      <c r="I382" s="61">
        <v>102.94959917875333</v>
      </c>
      <c r="J382">
        <f t="shared" si="10"/>
        <v>0</v>
      </c>
    </row>
    <row r="383" spans="1:10" x14ac:dyDescent="0.25">
      <c r="A383" s="3" t="str">
        <f t="shared" si="11"/>
        <v>Net Energy Metered StatusNon-NEM Customer7/9/2021 (5:50pm to 8:54pm)22</v>
      </c>
      <c r="B383" t="s">
        <v>73</v>
      </c>
      <c r="C383" t="s">
        <v>45</v>
      </c>
      <c r="D383" t="s">
        <v>165</v>
      </c>
      <c r="E383" s="61">
        <v>22</v>
      </c>
      <c r="F383" s="61">
        <v>54.315353393554688</v>
      </c>
      <c r="G383" s="61">
        <v>29.647400832545422</v>
      </c>
      <c r="H383" s="61">
        <v>0.20571772754192352</v>
      </c>
      <c r="I383" s="61">
        <v>98.653637711004549</v>
      </c>
      <c r="J383">
        <f t="shared" si="10"/>
        <v>0</v>
      </c>
    </row>
    <row r="384" spans="1:10" x14ac:dyDescent="0.25">
      <c r="A384" s="3" t="str">
        <f t="shared" si="11"/>
        <v>Net Energy Metered StatusNon-NEM Customer7/9/2021 (5:50pm to 8:54pm)23</v>
      </c>
      <c r="B384" t="s">
        <v>73</v>
      </c>
      <c r="C384" t="s">
        <v>45</v>
      </c>
      <c r="D384" t="s">
        <v>165</v>
      </c>
      <c r="E384" s="61">
        <v>23</v>
      </c>
      <c r="F384" s="61">
        <v>55.379817962646484</v>
      </c>
      <c r="G384" s="61">
        <v>39.067862604279355</v>
      </c>
      <c r="H384" s="61">
        <v>0.2136663943529129</v>
      </c>
      <c r="I384" s="61">
        <v>94.679686648074764</v>
      </c>
      <c r="J384">
        <f t="shared" si="10"/>
        <v>0</v>
      </c>
    </row>
    <row r="385" spans="1:10" x14ac:dyDescent="0.25">
      <c r="A385" s="3" t="str">
        <f t="shared" si="11"/>
        <v>Net Energy Metered StatusNon-NEM Customer7/9/2021 (5:50pm to 8:54pm)24</v>
      </c>
      <c r="B385" t="s">
        <v>73</v>
      </c>
      <c r="C385" t="s">
        <v>45</v>
      </c>
      <c r="D385" t="s">
        <v>165</v>
      </c>
      <c r="E385" s="61">
        <v>24</v>
      </c>
      <c r="F385" s="61">
        <v>55.165073394775391</v>
      </c>
      <c r="G385" s="61">
        <v>40.182363338596168</v>
      </c>
      <c r="H385" s="61">
        <v>0.2153734415769577</v>
      </c>
      <c r="I385" s="61">
        <v>92.437511042173938</v>
      </c>
      <c r="J385">
        <f t="shared" si="10"/>
        <v>0</v>
      </c>
    </row>
    <row r="386" spans="1:10" x14ac:dyDescent="0.25">
      <c r="A386" s="3" t="str">
        <f t="shared" si="11"/>
        <v>Size20-200kWAverage Event Day (5:50pm to 8:54pm)1</v>
      </c>
      <c r="B386" t="s">
        <v>28</v>
      </c>
      <c r="C386" t="s">
        <v>66</v>
      </c>
      <c r="D386" t="s">
        <v>164</v>
      </c>
      <c r="E386" s="61">
        <v>1</v>
      </c>
      <c r="F386" s="61">
        <v>49.319828033447266</v>
      </c>
      <c r="G386" s="61">
        <v>50.297629882255087</v>
      </c>
      <c r="H386" s="61">
        <v>0.22663028538227081</v>
      </c>
      <c r="I386" s="61">
        <v>89.893141690372289</v>
      </c>
      <c r="J386">
        <f t="shared" ref="J386:J449" si="12">INDEX(events, MATCH(CONCATENATE(B386, C386, D386), events_y, 0), MATCH("Confidential", events_x, 0))</f>
        <v>0</v>
      </c>
    </row>
    <row r="387" spans="1:10" x14ac:dyDescent="0.25">
      <c r="A387" s="3" t="str">
        <f t="shared" ref="A387:A450" si="13">B387&amp;C387&amp;D387&amp;E387</f>
        <v>Size20-200kWAverage Event Day (5:50pm to 8:54pm)2</v>
      </c>
      <c r="B387" t="s">
        <v>28</v>
      </c>
      <c r="C387" t="s">
        <v>66</v>
      </c>
      <c r="D387" t="s">
        <v>164</v>
      </c>
      <c r="E387" s="61">
        <v>2</v>
      </c>
      <c r="F387" s="61">
        <v>49.015365600585938</v>
      </c>
      <c r="G387" s="61">
        <v>50.147377469768465</v>
      </c>
      <c r="H387" s="61">
        <v>0.22831524908542633</v>
      </c>
      <c r="I387" s="61">
        <v>87.541779728964372</v>
      </c>
      <c r="J387">
        <f t="shared" si="12"/>
        <v>0</v>
      </c>
    </row>
    <row r="388" spans="1:10" x14ac:dyDescent="0.25">
      <c r="A388" s="3" t="str">
        <f t="shared" si="13"/>
        <v>Size20-200kWAverage Event Day (5:50pm to 8:54pm)3</v>
      </c>
      <c r="B388" t="s">
        <v>28</v>
      </c>
      <c r="C388" t="s">
        <v>66</v>
      </c>
      <c r="D388" t="s">
        <v>164</v>
      </c>
      <c r="E388" s="61">
        <v>3</v>
      </c>
      <c r="F388" s="61">
        <v>48.942214965820313</v>
      </c>
      <c r="G388" s="61">
        <v>49.786681768361014</v>
      </c>
      <c r="H388" s="61">
        <v>0.22973595559597015</v>
      </c>
      <c r="I388" s="61">
        <v>86.397034488791675</v>
      </c>
      <c r="J388">
        <f t="shared" si="12"/>
        <v>0</v>
      </c>
    </row>
    <row r="389" spans="1:10" x14ac:dyDescent="0.25">
      <c r="A389" s="3" t="str">
        <f t="shared" si="13"/>
        <v>Size20-200kWAverage Event Day (5:50pm to 8:54pm)4</v>
      </c>
      <c r="B389" t="s">
        <v>28</v>
      </c>
      <c r="C389" t="s">
        <v>66</v>
      </c>
      <c r="D389" t="s">
        <v>164</v>
      </c>
      <c r="E389" s="61">
        <v>4</v>
      </c>
      <c r="F389" s="61">
        <v>48.904956817626953</v>
      </c>
      <c r="G389" s="61">
        <v>49.744040391415083</v>
      </c>
      <c r="H389" s="61">
        <v>0.23866330087184906</v>
      </c>
      <c r="I389" s="61">
        <v>84.075976936717694</v>
      </c>
      <c r="J389">
        <f t="shared" si="12"/>
        <v>0</v>
      </c>
    </row>
    <row r="390" spans="1:10" x14ac:dyDescent="0.25">
      <c r="A390" s="3" t="str">
        <f t="shared" si="13"/>
        <v>Size20-200kWAverage Event Day (5:50pm to 8:54pm)5</v>
      </c>
      <c r="B390" t="s">
        <v>28</v>
      </c>
      <c r="C390" t="s">
        <v>66</v>
      </c>
      <c r="D390" t="s">
        <v>164</v>
      </c>
      <c r="E390" s="61">
        <v>5</v>
      </c>
      <c r="F390" s="61">
        <v>48.906166076660156</v>
      </c>
      <c r="G390" s="61">
        <v>50.029039072551704</v>
      </c>
      <c r="H390" s="61">
        <v>0.24600300192832947</v>
      </c>
      <c r="I390" s="61">
        <v>83.568060837925103</v>
      </c>
      <c r="J390">
        <f t="shared" si="12"/>
        <v>0</v>
      </c>
    </row>
    <row r="391" spans="1:10" x14ac:dyDescent="0.25">
      <c r="A391" s="3" t="str">
        <f t="shared" si="13"/>
        <v>Size20-200kWAverage Event Day (5:50pm to 8:54pm)6</v>
      </c>
      <c r="B391" t="s">
        <v>28</v>
      </c>
      <c r="C391" t="s">
        <v>66</v>
      </c>
      <c r="D391" t="s">
        <v>164</v>
      </c>
      <c r="E391" s="61">
        <v>6</v>
      </c>
      <c r="F391" s="61">
        <v>49.168022155761719</v>
      </c>
      <c r="G391" s="61">
        <v>49.628658867349358</v>
      </c>
      <c r="H391" s="61">
        <v>0.23260033130645752</v>
      </c>
      <c r="I391" s="61">
        <v>81.536780210723407</v>
      </c>
      <c r="J391">
        <f t="shared" si="12"/>
        <v>0</v>
      </c>
    </row>
    <row r="392" spans="1:10" x14ac:dyDescent="0.25">
      <c r="A392" s="3" t="str">
        <f t="shared" si="13"/>
        <v>Size20-200kWAverage Event Day (5:50pm to 8:54pm)7</v>
      </c>
      <c r="B392" t="s">
        <v>28</v>
      </c>
      <c r="C392" t="s">
        <v>66</v>
      </c>
      <c r="D392" t="s">
        <v>164</v>
      </c>
      <c r="E392" s="61">
        <v>7</v>
      </c>
      <c r="F392" s="61">
        <v>49.66546630859375</v>
      </c>
      <c r="G392" s="61">
        <v>49.588644350535951</v>
      </c>
      <c r="H392" s="61">
        <v>0.21020284295082092</v>
      </c>
      <c r="I392" s="61">
        <v>79.769362297561173</v>
      </c>
      <c r="J392">
        <f t="shared" si="12"/>
        <v>0</v>
      </c>
    </row>
    <row r="393" spans="1:10" x14ac:dyDescent="0.25">
      <c r="A393" s="3" t="str">
        <f t="shared" si="13"/>
        <v>Size20-200kWAverage Event Day (5:50pm to 8:54pm)8</v>
      </c>
      <c r="B393" t="s">
        <v>28</v>
      </c>
      <c r="C393" t="s">
        <v>66</v>
      </c>
      <c r="D393" t="s">
        <v>164</v>
      </c>
      <c r="E393" s="61">
        <v>8</v>
      </c>
      <c r="F393" s="61">
        <v>50.674598693847656</v>
      </c>
      <c r="G393" s="61">
        <v>49.870998977805257</v>
      </c>
      <c r="H393" s="61">
        <v>0.17027565836906433</v>
      </c>
      <c r="I393" s="61">
        <v>79.49140376574141</v>
      </c>
      <c r="J393">
        <f t="shared" si="12"/>
        <v>0</v>
      </c>
    </row>
    <row r="394" spans="1:10" x14ac:dyDescent="0.25">
      <c r="A394" s="3" t="str">
        <f t="shared" si="13"/>
        <v>Size20-200kWAverage Event Day (5:50pm to 8:54pm)9</v>
      </c>
      <c r="B394" t="s">
        <v>28</v>
      </c>
      <c r="C394" t="s">
        <v>66</v>
      </c>
      <c r="D394" t="s">
        <v>164</v>
      </c>
      <c r="E394" s="61">
        <v>9</v>
      </c>
      <c r="F394" s="61">
        <v>51.380706787109375</v>
      </c>
      <c r="G394" s="61">
        <v>50.075162326861218</v>
      </c>
      <c r="H394" s="61">
        <v>0.14270889759063721</v>
      </c>
      <c r="I394" s="61">
        <v>81.894047691456279</v>
      </c>
      <c r="J394">
        <f t="shared" si="12"/>
        <v>0</v>
      </c>
    </row>
    <row r="395" spans="1:10" x14ac:dyDescent="0.25">
      <c r="A395" s="3" t="str">
        <f t="shared" si="13"/>
        <v>Size20-200kWAverage Event Day (5:50pm to 8:54pm)10</v>
      </c>
      <c r="B395" t="s">
        <v>28</v>
      </c>
      <c r="C395" t="s">
        <v>66</v>
      </c>
      <c r="D395" t="s">
        <v>164</v>
      </c>
      <c r="E395" s="61">
        <v>10</v>
      </c>
      <c r="F395" s="61">
        <v>51.409881591796875</v>
      </c>
      <c r="G395" s="61">
        <v>51.233146285987438</v>
      </c>
      <c r="H395" s="61">
        <v>0.11215182393789291</v>
      </c>
      <c r="I395" s="61">
        <v>86.40066285505074</v>
      </c>
      <c r="J395">
        <f t="shared" si="12"/>
        <v>0</v>
      </c>
    </row>
    <row r="396" spans="1:10" x14ac:dyDescent="0.25">
      <c r="A396" s="3" t="str">
        <f t="shared" si="13"/>
        <v>Size20-200kWAverage Event Day (5:50pm to 8:54pm)11</v>
      </c>
      <c r="B396" t="s">
        <v>28</v>
      </c>
      <c r="C396" t="s">
        <v>66</v>
      </c>
      <c r="D396" t="s">
        <v>164</v>
      </c>
      <c r="E396" s="61">
        <v>11</v>
      </c>
      <c r="F396" s="61">
        <v>50.601425170898438</v>
      </c>
      <c r="G396" s="61">
        <v>50.239228375071207</v>
      </c>
      <c r="H396" s="61">
        <v>8.1060893833637238E-2</v>
      </c>
      <c r="I396" s="61">
        <v>90.414956815011266</v>
      </c>
      <c r="J396">
        <f t="shared" si="12"/>
        <v>0</v>
      </c>
    </row>
    <row r="397" spans="1:10" x14ac:dyDescent="0.25">
      <c r="A397" s="3" t="str">
        <f t="shared" si="13"/>
        <v>Size20-200kWAverage Event Day (5:50pm to 8:54pm)12</v>
      </c>
      <c r="B397" t="s">
        <v>28</v>
      </c>
      <c r="C397" t="s">
        <v>66</v>
      </c>
      <c r="D397" t="s">
        <v>164</v>
      </c>
      <c r="E397" s="61">
        <v>12</v>
      </c>
      <c r="F397" s="61">
        <v>49.330295562744141</v>
      </c>
      <c r="G397" s="61">
        <v>49.206009247256418</v>
      </c>
      <c r="H397" s="61">
        <v>6.4066104590892792E-2</v>
      </c>
      <c r="I397" s="61">
        <v>93.931814526359773</v>
      </c>
      <c r="J397">
        <f t="shared" si="12"/>
        <v>0</v>
      </c>
    </row>
    <row r="398" spans="1:10" x14ac:dyDescent="0.25">
      <c r="A398" s="3" t="str">
        <f t="shared" si="13"/>
        <v>Size20-200kWAverage Event Day (5:50pm to 8:54pm)13</v>
      </c>
      <c r="B398" t="s">
        <v>28</v>
      </c>
      <c r="C398" t="s">
        <v>66</v>
      </c>
      <c r="D398" t="s">
        <v>164</v>
      </c>
      <c r="E398" s="61">
        <v>13</v>
      </c>
      <c r="F398" s="61">
        <v>47.181838989257813</v>
      </c>
      <c r="G398" s="61">
        <v>47.288575072073264</v>
      </c>
      <c r="H398" s="61">
        <v>7.8366078436374664E-2</v>
      </c>
      <c r="I398" s="61">
        <v>97.584816809542701</v>
      </c>
      <c r="J398">
        <f t="shared" si="12"/>
        <v>0</v>
      </c>
    </row>
    <row r="399" spans="1:10" x14ac:dyDescent="0.25">
      <c r="A399" s="3" t="str">
        <f t="shared" si="13"/>
        <v>Size20-200kWAverage Event Day (5:50pm to 8:54pm)14</v>
      </c>
      <c r="B399" t="s">
        <v>28</v>
      </c>
      <c r="C399" t="s">
        <v>66</v>
      </c>
      <c r="D399" t="s">
        <v>164</v>
      </c>
      <c r="E399" s="61">
        <v>14</v>
      </c>
      <c r="F399" s="61">
        <v>46.677947998046875</v>
      </c>
      <c r="G399" s="61">
        <v>47.209476323097583</v>
      </c>
      <c r="H399" s="61">
        <v>0.10631665587425232</v>
      </c>
      <c r="I399" s="61">
        <v>100.28515141917779</v>
      </c>
      <c r="J399">
        <f t="shared" si="12"/>
        <v>0</v>
      </c>
    </row>
    <row r="400" spans="1:10" x14ac:dyDescent="0.25">
      <c r="A400" s="3" t="str">
        <f t="shared" si="13"/>
        <v>Size20-200kWAverage Event Day (5:50pm to 8:54pm)15</v>
      </c>
      <c r="B400" t="s">
        <v>28</v>
      </c>
      <c r="C400" t="s">
        <v>66</v>
      </c>
      <c r="D400" t="s">
        <v>164</v>
      </c>
      <c r="E400" s="61">
        <v>15</v>
      </c>
      <c r="F400" s="61">
        <v>46.110389709472656</v>
      </c>
      <c r="G400" s="61">
        <v>46.656026708660718</v>
      </c>
      <c r="H400" s="61">
        <v>0.13540896773338318</v>
      </c>
      <c r="I400" s="61">
        <v>102.18376910341934</v>
      </c>
      <c r="J400">
        <f t="shared" si="12"/>
        <v>0</v>
      </c>
    </row>
    <row r="401" spans="1:10" x14ac:dyDescent="0.25">
      <c r="A401" s="3" t="str">
        <f t="shared" si="13"/>
        <v>Size20-200kWAverage Event Day (5:50pm to 8:54pm)16</v>
      </c>
      <c r="B401" t="s">
        <v>28</v>
      </c>
      <c r="C401" t="s">
        <v>66</v>
      </c>
      <c r="D401" t="s">
        <v>164</v>
      </c>
      <c r="E401" s="61">
        <v>16</v>
      </c>
      <c r="F401" s="61">
        <v>45.216346740722656</v>
      </c>
      <c r="G401" s="61">
        <v>45.736957649800601</v>
      </c>
      <c r="H401" s="61">
        <v>0.1504368931055069</v>
      </c>
      <c r="I401" s="61">
        <v>104.10741420230018</v>
      </c>
      <c r="J401">
        <f t="shared" si="12"/>
        <v>0</v>
      </c>
    </row>
    <row r="402" spans="1:10" x14ac:dyDescent="0.25">
      <c r="A402" s="3" t="str">
        <f t="shared" si="13"/>
        <v>Size20-200kWAverage Event Day (5:50pm to 8:54pm)17</v>
      </c>
      <c r="B402" t="s">
        <v>28</v>
      </c>
      <c r="C402" t="s">
        <v>66</v>
      </c>
      <c r="D402" t="s">
        <v>164</v>
      </c>
      <c r="E402" s="61">
        <v>17</v>
      </c>
      <c r="F402" s="61">
        <v>43.263381958007813</v>
      </c>
      <c r="G402" s="61">
        <v>43.677261000537065</v>
      </c>
      <c r="H402" s="61">
        <v>0.16120137274265289</v>
      </c>
      <c r="I402" s="61">
        <v>105.43755834982716</v>
      </c>
      <c r="J402">
        <f t="shared" si="12"/>
        <v>0</v>
      </c>
    </row>
    <row r="403" spans="1:10" x14ac:dyDescent="0.25">
      <c r="A403" s="3" t="str">
        <f t="shared" si="13"/>
        <v>Size20-200kWAverage Event Day (5:50pm to 8:54pm)18</v>
      </c>
      <c r="B403" t="s">
        <v>28</v>
      </c>
      <c r="C403" t="s">
        <v>66</v>
      </c>
      <c r="D403" t="s">
        <v>164</v>
      </c>
      <c r="E403" s="61">
        <v>18</v>
      </c>
      <c r="F403" s="61">
        <v>43.193790435791016</v>
      </c>
      <c r="G403" s="61">
        <v>38.630130217318253</v>
      </c>
      <c r="H403" s="61">
        <v>0.17669868469238281</v>
      </c>
      <c r="I403" s="61">
        <v>106.12198441485677</v>
      </c>
      <c r="J403">
        <f t="shared" si="12"/>
        <v>0</v>
      </c>
    </row>
    <row r="404" spans="1:10" x14ac:dyDescent="0.25">
      <c r="A404" s="3" t="str">
        <f t="shared" si="13"/>
        <v>Size20-200kWAverage Event Day (5:50pm to 8:54pm)19</v>
      </c>
      <c r="B404" t="s">
        <v>28</v>
      </c>
      <c r="C404" t="s">
        <v>66</v>
      </c>
      <c r="D404" t="s">
        <v>164</v>
      </c>
      <c r="E404" s="61">
        <v>19</v>
      </c>
      <c r="F404" s="61">
        <v>44.851604461669922</v>
      </c>
      <c r="G404" s="61">
        <v>10.460829848631057</v>
      </c>
      <c r="H404" s="61">
        <v>0.18607978522777557</v>
      </c>
      <c r="I404" s="61">
        <v>105.95115653946868</v>
      </c>
      <c r="J404">
        <f t="shared" si="12"/>
        <v>0</v>
      </c>
    </row>
    <row r="405" spans="1:10" x14ac:dyDescent="0.25">
      <c r="A405" s="3" t="str">
        <f t="shared" si="13"/>
        <v>Size20-200kWAverage Event Day (5:50pm to 8:54pm)20</v>
      </c>
      <c r="B405" t="s">
        <v>28</v>
      </c>
      <c r="C405" t="s">
        <v>66</v>
      </c>
      <c r="D405" t="s">
        <v>164</v>
      </c>
      <c r="E405" s="61">
        <v>20</v>
      </c>
      <c r="F405" s="61">
        <v>45.650493621826172</v>
      </c>
      <c r="G405" s="61">
        <v>10.949990975917503</v>
      </c>
      <c r="H405" s="61">
        <v>0.19258755445480347</v>
      </c>
      <c r="I405" s="61">
        <v>105.65024571156067</v>
      </c>
      <c r="J405">
        <f t="shared" si="12"/>
        <v>0</v>
      </c>
    </row>
    <row r="406" spans="1:10" x14ac:dyDescent="0.25">
      <c r="A406" s="3" t="str">
        <f t="shared" si="13"/>
        <v>Size20-200kWAverage Event Day (5:50pm to 8:54pm)21</v>
      </c>
      <c r="B406" t="s">
        <v>28</v>
      </c>
      <c r="C406" t="s">
        <v>66</v>
      </c>
      <c r="D406" t="s">
        <v>164</v>
      </c>
      <c r="E406" s="61">
        <v>21</v>
      </c>
      <c r="F406" s="61">
        <v>46.470592498779297</v>
      </c>
      <c r="G406" s="61">
        <v>10.684845734914186</v>
      </c>
      <c r="H406" s="61">
        <v>0.19588394463062286</v>
      </c>
      <c r="I406" s="61">
        <v>103.21829572954701</v>
      </c>
      <c r="J406">
        <f t="shared" si="12"/>
        <v>0</v>
      </c>
    </row>
    <row r="407" spans="1:10" x14ac:dyDescent="0.25">
      <c r="A407" s="3" t="str">
        <f t="shared" si="13"/>
        <v>Size20-200kWAverage Event Day (5:50pm to 8:54pm)22</v>
      </c>
      <c r="B407" t="s">
        <v>28</v>
      </c>
      <c r="C407" t="s">
        <v>66</v>
      </c>
      <c r="D407" t="s">
        <v>164</v>
      </c>
      <c r="E407" s="61">
        <v>22</v>
      </c>
      <c r="F407" s="61">
        <v>48.403514862060547</v>
      </c>
      <c r="G407" s="61">
        <v>26.201953760280183</v>
      </c>
      <c r="H407" s="61">
        <v>0.20208945870399475</v>
      </c>
      <c r="I407" s="61">
        <v>98.897242968096549</v>
      </c>
      <c r="J407">
        <f t="shared" si="12"/>
        <v>0</v>
      </c>
    </row>
    <row r="408" spans="1:10" x14ac:dyDescent="0.25">
      <c r="A408" s="3" t="str">
        <f t="shared" si="13"/>
        <v>Size20-200kWAverage Event Day (5:50pm to 8:54pm)23</v>
      </c>
      <c r="B408" t="s">
        <v>28</v>
      </c>
      <c r="C408" t="s">
        <v>66</v>
      </c>
      <c r="D408" t="s">
        <v>164</v>
      </c>
      <c r="E408" s="61">
        <v>23</v>
      </c>
      <c r="F408" s="61">
        <v>48.951755523681641</v>
      </c>
      <c r="G408" s="61">
        <v>32.918721346981286</v>
      </c>
      <c r="H408" s="61">
        <v>0.20612376928329468</v>
      </c>
      <c r="I408" s="61">
        <v>94.856293219788981</v>
      </c>
      <c r="J408">
        <f t="shared" si="12"/>
        <v>0</v>
      </c>
    </row>
    <row r="409" spans="1:10" x14ac:dyDescent="0.25">
      <c r="A409" s="3" t="str">
        <f t="shared" si="13"/>
        <v>Size20-200kWAverage Event Day (5:50pm to 8:54pm)24</v>
      </c>
      <c r="B409" t="s">
        <v>28</v>
      </c>
      <c r="C409" t="s">
        <v>66</v>
      </c>
      <c r="D409" t="s">
        <v>164</v>
      </c>
      <c r="E409" s="61">
        <v>24</v>
      </c>
      <c r="F409" s="61">
        <v>48.805274963378906</v>
      </c>
      <c r="G409" s="61">
        <v>33.279734803453415</v>
      </c>
      <c r="H409" s="61">
        <v>0.21019917726516724</v>
      </c>
      <c r="I409" s="61">
        <v>92.598213831610835</v>
      </c>
      <c r="J409">
        <f t="shared" si="12"/>
        <v>0</v>
      </c>
    </row>
    <row r="410" spans="1:10" x14ac:dyDescent="0.25">
      <c r="A410" s="3" t="str">
        <f t="shared" si="13"/>
        <v>Size20-200kW7/9/2021 (5:50pm to 8:54pm)1</v>
      </c>
      <c r="B410" t="s">
        <v>28</v>
      </c>
      <c r="C410" t="s">
        <v>66</v>
      </c>
      <c r="D410" t="s">
        <v>165</v>
      </c>
      <c r="E410" s="61">
        <v>1</v>
      </c>
      <c r="F410" s="61">
        <v>49.319828033447266</v>
      </c>
      <c r="G410" s="61">
        <v>50.297629882255087</v>
      </c>
      <c r="H410" s="61">
        <v>0.22663028538227081</v>
      </c>
      <c r="I410" s="61">
        <v>89.893141690372289</v>
      </c>
      <c r="J410">
        <f t="shared" si="12"/>
        <v>0</v>
      </c>
    </row>
    <row r="411" spans="1:10" x14ac:dyDescent="0.25">
      <c r="A411" s="3" t="str">
        <f t="shared" si="13"/>
        <v>Size20-200kW7/9/2021 (5:50pm to 8:54pm)2</v>
      </c>
      <c r="B411" t="s">
        <v>28</v>
      </c>
      <c r="C411" t="s">
        <v>66</v>
      </c>
      <c r="D411" t="s">
        <v>165</v>
      </c>
      <c r="E411" s="61">
        <v>2</v>
      </c>
      <c r="F411" s="61">
        <v>49.015365600585938</v>
      </c>
      <c r="G411" s="61">
        <v>50.147377469768465</v>
      </c>
      <c r="H411" s="61">
        <v>0.22831524908542633</v>
      </c>
      <c r="I411" s="61">
        <v>87.541779728964372</v>
      </c>
      <c r="J411">
        <f t="shared" si="12"/>
        <v>0</v>
      </c>
    </row>
    <row r="412" spans="1:10" x14ac:dyDescent="0.25">
      <c r="A412" s="3" t="str">
        <f t="shared" si="13"/>
        <v>Size20-200kW7/9/2021 (5:50pm to 8:54pm)3</v>
      </c>
      <c r="B412" t="s">
        <v>28</v>
      </c>
      <c r="C412" t="s">
        <v>66</v>
      </c>
      <c r="D412" t="s">
        <v>165</v>
      </c>
      <c r="E412" s="61">
        <v>3</v>
      </c>
      <c r="F412" s="61">
        <v>48.942214965820313</v>
      </c>
      <c r="G412" s="61">
        <v>49.786681768361014</v>
      </c>
      <c r="H412" s="61">
        <v>0.22973595559597015</v>
      </c>
      <c r="I412" s="61">
        <v>86.397034488791675</v>
      </c>
      <c r="J412">
        <f t="shared" si="12"/>
        <v>0</v>
      </c>
    </row>
    <row r="413" spans="1:10" x14ac:dyDescent="0.25">
      <c r="A413" s="3" t="str">
        <f t="shared" si="13"/>
        <v>Size20-200kW7/9/2021 (5:50pm to 8:54pm)4</v>
      </c>
      <c r="B413" t="s">
        <v>28</v>
      </c>
      <c r="C413" t="s">
        <v>66</v>
      </c>
      <c r="D413" t="s">
        <v>165</v>
      </c>
      <c r="E413" s="61">
        <v>4</v>
      </c>
      <c r="F413" s="61">
        <v>48.904956817626953</v>
      </c>
      <c r="G413" s="61">
        <v>49.744040391415083</v>
      </c>
      <c r="H413" s="61">
        <v>0.23866330087184906</v>
      </c>
      <c r="I413" s="61">
        <v>84.075976936717694</v>
      </c>
      <c r="J413">
        <f t="shared" si="12"/>
        <v>0</v>
      </c>
    </row>
    <row r="414" spans="1:10" x14ac:dyDescent="0.25">
      <c r="A414" s="3" t="str">
        <f t="shared" si="13"/>
        <v>Size20-200kW7/9/2021 (5:50pm to 8:54pm)5</v>
      </c>
      <c r="B414" t="s">
        <v>28</v>
      </c>
      <c r="C414" t="s">
        <v>66</v>
      </c>
      <c r="D414" t="s">
        <v>165</v>
      </c>
      <c r="E414" s="61">
        <v>5</v>
      </c>
      <c r="F414" s="61">
        <v>48.906166076660156</v>
      </c>
      <c r="G414" s="61">
        <v>50.029039072551704</v>
      </c>
      <c r="H414" s="61">
        <v>0.24600300192832947</v>
      </c>
      <c r="I414" s="61">
        <v>83.568060837925103</v>
      </c>
      <c r="J414">
        <f t="shared" si="12"/>
        <v>0</v>
      </c>
    </row>
    <row r="415" spans="1:10" x14ac:dyDescent="0.25">
      <c r="A415" s="3" t="str">
        <f t="shared" si="13"/>
        <v>Size20-200kW7/9/2021 (5:50pm to 8:54pm)6</v>
      </c>
      <c r="B415" t="s">
        <v>28</v>
      </c>
      <c r="C415" t="s">
        <v>66</v>
      </c>
      <c r="D415" t="s">
        <v>165</v>
      </c>
      <c r="E415" s="61">
        <v>6</v>
      </c>
      <c r="F415" s="61">
        <v>49.168022155761719</v>
      </c>
      <c r="G415" s="61">
        <v>49.628658867349358</v>
      </c>
      <c r="H415" s="61">
        <v>0.23260033130645752</v>
      </c>
      <c r="I415" s="61">
        <v>81.536780210723407</v>
      </c>
      <c r="J415">
        <f t="shared" si="12"/>
        <v>0</v>
      </c>
    </row>
    <row r="416" spans="1:10" x14ac:dyDescent="0.25">
      <c r="A416" s="3" t="str">
        <f t="shared" si="13"/>
        <v>Size20-200kW7/9/2021 (5:50pm to 8:54pm)7</v>
      </c>
      <c r="B416" t="s">
        <v>28</v>
      </c>
      <c r="C416" t="s">
        <v>66</v>
      </c>
      <c r="D416" t="s">
        <v>165</v>
      </c>
      <c r="E416" s="61">
        <v>7</v>
      </c>
      <c r="F416" s="61">
        <v>49.66546630859375</v>
      </c>
      <c r="G416" s="61">
        <v>49.588644350535951</v>
      </c>
      <c r="H416" s="61">
        <v>0.21020284295082092</v>
      </c>
      <c r="I416" s="61">
        <v>79.769362297561173</v>
      </c>
      <c r="J416">
        <f t="shared" si="12"/>
        <v>0</v>
      </c>
    </row>
    <row r="417" spans="1:10" x14ac:dyDescent="0.25">
      <c r="A417" s="3" t="str">
        <f t="shared" si="13"/>
        <v>Size20-200kW7/9/2021 (5:50pm to 8:54pm)8</v>
      </c>
      <c r="B417" t="s">
        <v>28</v>
      </c>
      <c r="C417" t="s">
        <v>66</v>
      </c>
      <c r="D417" t="s">
        <v>165</v>
      </c>
      <c r="E417" s="61">
        <v>8</v>
      </c>
      <c r="F417" s="61">
        <v>50.674598693847656</v>
      </c>
      <c r="G417" s="61">
        <v>49.870998977805257</v>
      </c>
      <c r="H417" s="61">
        <v>0.17027565836906433</v>
      </c>
      <c r="I417" s="61">
        <v>79.49140376574141</v>
      </c>
      <c r="J417">
        <f t="shared" si="12"/>
        <v>0</v>
      </c>
    </row>
    <row r="418" spans="1:10" x14ac:dyDescent="0.25">
      <c r="A418" s="3" t="str">
        <f t="shared" si="13"/>
        <v>Size20-200kW7/9/2021 (5:50pm to 8:54pm)9</v>
      </c>
      <c r="B418" t="s">
        <v>28</v>
      </c>
      <c r="C418" t="s">
        <v>66</v>
      </c>
      <c r="D418" t="s">
        <v>165</v>
      </c>
      <c r="E418" s="61">
        <v>9</v>
      </c>
      <c r="F418" s="61">
        <v>51.380706787109375</v>
      </c>
      <c r="G418" s="61">
        <v>50.075162326861218</v>
      </c>
      <c r="H418" s="61">
        <v>0.14270889759063721</v>
      </c>
      <c r="I418" s="61">
        <v>81.894047691456279</v>
      </c>
      <c r="J418">
        <f t="shared" si="12"/>
        <v>0</v>
      </c>
    </row>
    <row r="419" spans="1:10" x14ac:dyDescent="0.25">
      <c r="A419" s="3" t="str">
        <f t="shared" si="13"/>
        <v>Size20-200kW7/9/2021 (5:50pm to 8:54pm)10</v>
      </c>
      <c r="B419" t="s">
        <v>28</v>
      </c>
      <c r="C419" t="s">
        <v>66</v>
      </c>
      <c r="D419" t="s">
        <v>165</v>
      </c>
      <c r="E419" s="61">
        <v>10</v>
      </c>
      <c r="F419" s="61">
        <v>51.409881591796875</v>
      </c>
      <c r="G419" s="61">
        <v>51.233146285987438</v>
      </c>
      <c r="H419" s="61">
        <v>0.11215182393789291</v>
      </c>
      <c r="I419" s="61">
        <v>86.40066285505074</v>
      </c>
      <c r="J419">
        <f t="shared" si="12"/>
        <v>0</v>
      </c>
    </row>
    <row r="420" spans="1:10" x14ac:dyDescent="0.25">
      <c r="A420" s="3" t="str">
        <f t="shared" si="13"/>
        <v>Size20-200kW7/9/2021 (5:50pm to 8:54pm)11</v>
      </c>
      <c r="B420" t="s">
        <v>28</v>
      </c>
      <c r="C420" t="s">
        <v>66</v>
      </c>
      <c r="D420" t="s">
        <v>165</v>
      </c>
      <c r="E420" s="61">
        <v>11</v>
      </c>
      <c r="F420" s="61">
        <v>50.601425170898438</v>
      </c>
      <c r="G420" s="61">
        <v>50.239228375071207</v>
      </c>
      <c r="H420" s="61">
        <v>8.1060893833637238E-2</v>
      </c>
      <c r="I420" s="61">
        <v>90.414956815011266</v>
      </c>
      <c r="J420">
        <f t="shared" si="12"/>
        <v>0</v>
      </c>
    </row>
    <row r="421" spans="1:10" x14ac:dyDescent="0.25">
      <c r="A421" s="3" t="str">
        <f t="shared" si="13"/>
        <v>Size20-200kW7/9/2021 (5:50pm to 8:54pm)12</v>
      </c>
      <c r="B421" t="s">
        <v>28</v>
      </c>
      <c r="C421" t="s">
        <v>66</v>
      </c>
      <c r="D421" t="s">
        <v>165</v>
      </c>
      <c r="E421" s="61">
        <v>12</v>
      </c>
      <c r="F421" s="61">
        <v>49.330295562744141</v>
      </c>
      <c r="G421" s="61">
        <v>49.206009247256418</v>
      </c>
      <c r="H421" s="61">
        <v>6.4066104590892792E-2</v>
      </c>
      <c r="I421" s="61">
        <v>93.931814526359773</v>
      </c>
      <c r="J421">
        <f t="shared" si="12"/>
        <v>0</v>
      </c>
    </row>
    <row r="422" spans="1:10" x14ac:dyDescent="0.25">
      <c r="A422" s="3" t="str">
        <f t="shared" si="13"/>
        <v>Size20-200kW7/9/2021 (5:50pm to 8:54pm)13</v>
      </c>
      <c r="B422" t="s">
        <v>28</v>
      </c>
      <c r="C422" t="s">
        <v>66</v>
      </c>
      <c r="D422" t="s">
        <v>165</v>
      </c>
      <c r="E422" s="61">
        <v>13</v>
      </c>
      <c r="F422" s="61">
        <v>47.181838989257813</v>
      </c>
      <c r="G422" s="61">
        <v>47.288575072073264</v>
      </c>
      <c r="H422" s="61">
        <v>7.8366078436374664E-2</v>
      </c>
      <c r="I422" s="61">
        <v>97.584816809542701</v>
      </c>
      <c r="J422">
        <f t="shared" si="12"/>
        <v>0</v>
      </c>
    </row>
    <row r="423" spans="1:10" x14ac:dyDescent="0.25">
      <c r="A423" s="3" t="str">
        <f t="shared" si="13"/>
        <v>Size20-200kW7/9/2021 (5:50pm to 8:54pm)14</v>
      </c>
      <c r="B423" t="s">
        <v>28</v>
      </c>
      <c r="C423" t="s">
        <v>66</v>
      </c>
      <c r="D423" t="s">
        <v>165</v>
      </c>
      <c r="E423" s="61">
        <v>14</v>
      </c>
      <c r="F423" s="61">
        <v>46.677947998046875</v>
      </c>
      <c r="G423" s="61">
        <v>47.209476323097583</v>
      </c>
      <c r="H423" s="61">
        <v>0.10631665587425232</v>
      </c>
      <c r="I423" s="61">
        <v>100.28515141917779</v>
      </c>
      <c r="J423">
        <f t="shared" si="12"/>
        <v>0</v>
      </c>
    </row>
    <row r="424" spans="1:10" x14ac:dyDescent="0.25">
      <c r="A424" s="3" t="str">
        <f t="shared" si="13"/>
        <v>Size20-200kW7/9/2021 (5:50pm to 8:54pm)15</v>
      </c>
      <c r="B424" t="s">
        <v>28</v>
      </c>
      <c r="C424" t="s">
        <v>66</v>
      </c>
      <c r="D424" t="s">
        <v>165</v>
      </c>
      <c r="E424" s="61">
        <v>15</v>
      </c>
      <c r="F424" s="61">
        <v>46.110389709472656</v>
      </c>
      <c r="G424" s="61">
        <v>46.656026708660718</v>
      </c>
      <c r="H424" s="61">
        <v>0.13540896773338318</v>
      </c>
      <c r="I424" s="61">
        <v>102.18376910341934</v>
      </c>
      <c r="J424">
        <f t="shared" si="12"/>
        <v>0</v>
      </c>
    </row>
    <row r="425" spans="1:10" x14ac:dyDescent="0.25">
      <c r="A425" s="3" t="str">
        <f t="shared" si="13"/>
        <v>Size20-200kW7/9/2021 (5:50pm to 8:54pm)16</v>
      </c>
      <c r="B425" t="s">
        <v>28</v>
      </c>
      <c r="C425" t="s">
        <v>66</v>
      </c>
      <c r="D425" t="s">
        <v>165</v>
      </c>
      <c r="E425" s="61">
        <v>16</v>
      </c>
      <c r="F425" s="61">
        <v>45.216346740722656</v>
      </c>
      <c r="G425" s="61">
        <v>45.736957649800601</v>
      </c>
      <c r="H425" s="61">
        <v>0.1504368931055069</v>
      </c>
      <c r="I425" s="61">
        <v>104.10741420230018</v>
      </c>
      <c r="J425">
        <f t="shared" si="12"/>
        <v>0</v>
      </c>
    </row>
    <row r="426" spans="1:10" x14ac:dyDescent="0.25">
      <c r="A426" s="3" t="str">
        <f t="shared" si="13"/>
        <v>Size20-200kW7/9/2021 (5:50pm to 8:54pm)17</v>
      </c>
      <c r="B426" t="s">
        <v>28</v>
      </c>
      <c r="C426" t="s">
        <v>66</v>
      </c>
      <c r="D426" t="s">
        <v>165</v>
      </c>
      <c r="E426" s="61">
        <v>17</v>
      </c>
      <c r="F426" s="61">
        <v>43.263381958007813</v>
      </c>
      <c r="G426" s="61">
        <v>43.677261000537065</v>
      </c>
      <c r="H426" s="61">
        <v>0.16120137274265289</v>
      </c>
      <c r="I426" s="61">
        <v>105.43755834982716</v>
      </c>
      <c r="J426">
        <f t="shared" si="12"/>
        <v>0</v>
      </c>
    </row>
    <row r="427" spans="1:10" x14ac:dyDescent="0.25">
      <c r="A427" s="3" t="str">
        <f t="shared" si="13"/>
        <v>Size20-200kW7/9/2021 (5:50pm to 8:54pm)18</v>
      </c>
      <c r="B427" t="s">
        <v>28</v>
      </c>
      <c r="C427" t="s">
        <v>66</v>
      </c>
      <c r="D427" t="s">
        <v>165</v>
      </c>
      <c r="E427" s="61">
        <v>18</v>
      </c>
      <c r="F427" s="61">
        <v>43.193790435791016</v>
      </c>
      <c r="G427" s="61">
        <v>38.630130217318253</v>
      </c>
      <c r="H427" s="61">
        <v>0.17669868469238281</v>
      </c>
      <c r="I427" s="61">
        <v>106.12198441485677</v>
      </c>
      <c r="J427">
        <f t="shared" si="12"/>
        <v>0</v>
      </c>
    </row>
    <row r="428" spans="1:10" x14ac:dyDescent="0.25">
      <c r="A428" s="3" t="str">
        <f t="shared" si="13"/>
        <v>Size20-200kW7/9/2021 (5:50pm to 8:54pm)19</v>
      </c>
      <c r="B428" t="s">
        <v>28</v>
      </c>
      <c r="C428" t="s">
        <v>66</v>
      </c>
      <c r="D428" t="s">
        <v>165</v>
      </c>
      <c r="E428" s="61">
        <v>19</v>
      </c>
      <c r="F428" s="61">
        <v>44.851604461669922</v>
      </c>
      <c r="G428" s="61">
        <v>10.460829848631057</v>
      </c>
      <c r="H428" s="61">
        <v>0.18607978522777557</v>
      </c>
      <c r="I428" s="61">
        <v>105.95115653946868</v>
      </c>
      <c r="J428">
        <f t="shared" si="12"/>
        <v>0</v>
      </c>
    </row>
    <row r="429" spans="1:10" x14ac:dyDescent="0.25">
      <c r="A429" s="3" t="str">
        <f t="shared" si="13"/>
        <v>Size20-200kW7/9/2021 (5:50pm to 8:54pm)20</v>
      </c>
      <c r="B429" t="s">
        <v>28</v>
      </c>
      <c r="C429" t="s">
        <v>66</v>
      </c>
      <c r="D429" t="s">
        <v>165</v>
      </c>
      <c r="E429" s="61">
        <v>20</v>
      </c>
      <c r="F429" s="61">
        <v>45.650493621826172</v>
      </c>
      <c r="G429" s="61">
        <v>10.949990975917503</v>
      </c>
      <c r="H429" s="61">
        <v>0.19258755445480347</v>
      </c>
      <c r="I429" s="61">
        <v>105.65024571156067</v>
      </c>
      <c r="J429">
        <f t="shared" si="12"/>
        <v>0</v>
      </c>
    </row>
    <row r="430" spans="1:10" x14ac:dyDescent="0.25">
      <c r="A430" s="3" t="str">
        <f t="shared" si="13"/>
        <v>Size20-200kW7/9/2021 (5:50pm to 8:54pm)21</v>
      </c>
      <c r="B430" t="s">
        <v>28</v>
      </c>
      <c r="C430" t="s">
        <v>66</v>
      </c>
      <c r="D430" t="s">
        <v>165</v>
      </c>
      <c r="E430" s="61">
        <v>21</v>
      </c>
      <c r="F430" s="61">
        <v>46.470592498779297</v>
      </c>
      <c r="G430" s="61">
        <v>10.684845734914186</v>
      </c>
      <c r="H430" s="61">
        <v>0.19588394463062286</v>
      </c>
      <c r="I430" s="61">
        <v>103.21829572954701</v>
      </c>
      <c r="J430">
        <f t="shared" si="12"/>
        <v>0</v>
      </c>
    </row>
    <row r="431" spans="1:10" x14ac:dyDescent="0.25">
      <c r="A431" s="3" t="str">
        <f t="shared" si="13"/>
        <v>Size20-200kW7/9/2021 (5:50pm to 8:54pm)22</v>
      </c>
      <c r="B431" t="s">
        <v>28</v>
      </c>
      <c r="C431" t="s">
        <v>66</v>
      </c>
      <c r="D431" t="s">
        <v>165</v>
      </c>
      <c r="E431" s="61">
        <v>22</v>
      </c>
      <c r="F431" s="61">
        <v>48.403514862060547</v>
      </c>
      <c r="G431" s="61">
        <v>26.201953760280183</v>
      </c>
      <c r="H431" s="61">
        <v>0.20208945870399475</v>
      </c>
      <c r="I431" s="61">
        <v>98.897242968096549</v>
      </c>
      <c r="J431">
        <f t="shared" si="12"/>
        <v>0</v>
      </c>
    </row>
    <row r="432" spans="1:10" x14ac:dyDescent="0.25">
      <c r="A432" s="3" t="str">
        <f t="shared" si="13"/>
        <v>Size20-200kW7/9/2021 (5:50pm to 8:54pm)23</v>
      </c>
      <c r="B432" t="s">
        <v>28</v>
      </c>
      <c r="C432" t="s">
        <v>66</v>
      </c>
      <c r="D432" t="s">
        <v>165</v>
      </c>
      <c r="E432" s="61">
        <v>23</v>
      </c>
      <c r="F432" s="61">
        <v>48.951755523681641</v>
      </c>
      <c r="G432" s="61">
        <v>32.918721346981286</v>
      </c>
      <c r="H432" s="61">
        <v>0.20612376928329468</v>
      </c>
      <c r="I432" s="61">
        <v>94.856293219788981</v>
      </c>
      <c r="J432">
        <f t="shared" si="12"/>
        <v>0</v>
      </c>
    </row>
    <row r="433" spans="1:10" x14ac:dyDescent="0.25">
      <c r="A433" s="3" t="str">
        <f t="shared" si="13"/>
        <v>Size20-200kW7/9/2021 (5:50pm to 8:54pm)24</v>
      </c>
      <c r="B433" t="s">
        <v>28</v>
      </c>
      <c r="C433" t="s">
        <v>66</v>
      </c>
      <c r="D433" t="s">
        <v>165</v>
      </c>
      <c r="E433" s="61">
        <v>24</v>
      </c>
      <c r="F433" s="61">
        <v>48.805274963378906</v>
      </c>
      <c r="G433" s="61">
        <v>33.279734803453415</v>
      </c>
      <c r="H433" s="61">
        <v>0.21019917726516724</v>
      </c>
      <c r="I433" s="61">
        <v>92.598213831610835</v>
      </c>
      <c r="J433">
        <f t="shared" si="12"/>
        <v>0</v>
      </c>
    </row>
    <row r="434" spans="1:10" x14ac:dyDescent="0.25">
      <c r="A434" s="3" t="str">
        <f t="shared" si="13"/>
        <v>Size20kW or LowerAverage Event Day (5:50pm to 8:54pm)1</v>
      </c>
      <c r="B434" t="s">
        <v>28</v>
      </c>
      <c r="C434" t="s">
        <v>68</v>
      </c>
      <c r="D434" t="s">
        <v>164</v>
      </c>
      <c r="E434" s="61">
        <v>1</v>
      </c>
      <c r="F434" s="61">
        <v>11.003385543823242</v>
      </c>
      <c r="G434" s="61">
        <v>8.6462890870248277</v>
      </c>
      <c r="H434" s="61">
        <v>0.38555178046226501</v>
      </c>
      <c r="I434" s="61">
        <v>88.352333333333419</v>
      </c>
      <c r="J434">
        <f t="shared" si="12"/>
        <v>0</v>
      </c>
    </row>
    <row r="435" spans="1:10" x14ac:dyDescent="0.25">
      <c r="A435" s="3" t="str">
        <f t="shared" si="13"/>
        <v>Size20kW or LowerAverage Event Day (5:50pm to 8:54pm)2</v>
      </c>
      <c r="B435" t="s">
        <v>28</v>
      </c>
      <c r="C435" t="s">
        <v>68</v>
      </c>
      <c r="D435" t="s">
        <v>164</v>
      </c>
      <c r="E435" s="61">
        <v>2</v>
      </c>
      <c r="F435" s="61">
        <v>11.821858406066895</v>
      </c>
      <c r="G435" s="61">
        <v>9.0656002198656402</v>
      </c>
      <c r="H435" s="61">
        <v>0.51348346471786499</v>
      </c>
      <c r="I435" s="61">
        <v>86.242555555555668</v>
      </c>
      <c r="J435">
        <f t="shared" si="12"/>
        <v>0</v>
      </c>
    </row>
    <row r="436" spans="1:10" x14ac:dyDescent="0.25">
      <c r="A436" s="3" t="str">
        <f t="shared" si="13"/>
        <v>Size20kW or LowerAverage Event Day (5:50pm to 8:54pm)3</v>
      </c>
      <c r="B436" t="s">
        <v>28</v>
      </c>
      <c r="C436" t="s">
        <v>68</v>
      </c>
      <c r="D436" t="s">
        <v>164</v>
      </c>
      <c r="E436" s="61">
        <v>3</v>
      </c>
      <c r="F436" s="61">
        <v>11.966774940490723</v>
      </c>
      <c r="G436" s="61">
        <v>11.413711184511582</v>
      </c>
      <c r="H436" s="61">
        <v>0.5436587929725647</v>
      </c>
      <c r="I436" s="61">
        <v>85.134111111111125</v>
      </c>
      <c r="J436">
        <f t="shared" si="12"/>
        <v>0</v>
      </c>
    </row>
    <row r="437" spans="1:10" x14ac:dyDescent="0.25">
      <c r="A437" s="3" t="str">
        <f t="shared" si="13"/>
        <v>Size20kW or LowerAverage Event Day (5:50pm to 8:54pm)4</v>
      </c>
      <c r="B437" t="s">
        <v>28</v>
      </c>
      <c r="C437" t="s">
        <v>68</v>
      </c>
      <c r="D437" t="s">
        <v>164</v>
      </c>
      <c r="E437" s="61">
        <v>4</v>
      </c>
      <c r="F437" s="61">
        <v>11.804901123046875</v>
      </c>
      <c r="G437" s="61">
        <v>11.443021984191404</v>
      </c>
      <c r="H437" s="61">
        <v>0.57309561967849731</v>
      </c>
      <c r="I437" s="61">
        <v>83.101555555555635</v>
      </c>
      <c r="J437">
        <f t="shared" si="12"/>
        <v>0</v>
      </c>
    </row>
    <row r="438" spans="1:10" x14ac:dyDescent="0.25">
      <c r="A438" s="3" t="str">
        <f t="shared" si="13"/>
        <v>Size20kW or LowerAverage Event Day (5:50pm to 8:54pm)5</v>
      </c>
      <c r="B438" t="s">
        <v>28</v>
      </c>
      <c r="C438" t="s">
        <v>68</v>
      </c>
      <c r="D438" t="s">
        <v>164</v>
      </c>
      <c r="E438" s="61">
        <v>5</v>
      </c>
      <c r="F438" s="61">
        <v>12.053828239440918</v>
      </c>
      <c r="G438" s="61">
        <v>8.5906889069204535</v>
      </c>
      <c r="H438" s="61">
        <v>0.49985992908477783</v>
      </c>
      <c r="I438" s="61">
        <v>82.580222222222289</v>
      </c>
      <c r="J438">
        <f t="shared" si="12"/>
        <v>0</v>
      </c>
    </row>
    <row r="439" spans="1:10" x14ac:dyDescent="0.25">
      <c r="A439" s="3" t="str">
        <f t="shared" si="13"/>
        <v>Size20kW or LowerAverage Event Day (5:50pm to 8:54pm)6</v>
      </c>
      <c r="B439" t="s">
        <v>28</v>
      </c>
      <c r="C439" t="s">
        <v>68</v>
      </c>
      <c r="D439" t="s">
        <v>164</v>
      </c>
      <c r="E439" s="61">
        <v>6</v>
      </c>
      <c r="F439" s="61">
        <v>12.37696361541748</v>
      </c>
      <c r="G439" s="61">
        <v>9.519311308984955</v>
      </c>
      <c r="H439" s="61">
        <v>0.51020359992980957</v>
      </c>
      <c r="I439" s="61">
        <v>80.797666666666601</v>
      </c>
      <c r="J439">
        <f t="shared" si="12"/>
        <v>0</v>
      </c>
    </row>
    <row r="440" spans="1:10" x14ac:dyDescent="0.25">
      <c r="A440" s="3" t="str">
        <f t="shared" si="13"/>
        <v>Size20kW or LowerAverage Event Day (5:50pm to 8:54pm)7</v>
      </c>
      <c r="B440" t="s">
        <v>28</v>
      </c>
      <c r="C440" t="s">
        <v>68</v>
      </c>
      <c r="D440" t="s">
        <v>164</v>
      </c>
      <c r="E440" s="61">
        <v>7</v>
      </c>
      <c r="F440" s="61">
        <v>11.908574104309082</v>
      </c>
      <c r="G440" s="61">
        <v>10.069822271540762</v>
      </c>
      <c r="H440" s="61">
        <v>0.52934360504150391</v>
      </c>
      <c r="I440" s="61">
        <v>79.214888888888794</v>
      </c>
      <c r="J440">
        <f t="shared" si="12"/>
        <v>0</v>
      </c>
    </row>
    <row r="441" spans="1:10" x14ac:dyDescent="0.25">
      <c r="A441" s="3" t="str">
        <f t="shared" si="13"/>
        <v>Size20kW or LowerAverage Event Day (5:50pm to 8:54pm)8</v>
      </c>
      <c r="B441" t="s">
        <v>28</v>
      </c>
      <c r="C441" t="s">
        <v>68</v>
      </c>
      <c r="D441" t="s">
        <v>164</v>
      </c>
      <c r="E441" s="61">
        <v>8</v>
      </c>
      <c r="F441" s="61">
        <v>12.669445037841797</v>
      </c>
      <c r="G441" s="61">
        <v>10.454711118237013</v>
      </c>
      <c r="H441" s="61">
        <v>0.51938885450363159</v>
      </c>
      <c r="I441" s="61">
        <v>79.046555555555443</v>
      </c>
      <c r="J441">
        <f t="shared" si="12"/>
        <v>0</v>
      </c>
    </row>
    <row r="442" spans="1:10" x14ac:dyDescent="0.25">
      <c r="A442" s="3" t="str">
        <f t="shared" si="13"/>
        <v>Size20kW or LowerAverage Event Day (5:50pm to 8:54pm)9</v>
      </c>
      <c r="B442" t="s">
        <v>28</v>
      </c>
      <c r="C442" t="s">
        <v>68</v>
      </c>
      <c r="D442" t="s">
        <v>164</v>
      </c>
      <c r="E442" s="61">
        <v>9</v>
      </c>
      <c r="F442" s="61">
        <v>11.742581367492676</v>
      </c>
      <c r="G442" s="61">
        <v>11.390422189691</v>
      </c>
      <c r="H442" s="61">
        <v>0.47627049684524536</v>
      </c>
      <c r="I442" s="61">
        <v>81.461333333333272</v>
      </c>
      <c r="J442">
        <f t="shared" si="12"/>
        <v>0</v>
      </c>
    </row>
    <row r="443" spans="1:10" x14ac:dyDescent="0.25">
      <c r="A443" s="3" t="str">
        <f t="shared" si="13"/>
        <v>Size20kW or LowerAverage Event Day (5:50pm to 8:54pm)10</v>
      </c>
      <c r="B443" t="s">
        <v>28</v>
      </c>
      <c r="C443" t="s">
        <v>68</v>
      </c>
      <c r="D443" t="s">
        <v>164</v>
      </c>
      <c r="E443" s="61">
        <v>10</v>
      </c>
      <c r="F443" s="61">
        <v>11.192320823669434</v>
      </c>
      <c r="G443" s="61">
        <v>10.770355624705553</v>
      </c>
      <c r="H443" s="61">
        <v>0.33178806304931641</v>
      </c>
      <c r="I443" s="61">
        <v>85.714444444444453</v>
      </c>
      <c r="J443">
        <f t="shared" si="12"/>
        <v>0</v>
      </c>
    </row>
    <row r="444" spans="1:10" x14ac:dyDescent="0.25">
      <c r="A444" s="3" t="str">
        <f t="shared" si="13"/>
        <v>Size20kW or LowerAverage Event Day (5:50pm to 8:54pm)11</v>
      </c>
      <c r="B444" t="s">
        <v>28</v>
      </c>
      <c r="C444" t="s">
        <v>68</v>
      </c>
      <c r="D444" t="s">
        <v>164</v>
      </c>
      <c r="E444" s="61">
        <v>11</v>
      </c>
      <c r="F444" s="61">
        <v>9.7744426727294922</v>
      </c>
      <c r="G444" s="61">
        <v>8.4448220361231101</v>
      </c>
      <c r="H444" s="61">
        <v>0.23482361435890198</v>
      </c>
      <c r="I444" s="61">
        <v>89.581111111111227</v>
      </c>
      <c r="J444">
        <f t="shared" si="12"/>
        <v>0</v>
      </c>
    </row>
    <row r="445" spans="1:10" x14ac:dyDescent="0.25">
      <c r="A445" s="3" t="str">
        <f t="shared" si="13"/>
        <v>Size20kW or LowerAverage Event Day (5:50pm to 8:54pm)12</v>
      </c>
      <c r="B445" t="s">
        <v>28</v>
      </c>
      <c r="C445" t="s">
        <v>68</v>
      </c>
      <c r="D445" t="s">
        <v>164</v>
      </c>
      <c r="E445" s="61">
        <v>12</v>
      </c>
      <c r="F445" s="61">
        <v>9.0442056655883789</v>
      </c>
      <c r="G445" s="61">
        <v>6.1533334219207365</v>
      </c>
      <c r="H445" s="61">
        <v>0.18948231637477875</v>
      </c>
      <c r="I445" s="61">
        <v>93.03777777777772</v>
      </c>
      <c r="J445">
        <f t="shared" si="12"/>
        <v>0</v>
      </c>
    </row>
    <row r="446" spans="1:10" x14ac:dyDescent="0.25">
      <c r="A446" s="3" t="str">
        <f t="shared" si="13"/>
        <v>Size20kW or LowerAverage Event Day (5:50pm to 8:54pm)13</v>
      </c>
      <c r="B446" t="s">
        <v>28</v>
      </c>
      <c r="C446" t="s">
        <v>68</v>
      </c>
      <c r="D446" t="s">
        <v>164</v>
      </c>
      <c r="E446" s="61">
        <v>13</v>
      </c>
      <c r="F446" s="61">
        <v>7.2822341918945313</v>
      </c>
      <c r="G446" s="61">
        <v>9.4886665860190984</v>
      </c>
      <c r="H446" s="61">
        <v>0.23882941901683807</v>
      </c>
      <c r="I446" s="61">
        <v>96.612222222222229</v>
      </c>
      <c r="J446">
        <f t="shared" si="12"/>
        <v>0</v>
      </c>
    </row>
    <row r="447" spans="1:10" x14ac:dyDescent="0.25">
      <c r="A447" s="3" t="str">
        <f t="shared" si="13"/>
        <v>Size20kW or LowerAverage Event Day (5:50pm to 8:54pm)14</v>
      </c>
      <c r="B447" t="s">
        <v>28</v>
      </c>
      <c r="C447" t="s">
        <v>68</v>
      </c>
      <c r="D447" t="s">
        <v>164</v>
      </c>
      <c r="E447" s="61">
        <v>14</v>
      </c>
      <c r="F447" s="61">
        <v>6.8677787780761719</v>
      </c>
      <c r="G447" s="61">
        <v>9.1762221937171287</v>
      </c>
      <c r="H447" s="61">
        <v>0.36339318752288818</v>
      </c>
      <c r="I447" s="61">
        <v>99.199999999999875</v>
      </c>
      <c r="J447">
        <f t="shared" si="12"/>
        <v>0</v>
      </c>
    </row>
    <row r="448" spans="1:10" x14ac:dyDescent="0.25">
      <c r="A448" s="3" t="str">
        <f t="shared" si="13"/>
        <v>Size20kW or LowerAverage Event Day (5:50pm to 8:54pm)15</v>
      </c>
      <c r="B448" t="s">
        <v>28</v>
      </c>
      <c r="C448" t="s">
        <v>68</v>
      </c>
      <c r="D448" t="s">
        <v>164</v>
      </c>
      <c r="E448" s="61">
        <v>15</v>
      </c>
      <c r="F448" s="61">
        <v>6.1475152969360352</v>
      </c>
      <c r="G448" s="61">
        <v>7.9922222316265108</v>
      </c>
      <c r="H448" s="61">
        <v>0.47441145777702332</v>
      </c>
      <c r="I448" s="61">
        <v>101.01444444444444</v>
      </c>
      <c r="J448">
        <f t="shared" si="12"/>
        <v>0</v>
      </c>
    </row>
    <row r="449" spans="1:10" x14ac:dyDescent="0.25">
      <c r="A449" s="3" t="str">
        <f t="shared" si="13"/>
        <v>Size20kW or LowerAverage Event Day (5:50pm to 8:54pm)16</v>
      </c>
      <c r="B449" t="s">
        <v>28</v>
      </c>
      <c r="C449" t="s">
        <v>68</v>
      </c>
      <c r="D449" t="s">
        <v>164</v>
      </c>
      <c r="E449" s="61">
        <v>16</v>
      </c>
      <c r="F449" s="61">
        <v>2.7422423362731934</v>
      </c>
      <c r="G449" s="61">
        <v>2.1732666077920131</v>
      </c>
      <c r="H449" s="61">
        <v>0.22030982375144958</v>
      </c>
      <c r="I449" s="61">
        <v>102.85111111111122</v>
      </c>
      <c r="J449">
        <f t="shared" si="12"/>
        <v>0</v>
      </c>
    </row>
    <row r="450" spans="1:10" x14ac:dyDescent="0.25">
      <c r="A450" s="3" t="str">
        <f t="shared" si="13"/>
        <v>Size20kW or LowerAverage Event Day (5:50pm to 8:54pm)17</v>
      </c>
      <c r="B450" t="s">
        <v>28</v>
      </c>
      <c r="C450" t="s">
        <v>68</v>
      </c>
      <c r="D450" t="s">
        <v>164</v>
      </c>
      <c r="E450" s="61">
        <v>17</v>
      </c>
      <c r="F450" s="61">
        <v>0.54740297794342041</v>
      </c>
      <c r="G450" s="61">
        <v>0.75306668035272095</v>
      </c>
      <c r="H450" s="61">
        <v>7.3277570307254791E-2</v>
      </c>
      <c r="I450" s="61">
        <v>104.13999999999999</v>
      </c>
      <c r="J450">
        <f t="shared" ref="J450:J513" si="14">INDEX(events, MATCH(CONCATENATE(B450, C450, D450), events_y, 0), MATCH("Confidential", events_x, 0))</f>
        <v>0</v>
      </c>
    </row>
    <row r="451" spans="1:10" x14ac:dyDescent="0.25">
      <c r="A451" s="3" t="str">
        <f t="shared" ref="A451:A514" si="15">B451&amp;C451&amp;D451&amp;E451</f>
        <v>Size20kW or LowerAverage Event Day (5:50pm to 8:54pm)18</v>
      </c>
      <c r="B451" t="s">
        <v>28</v>
      </c>
      <c r="C451" t="s">
        <v>68</v>
      </c>
      <c r="D451" t="s">
        <v>164</v>
      </c>
      <c r="E451" s="61">
        <v>18</v>
      </c>
      <c r="F451" s="61">
        <v>0.7384764552116394</v>
      </c>
      <c r="G451" s="61">
        <v>0.76744444664153788</v>
      </c>
      <c r="H451" s="61">
        <v>8.1672139465808868E-2</v>
      </c>
      <c r="I451" s="61">
        <v>104.69777777777777</v>
      </c>
      <c r="J451">
        <f t="shared" si="14"/>
        <v>0</v>
      </c>
    </row>
    <row r="452" spans="1:10" x14ac:dyDescent="0.25">
      <c r="A452" s="3" t="str">
        <f t="shared" si="15"/>
        <v>Size20kW or LowerAverage Event Day (5:50pm to 8:54pm)19</v>
      </c>
      <c r="B452" t="s">
        <v>28</v>
      </c>
      <c r="C452" t="s">
        <v>68</v>
      </c>
      <c r="D452" t="s">
        <v>164</v>
      </c>
      <c r="E452" s="61">
        <v>19</v>
      </c>
      <c r="F452" s="61">
        <v>1.0068025588989258</v>
      </c>
      <c r="G452" s="61">
        <v>0.16991111211892632</v>
      </c>
      <c r="H452" s="61">
        <v>6.9656051695346832E-2</v>
      </c>
      <c r="I452" s="61">
        <v>104.43222222222232</v>
      </c>
      <c r="J452">
        <f t="shared" si="14"/>
        <v>0</v>
      </c>
    </row>
    <row r="453" spans="1:10" x14ac:dyDescent="0.25">
      <c r="A453" s="3" t="str">
        <f t="shared" si="15"/>
        <v>Size20kW or LowerAverage Event Day (5:50pm to 8:54pm)20</v>
      </c>
      <c r="B453" t="s">
        <v>28</v>
      </c>
      <c r="C453" t="s">
        <v>68</v>
      </c>
      <c r="D453" t="s">
        <v>164</v>
      </c>
      <c r="E453" s="61">
        <v>20</v>
      </c>
      <c r="F453" s="61">
        <v>1.1018229722976685</v>
      </c>
      <c r="G453" s="61">
        <v>0.19246667130953735</v>
      </c>
      <c r="H453" s="61">
        <v>7.1726955473423004E-2</v>
      </c>
      <c r="I453" s="61">
        <v>103.85444444444444</v>
      </c>
      <c r="J453">
        <f t="shared" si="14"/>
        <v>0</v>
      </c>
    </row>
    <row r="454" spans="1:10" x14ac:dyDescent="0.25">
      <c r="A454" s="3" t="str">
        <f t="shared" si="15"/>
        <v>Size20kW or LowerAverage Event Day (5:50pm to 8:54pm)21</v>
      </c>
      <c r="B454" t="s">
        <v>28</v>
      </c>
      <c r="C454" t="s">
        <v>68</v>
      </c>
      <c r="D454" t="s">
        <v>164</v>
      </c>
      <c r="E454" s="61">
        <v>21</v>
      </c>
      <c r="F454" s="61">
        <v>1.0908054113388062</v>
      </c>
      <c r="G454" s="61">
        <v>0.2375333382230666</v>
      </c>
      <c r="H454" s="61">
        <v>7.0702232420444489E-2</v>
      </c>
      <c r="I454" s="61">
        <v>101.2733333333332</v>
      </c>
      <c r="J454">
        <f t="shared" si="14"/>
        <v>0</v>
      </c>
    </row>
    <row r="455" spans="1:10" x14ac:dyDescent="0.25">
      <c r="A455" s="3" t="str">
        <f t="shared" si="15"/>
        <v>Size20kW or LowerAverage Event Day (5:50pm to 8:54pm)22</v>
      </c>
      <c r="B455" t="s">
        <v>28</v>
      </c>
      <c r="C455" t="s">
        <v>68</v>
      </c>
      <c r="D455" t="s">
        <v>164</v>
      </c>
      <c r="E455" s="61">
        <v>22</v>
      </c>
      <c r="F455" s="61">
        <v>2.5079684257507324</v>
      </c>
      <c r="G455" s="61">
        <v>1.3102666840371158</v>
      </c>
      <c r="H455" s="61">
        <v>0.18937698006629944</v>
      </c>
      <c r="I455" s="61">
        <v>97.0555555555555</v>
      </c>
      <c r="J455">
        <f t="shared" si="14"/>
        <v>0</v>
      </c>
    </row>
    <row r="456" spans="1:10" x14ac:dyDescent="0.25">
      <c r="A456" s="3" t="str">
        <f t="shared" si="15"/>
        <v>Size20kW or LowerAverage Event Day (5:50pm to 8:54pm)23</v>
      </c>
      <c r="B456" t="s">
        <v>28</v>
      </c>
      <c r="C456" t="s">
        <v>68</v>
      </c>
      <c r="D456" t="s">
        <v>164</v>
      </c>
      <c r="E456" s="61">
        <v>23</v>
      </c>
      <c r="F456" s="61">
        <v>6.4957098960876465</v>
      </c>
      <c r="G456" s="61">
        <v>6.3530223622090283</v>
      </c>
      <c r="H456" s="61">
        <v>0.32598051428794861</v>
      </c>
      <c r="I456" s="61">
        <v>93.368888888888932</v>
      </c>
      <c r="J456">
        <f t="shared" si="14"/>
        <v>0</v>
      </c>
    </row>
    <row r="457" spans="1:10" x14ac:dyDescent="0.25">
      <c r="A457" s="3" t="str">
        <f t="shared" si="15"/>
        <v>Size20kW or LowerAverage Event Day (5:50pm to 8:54pm)24</v>
      </c>
      <c r="B457" t="s">
        <v>28</v>
      </c>
      <c r="C457" t="s">
        <v>68</v>
      </c>
      <c r="D457" t="s">
        <v>164</v>
      </c>
      <c r="E457" s="61">
        <v>24</v>
      </c>
      <c r="F457" s="61">
        <v>7.1985087394714355</v>
      </c>
      <c r="G457" s="61">
        <v>6.512444606050849</v>
      </c>
      <c r="H457" s="61">
        <v>0.3446323573589325</v>
      </c>
      <c r="I457" s="61">
        <v>91.208888888888765</v>
      </c>
      <c r="J457">
        <f t="shared" si="14"/>
        <v>0</v>
      </c>
    </row>
    <row r="458" spans="1:10" x14ac:dyDescent="0.25">
      <c r="A458" s="3" t="str">
        <f t="shared" si="15"/>
        <v>Size20kW or Lower7/9/2021 (5:50pm to 8:54pm)1</v>
      </c>
      <c r="B458" t="s">
        <v>28</v>
      </c>
      <c r="C458" t="s">
        <v>68</v>
      </c>
      <c r="D458" t="s">
        <v>165</v>
      </c>
      <c r="E458" s="61">
        <v>1</v>
      </c>
      <c r="F458" s="61">
        <v>11.003385543823242</v>
      </c>
      <c r="G458" s="61">
        <v>8.6462890870248277</v>
      </c>
      <c r="H458" s="61">
        <v>0.38555178046226501</v>
      </c>
      <c r="I458" s="61">
        <v>88.352333333333419</v>
      </c>
      <c r="J458">
        <f t="shared" si="14"/>
        <v>0</v>
      </c>
    </row>
    <row r="459" spans="1:10" x14ac:dyDescent="0.25">
      <c r="A459" s="3" t="str">
        <f t="shared" si="15"/>
        <v>Size20kW or Lower7/9/2021 (5:50pm to 8:54pm)2</v>
      </c>
      <c r="B459" t="s">
        <v>28</v>
      </c>
      <c r="C459" t="s">
        <v>68</v>
      </c>
      <c r="D459" t="s">
        <v>165</v>
      </c>
      <c r="E459" s="61">
        <v>2</v>
      </c>
      <c r="F459" s="61">
        <v>11.821858406066895</v>
      </c>
      <c r="G459" s="61">
        <v>9.0656002198656402</v>
      </c>
      <c r="H459" s="61">
        <v>0.51348346471786499</v>
      </c>
      <c r="I459" s="61">
        <v>86.242555555555668</v>
      </c>
      <c r="J459">
        <f t="shared" si="14"/>
        <v>0</v>
      </c>
    </row>
    <row r="460" spans="1:10" x14ac:dyDescent="0.25">
      <c r="A460" s="3" t="str">
        <f t="shared" si="15"/>
        <v>Size20kW or Lower7/9/2021 (5:50pm to 8:54pm)3</v>
      </c>
      <c r="B460" t="s">
        <v>28</v>
      </c>
      <c r="C460" t="s">
        <v>68</v>
      </c>
      <c r="D460" t="s">
        <v>165</v>
      </c>
      <c r="E460" s="61">
        <v>3</v>
      </c>
      <c r="F460" s="61">
        <v>11.966774940490723</v>
      </c>
      <c r="G460" s="61">
        <v>11.413711184511582</v>
      </c>
      <c r="H460" s="61">
        <v>0.5436587929725647</v>
      </c>
      <c r="I460" s="61">
        <v>85.134111111111125</v>
      </c>
      <c r="J460">
        <f t="shared" si="14"/>
        <v>0</v>
      </c>
    </row>
    <row r="461" spans="1:10" x14ac:dyDescent="0.25">
      <c r="A461" s="3" t="str">
        <f t="shared" si="15"/>
        <v>Size20kW or Lower7/9/2021 (5:50pm to 8:54pm)4</v>
      </c>
      <c r="B461" t="s">
        <v>28</v>
      </c>
      <c r="C461" t="s">
        <v>68</v>
      </c>
      <c r="D461" t="s">
        <v>165</v>
      </c>
      <c r="E461" s="61">
        <v>4</v>
      </c>
      <c r="F461" s="61">
        <v>11.804901123046875</v>
      </c>
      <c r="G461" s="61">
        <v>11.443021984191404</v>
      </c>
      <c r="H461" s="61">
        <v>0.57309561967849731</v>
      </c>
      <c r="I461" s="61">
        <v>83.101555555555635</v>
      </c>
      <c r="J461">
        <f t="shared" si="14"/>
        <v>0</v>
      </c>
    </row>
    <row r="462" spans="1:10" x14ac:dyDescent="0.25">
      <c r="A462" s="3" t="str">
        <f t="shared" si="15"/>
        <v>Size20kW or Lower7/9/2021 (5:50pm to 8:54pm)5</v>
      </c>
      <c r="B462" t="s">
        <v>28</v>
      </c>
      <c r="C462" t="s">
        <v>68</v>
      </c>
      <c r="D462" t="s">
        <v>165</v>
      </c>
      <c r="E462" s="61">
        <v>5</v>
      </c>
      <c r="F462" s="61">
        <v>12.053828239440918</v>
      </c>
      <c r="G462" s="61">
        <v>8.5906889069204535</v>
      </c>
      <c r="H462" s="61">
        <v>0.49985992908477783</v>
      </c>
      <c r="I462" s="61">
        <v>82.580222222222289</v>
      </c>
      <c r="J462">
        <f t="shared" si="14"/>
        <v>0</v>
      </c>
    </row>
    <row r="463" spans="1:10" x14ac:dyDescent="0.25">
      <c r="A463" s="3" t="str">
        <f t="shared" si="15"/>
        <v>Size20kW or Lower7/9/2021 (5:50pm to 8:54pm)6</v>
      </c>
      <c r="B463" t="s">
        <v>28</v>
      </c>
      <c r="C463" t="s">
        <v>68</v>
      </c>
      <c r="D463" t="s">
        <v>165</v>
      </c>
      <c r="E463" s="61">
        <v>6</v>
      </c>
      <c r="F463" s="61">
        <v>12.37696361541748</v>
      </c>
      <c r="G463" s="61">
        <v>9.519311308984955</v>
      </c>
      <c r="H463" s="61">
        <v>0.51020359992980957</v>
      </c>
      <c r="I463" s="61">
        <v>80.797666666666601</v>
      </c>
      <c r="J463">
        <f t="shared" si="14"/>
        <v>0</v>
      </c>
    </row>
    <row r="464" spans="1:10" x14ac:dyDescent="0.25">
      <c r="A464" s="3" t="str">
        <f t="shared" si="15"/>
        <v>Size20kW or Lower7/9/2021 (5:50pm to 8:54pm)7</v>
      </c>
      <c r="B464" t="s">
        <v>28</v>
      </c>
      <c r="C464" t="s">
        <v>68</v>
      </c>
      <c r="D464" t="s">
        <v>165</v>
      </c>
      <c r="E464" s="61">
        <v>7</v>
      </c>
      <c r="F464" s="61">
        <v>11.908574104309082</v>
      </c>
      <c r="G464" s="61">
        <v>10.069822271540762</v>
      </c>
      <c r="H464" s="61">
        <v>0.52934360504150391</v>
      </c>
      <c r="I464" s="61">
        <v>79.214888888888794</v>
      </c>
      <c r="J464">
        <f t="shared" si="14"/>
        <v>0</v>
      </c>
    </row>
    <row r="465" spans="1:10" x14ac:dyDescent="0.25">
      <c r="A465" s="3" t="str">
        <f t="shared" si="15"/>
        <v>Size20kW or Lower7/9/2021 (5:50pm to 8:54pm)8</v>
      </c>
      <c r="B465" t="s">
        <v>28</v>
      </c>
      <c r="C465" t="s">
        <v>68</v>
      </c>
      <c r="D465" t="s">
        <v>165</v>
      </c>
      <c r="E465" s="61">
        <v>8</v>
      </c>
      <c r="F465" s="61">
        <v>12.669445037841797</v>
      </c>
      <c r="G465" s="61">
        <v>10.454711118237013</v>
      </c>
      <c r="H465" s="61">
        <v>0.51938885450363159</v>
      </c>
      <c r="I465" s="61">
        <v>79.046555555555443</v>
      </c>
      <c r="J465">
        <f t="shared" si="14"/>
        <v>0</v>
      </c>
    </row>
    <row r="466" spans="1:10" x14ac:dyDescent="0.25">
      <c r="A466" s="3" t="str">
        <f t="shared" si="15"/>
        <v>Size20kW or Lower7/9/2021 (5:50pm to 8:54pm)9</v>
      </c>
      <c r="B466" t="s">
        <v>28</v>
      </c>
      <c r="C466" t="s">
        <v>68</v>
      </c>
      <c r="D466" t="s">
        <v>165</v>
      </c>
      <c r="E466" s="61">
        <v>9</v>
      </c>
      <c r="F466" s="61">
        <v>11.742581367492676</v>
      </c>
      <c r="G466" s="61">
        <v>11.390422189691</v>
      </c>
      <c r="H466" s="61">
        <v>0.47627049684524536</v>
      </c>
      <c r="I466" s="61">
        <v>81.461333333333272</v>
      </c>
      <c r="J466">
        <f t="shared" si="14"/>
        <v>0</v>
      </c>
    </row>
    <row r="467" spans="1:10" x14ac:dyDescent="0.25">
      <c r="A467" s="3" t="str">
        <f t="shared" si="15"/>
        <v>Size20kW or Lower7/9/2021 (5:50pm to 8:54pm)10</v>
      </c>
      <c r="B467" t="s">
        <v>28</v>
      </c>
      <c r="C467" t="s">
        <v>68</v>
      </c>
      <c r="D467" t="s">
        <v>165</v>
      </c>
      <c r="E467" s="61">
        <v>10</v>
      </c>
      <c r="F467" s="61">
        <v>11.192320823669434</v>
      </c>
      <c r="G467" s="61">
        <v>10.770355624705553</v>
      </c>
      <c r="H467" s="61">
        <v>0.33178806304931641</v>
      </c>
      <c r="I467" s="61">
        <v>85.714444444444453</v>
      </c>
      <c r="J467">
        <f t="shared" si="14"/>
        <v>0</v>
      </c>
    </row>
    <row r="468" spans="1:10" x14ac:dyDescent="0.25">
      <c r="A468" s="3" t="str">
        <f t="shared" si="15"/>
        <v>Size20kW or Lower7/9/2021 (5:50pm to 8:54pm)11</v>
      </c>
      <c r="B468" t="s">
        <v>28</v>
      </c>
      <c r="C468" t="s">
        <v>68</v>
      </c>
      <c r="D468" t="s">
        <v>165</v>
      </c>
      <c r="E468" s="61">
        <v>11</v>
      </c>
      <c r="F468" s="61">
        <v>9.7744426727294922</v>
      </c>
      <c r="G468" s="61">
        <v>8.4448220361231101</v>
      </c>
      <c r="H468" s="61">
        <v>0.23482361435890198</v>
      </c>
      <c r="I468" s="61">
        <v>89.581111111111227</v>
      </c>
      <c r="J468">
        <f t="shared" si="14"/>
        <v>0</v>
      </c>
    </row>
    <row r="469" spans="1:10" x14ac:dyDescent="0.25">
      <c r="A469" s="3" t="str">
        <f t="shared" si="15"/>
        <v>Size20kW or Lower7/9/2021 (5:50pm to 8:54pm)12</v>
      </c>
      <c r="B469" t="s">
        <v>28</v>
      </c>
      <c r="C469" t="s">
        <v>68</v>
      </c>
      <c r="D469" t="s">
        <v>165</v>
      </c>
      <c r="E469" s="61">
        <v>12</v>
      </c>
      <c r="F469" s="61">
        <v>9.0442056655883789</v>
      </c>
      <c r="G469" s="61">
        <v>6.1533334219207365</v>
      </c>
      <c r="H469" s="61">
        <v>0.18948231637477875</v>
      </c>
      <c r="I469" s="61">
        <v>93.03777777777772</v>
      </c>
      <c r="J469">
        <f t="shared" si="14"/>
        <v>0</v>
      </c>
    </row>
    <row r="470" spans="1:10" x14ac:dyDescent="0.25">
      <c r="A470" s="3" t="str">
        <f t="shared" si="15"/>
        <v>Size20kW or Lower7/9/2021 (5:50pm to 8:54pm)13</v>
      </c>
      <c r="B470" t="s">
        <v>28</v>
      </c>
      <c r="C470" t="s">
        <v>68</v>
      </c>
      <c r="D470" t="s">
        <v>165</v>
      </c>
      <c r="E470" s="61">
        <v>13</v>
      </c>
      <c r="F470" s="61">
        <v>7.2822341918945313</v>
      </c>
      <c r="G470" s="61">
        <v>9.4886665860190984</v>
      </c>
      <c r="H470" s="61">
        <v>0.23882941901683807</v>
      </c>
      <c r="I470" s="61">
        <v>96.612222222222229</v>
      </c>
      <c r="J470">
        <f t="shared" si="14"/>
        <v>0</v>
      </c>
    </row>
    <row r="471" spans="1:10" x14ac:dyDescent="0.25">
      <c r="A471" s="3" t="str">
        <f t="shared" si="15"/>
        <v>Size20kW or Lower7/9/2021 (5:50pm to 8:54pm)14</v>
      </c>
      <c r="B471" t="s">
        <v>28</v>
      </c>
      <c r="C471" t="s">
        <v>68</v>
      </c>
      <c r="D471" t="s">
        <v>165</v>
      </c>
      <c r="E471" s="61">
        <v>14</v>
      </c>
      <c r="F471" s="61">
        <v>6.8677787780761719</v>
      </c>
      <c r="G471" s="61">
        <v>9.1762221937171287</v>
      </c>
      <c r="H471" s="61">
        <v>0.36339318752288818</v>
      </c>
      <c r="I471" s="61">
        <v>99.199999999999875</v>
      </c>
      <c r="J471">
        <f t="shared" si="14"/>
        <v>0</v>
      </c>
    </row>
    <row r="472" spans="1:10" x14ac:dyDescent="0.25">
      <c r="A472" s="3" t="str">
        <f t="shared" si="15"/>
        <v>Size20kW or Lower7/9/2021 (5:50pm to 8:54pm)15</v>
      </c>
      <c r="B472" t="s">
        <v>28</v>
      </c>
      <c r="C472" t="s">
        <v>68</v>
      </c>
      <c r="D472" t="s">
        <v>165</v>
      </c>
      <c r="E472" s="61">
        <v>15</v>
      </c>
      <c r="F472" s="61">
        <v>6.1475152969360352</v>
      </c>
      <c r="G472" s="61">
        <v>7.9922222316265108</v>
      </c>
      <c r="H472" s="61">
        <v>0.47441145777702332</v>
      </c>
      <c r="I472" s="61">
        <v>101.01444444444444</v>
      </c>
      <c r="J472">
        <f t="shared" si="14"/>
        <v>0</v>
      </c>
    </row>
    <row r="473" spans="1:10" x14ac:dyDescent="0.25">
      <c r="A473" s="3" t="str">
        <f t="shared" si="15"/>
        <v>Size20kW or Lower7/9/2021 (5:50pm to 8:54pm)16</v>
      </c>
      <c r="B473" t="s">
        <v>28</v>
      </c>
      <c r="C473" t="s">
        <v>68</v>
      </c>
      <c r="D473" t="s">
        <v>165</v>
      </c>
      <c r="E473" s="61">
        <v>16</v>
      </c>
      <c r="F473" s="61">
        <v>2.7422423362731934</v>
      </c>
      <c r="G473" s="61">
        <v>2.1732666077920131</v>
      </c>
      <c r="H473" s="61">
        <v>0.22030982375144958</v>
      </c>
      <c r="I473" s="61">
        <v>102.85111111111122</v>
      </c>
      <c r="J473">
        <f t="shared" si="14"/>
        <v>0</v>
      </c>
    </row>
    <row r="474" spans="1:10" x14ac:dyDescent="0.25">
      <c r="A474" s="3" t="str">
        <f t="shared" si="15"/>
        <v>Size20kW or Lower7/9/2021 (5:50pm to 8:54pm)17</v>
      </c>
      <c r="B474" t="s">
        <v>28</v>
      </c>
      <c r="C474" t="s">
        <v>68</v>
      </c>
      <c r="D474" t="s">
        <v>165</v>
      </c>
      <c r="E474" s="61">
        <v>17</v>
      </c>
      <c r="F474" s="61">
        <v>0.54740297794342041</v>
      </c>
      <c r="G474" s="61">
        <v>0.75306668035272095</v>
      </c>
      <c r="H474" s="61">
        <v>7.3277570307254791E-2</v>
      </c>
      <c r="I474" s="61">
        <v>104.13999999999999</v>
      </c>
      <c r="J474">
        <f t="shared" si="14"/>
        <v>0</v>
      </c>
    </row>
    <row r="475" spans="1:10" x14ac:dyDescent="0.25">
      <c r="A475" s="3" t="str">
        <f t="shared" si="15"/>
        <v>Size20kW or Lower7/9/2021 (5:50pm to 8:54pm)18</v>
      </c>
      <c r="B475" t="s">
        <v>28</v>
      </c>
      <c r="C475" t="s">
        <v>68</v>
      </c>
      <c r="D475" t="s">
        <v>165</v>
      </c>
      <c r="E475" s="61">
        <v>18</v>
      </c>
      <c r="F475" s="61">
        <v>0.7384764552116394</v>
      </c>
      <c r="G475" s="61">
        <v>0.76744444664153788</v>
      </c>
      <c r="H475" s="61">
        <v>8.1672139465808868E-2</v>
      </c>
      <c r="I475" s="61">
        <v>104.69777777777777</v>
      </c>
      <c r="J475">
        <f t="shared" si="14"/>
        <v>0</v>
      </c>
    </row>
    <row r="476" spans="1:10" x14ac:dyDescent="0.25">
      <c r="A476" s="3" t="str">
        <f t="shared" si="15"/>
        <v>Size20kW or Lower7/9/2021 (5:50pm to 8:54pm)19</v>
      </c>
      <c r="B476" t="s">
        <v>28</v>
      </c>
      <c r="C476" t="s">
        <v>68</v>
      </c>
      <c r="D476" t="s">
        <v>165</v>
      </c>
      <c r="E476" s="61">
        <v>19</v>
      </c>
      <c r="F476" s="61">
        <v>1.0068025588989258</v>
      </c>
      <c r="G476" s="61">
        <v>0.16991111211892632</v>
      </c>
      <c r="H476" s="61">
        <v>6.9656051695346832E-2</v>
      </c>
      <c r="I476" s="61">
        <v>104.43222222222232</v>
      </c>
      <c r="J476">
        <f t="shared" si="14"/>
        <v>0</v>
      </c>
    </row>
    <row r="477" spans="1:10" x14ac:dyDescent="0.25">
      <c r="A477" s="3" t="str">
        <f t="shared" si="15"/>
        <v>Size20kW or Lower7/9/2021 (5:50pm to 8:54pm)20</v>
      </c>
      <c r="B477" t="s">
        <v>28</v>
      </c>
      <c r="C477" t="s">
        <v>68</v>
      </c>
      <c r="D477" t="s">
        <v>165</v>
      </c>
      <c r="E477" s="61">
        <v>20</v>
      </c>
      <c r="F477" s="61">
        <v>1.1018229722976685</v>
      </c>
      <c r="G477" s="61">
        <v>0.19246667130953735</v>
      </c>
      <c r="H477" s="61">
        <v>7.1726955473423004E-2</v>
      </c>
      <c r="I477" s="61">
        <v>103.85444444444444</v>
      </c>
      <c r="J477">
        <f t="shared" si="14"/>
        <v>0</v>
      </c>
    </row>
    <row r="478" spans="1:10" x14ac:dyDescent="0.25">
      <c r="A478" s="3" t="str">
        <f t="shared" si="15"/>
        <v>Size20kW or Lower7/9/2021 (5:50pm to 8:54pm)21</v>
      </c>
      <c r="B478" t="s">
        <v>28</v>
      </c>
      <c r="C478" t="s">
        <v>68</v>
      </c>
      <c r="D478" t="s">
        <v>165</v>
      </c>
      <c r="E478" s="61">
        <v>21</v>
      </c>
      <c r="F478" s="61">
        <v>1.0908054113388062</v>
      </c>
      <c r="G478" s="61">
        <v>0.2375333382230666</v>
      </c>
      <c r="H478" s="61">
        <v>7.0702232420444489E-2</v>
      </c>
      <c r="I478" s="61">
        <v>101.2733333333332</v>
      </c>
      <c r="J478">
        <f t="shared" si="14"/>
        <v>0</v>
      </c>
    </row>
    <row r="479" spans="1:10" x14ac:dyDescent="0.25">
      <c r="A479" s="3" t="str">
        <f t="shared" si="15"/>
        <v>Size20kW or Lower7/9/2021 (5:50pm to 8:54pm)22</v>
      </c>
      <c r="B479" t="s">
        <v>28</v>
      </c>
      <c r="C479" t="s">
        <v>68</v>
      </c>
      <c r="D479" t="s">
        <v>165</v>
      </c>
      <c r="E479" s="61">
        <v>22</v>
      </c>
      <c r="F479" s="61">
        <v>2.5079684257507324</v>
      </c>
      <c r="G479" s="61">
        <v>1.3102666840371158</v>
      </c>
      <c r="H479" s="61">
        <v>0.18937698006629944</v>
      </c>
      <c r="I479" s="61">
        <v>97.0555555555555</v>
      </c>
      <c r="J479">
        <f t="shared" si="14"/>
        <v>0</v>
      </c>
    </row>
    <row r="480" spans="1:10" x14ac:dyDescent="0.25">
      <c r="A480" s="3" t="str">
        <f t="shared" si="15"/>
        <v>Size20kW or Lower7/9/2021 (5:50pm to 8:54pm)23</v>
      </c>
      <c r="B480" t="s">
        <v>28</v>
      </c>
      <c r="C480" t="s">
        <v>68</v>
      </c>
      <c r="D480" t="s">
        <v>165</v>
      </c>
      <c r="E480" s="61">
        <v>23</v>
      </c>
      <c r="F480" s="61">
        <v>6.4957098960876465</v>
      </c>
      <c r="G480" s="61">
        <v>6.3530223622090283</v>
      </c>
      <c r="H480" s="61">
        <v>0.32598051428794861</v>
      </c>
      <c r="I480" s="61">
        <v>93.368888888888932</v>
      </c>
      <c r="J480">
        <f t="shared" si="14"/>
        <v>0</v>
      </c>
    </row>
    <row r="481" spans="1:10" x14ac:dyDescent="0.25">
      <c r="A481" s="3" t="str">
        <f t="shared" si="15"/>
        <v>Size20kW or Lower7/9/2021 (5:50pm to 8:54pm)24</v>
      </c>
      <c r="B481" t="s">
        <v>28</v>
      </c>
      <c r="C481" t="s">
        <v>68</v>
      </c>
      <c r="D481" t="s">
        <v>165</v>
      </c>
      <c r="E481" s="61">
        <v>24</v>
      </c>
      <c r="F481" s="61">
        <v>7.1985087394714355</v>
      </c>
      <c r="G481" s="61">
        <v>6.512444606050849</v>
      </c>
      <c r="H481" s="61">
        <v>0.3446323573589325</v>
      </c>
      <c r="I481" s="61">
        <v>91.208888888888765</v>
      </c>
      <c r="J481">
        <f t="shared" si="14"/>
        <v>0</v>
      </c>
    </row>
    <row r="482" spans="1:10" x14ac:dyDescent="0.25">
      <c r="A482" s="3" t="str">
        <f t="shared" si="15"/>
        <v>SizeGreater than 200kWAverage Event Day (5:50pm to 8:54pm)1</v>
      </c>
      <c r="B482" t="s">
        <v>28</v>
      </c>
      <c r="C482" t="s">
        <v>70</v>
      </c>
      <c r="D482" t="s">
        <v>164</v>
      </c>
      <c r="E482" s="61">
        <v>1</v>
      </c>
      <c r="F482" s="61">
        <v>210.90592956542969</v>
      </c>
      <c r="G482" s="61">
        <v>212.24394616814422</v>
      </c>
      <c r="H482" s="61">
        <v>1.4920878410339355</v>
      </c>
      <c r="I482" s="61">
        <v>89.934590163934502</v>
      </c>
      <c r="J482">
        <f t="shared" si="14"/>
        <v>0</v>
      </c>
    </row>
    <row r="483" spans="1:10" x14ac:dyDescent="0.25">
      <c r="A483" s="3" t="str">
        <f t="shared" si="15"/>
        <v>SizeGreater than 200kWAverage Event Day (5:50pm to 8:54pm)2</v>
      </c>
      <c r="B483" t="s">
        <v>28</v>
      </c>
      <c r="C483" t="s">
        <v>70</v>
      </c>
      <c r="D483" t="s">
        <v>164</v>
      </c>
      <c r="E483" s="61">
        <v>2</v>
      </c>
      <c r="F483" s="61">
        <v>208.39834594726563</v>
      </c>
      <c r="G483" s="61">
        <v>210.22259126994453</v>
      </c>
      <c r="H483" s="61">
        <v>1.7033684253692627</v>
      </c>
      <c r="I483" s="61">
        <v>87.865245901639369</v>
      </c>
      <c r="J483">
        <f t="shared" si="14"/>
        <v>0</v>
      </c>
    </row>
    <row r="484" spans="1:10" x14ac:dyDescent="0.25">
      <c r="A484" s="3" t="str">
        <f t="shared" si="15"/>
        <v>SizeGreater than 200kWAverage Event Day (5:50pm to 8:54pm)3</v>
      </c>
      <c r="B484" t="s">
        <v>28</v>
      </c>
      <c r="C484" t="s">
        <v>70</v>
      </c>
      <c r="D484" t="s">
        <v>164</v>
      </c>
      <c r="E484" s="61">
        <v>3</v>
      </c>
      <c r="F484" s="61">
        <v>207.21235656738281</v>
      </c>
      <c r="G484" s="61">
        <v>209.77723719619337</v>
      </c>
      <c r="H484" s="61">
        <v>1.6743396520614624</v>
      </c>
      <c r="I484" s="61">
        <v>86.643606557377069</v>
      </c>
      <c r="J484">
        <f t="shared" si="14"/>
        <v>0</v>
      </c>
    </row>
    <row r="485" spans="1:10" x14ac:dyDescent="0.25">
      <c r="A485" s="3" t="str">
        <f t="shared" si="15"/>
        <v>SizeGreater than 200kWAverage Event Day (5:50pm to 8:54pm)4</v>
      </c>
      <c r="B485" t="s">
        <v>28</v>
      </c>
      <c r="C485" t="s">
        <v>70</v>
      </c>
      <c r="D485" t="s">
        <v>164</v>
      </c>
      <c r="E485" s="61">
        <v>4</v>
      </c>
      <c r="F485" s="61">
        <v>207.11689758300781</v>
      </c>
      <c r="G485" s="61">
        <v>212.92216136001173</v>
      </c>
      <c r="H485" s="61">
        <v>1.6696046590805054</v>
      </c>
      <c r="I485" s="61">
        <v>84.610491803278734</v>
      </c>
      <c r="J485">
        <f t="shared" si="14"/>
        <v>0</v>
      </c>
    </row>
    <row r="486" spans="1:10" x14ac:dyDescent="0.25">
      <c r="A486" s="3" t="str">
        <f t="shared" si="15"/>
        <v>SizeGreater than 200kWAverage Event Day (5:50pm to 8:54pm)5</v>
      </c>
      <c r="B486" t="s">
        <v>28</v>
      </c>
      <c r="C486" t="s">
        <v>70</v>
      </c>
      <c r="D486" t="s">
        <v>164</v>
      </c>
      <c r="E486" s="61">
        <v>5</v>
      </c>
      <c r="F486" s="61">
        <v>207.81199645996094</v>
      </c>
      <c r="G486" s="61">
        <v>211.9022399703743</v>
      </c>
      <c r="H486" s="61">
        <v>1.7508091926574707</v>
      </c>
      <c r="I486" s="61">
        <v>84.113278688524645</v>
      </c>
      <c r="J486">
        <f t="shared" si="14"/>
        <v>0</v>
      </c>
    </row>
    <row r="487" spans="1:10" x14ac:dyDescent="0.25">
      <c r="A487" s="3" t="str">
        <f t="shared" si="15"/>
        <v>SizeGreater than 200kWAverage Event Day (5:50pm to 8:54pm)6</v>
      </c>
      <c r="B487" t="s">
        <v>28</v>
      </c>
      <c r="C487" t="s">
        <v>70</v>
      </c>
      <c r="D487" t="s">
        <v>164</v>
      </c>
      <c r="E487" s="61">
        <v>6</v>
      </c>
      <c r="F487" s="61">
        <v>208.42707824707031</v>
      </c>
      <c r="G487" s="61">
        <v>213.0654657783567</v>
      </c>
      <c r="H487" s="61">
        <v>1.7647613286972046</v>
      </c>
      <c r="I487" s="61">
        <v>82.366721311475416</v>
      </c>
      <c r="J487">
        <f t="shared" si="14"/>
        <v>0</v>
      </c>
    </row>
    <row r="488" spans="1:10" x14ac:dyDescent="0.25">
      <c r="A488" s="3" t="str">
        <f t="shared" si="15"/>
        <v>SizeGreater than 200kWAverage Event Day (5:50pm to 8:54pm)7</v>
      </c>
      <c r="B488" t="s">
        <v>28</v>
      </c>
      <c r="C488" t="s">
        <v>70</v>
      </c>
      <c r="D488" t="s">
        <v>164</v>
      </c>
      <c r="E488" s="61">
        <v>7</v>
      </c>
      <c r="F488" s="61">
        <v>205.42572021484375</v>
      </c>
      <c r="G488" s="61">
        <v>208.43369651988883</v>
      </c>
      <c r="H488" s="61">
        <v>1.8194853067398071</v>
      </c>
      <c r="I488" s="61">
        <v>80.682459016393409</v>
      </c>
      <c r="J488">
        <f t="shared" si="14"/>
        <v>0</v>
      </c>
    </row>
    <row r="489" spans="1:10" x14ac:dyDescent="0.25">
      <c r="A489" s="3" t="str">
        <f t="shared" si="15"/>
        <v>SizeGreater than 200kWAverage Event Day (5:50pm to 8:54pm)8</v>
      </c>
      <c r="B489" t="s">
        <v>28</v>
      </c>
      <c r="C489" t="s">
        <v>70</v>
      </c>
      <c r="D489" t="s">
        <v>164</v>
      </c>
      <c r="E489" s="61">
        <v>8</v>
      </c>
      <c r="F489" s="61">
        <v>209.07518005371094</v>
      </c>
      <c r="G489" s="61">
        <v>212.63627364987232</v>
      </c>
      <c r="H489" s="61">
        <v>1.5288101434707642</v>
      </c>
      <c r="I489" s="61">
        <v>80.614590163934423</v>
      </c>
      <c r="J489">
        <f t="shared" si="14"/>
        <v>0</v>
      </c>
    </row>
    <row r="490" spans="1:10" x14ac:dyDescent="0.25">
      <c r="A490" s="3" t="str">
        <f t="shared" si="15"/>
        <v>SizeGreater than 200kWAverage Event Day (5:50pm to 8:54pm)9</v>
      </c>
      <c r="B490" t="s">
        <v>28</v>
      </c>
      <c r="C490" t="s">
        <v>70</v>
      </c>
      <c r="D490" t="s">
        <v>164</v>
      </c>
      <c r="E490" s="61">
        <v>9</v>
      </c>
      <c r="F490" s="61">
        <v>213.8792724609375</v>
      </c>
      <c r="G490" s="61">
        <v>212.03649573638791</v>
      </c>
      <c r="H490" s="61">
        <v>1.4469888210296631</v>
      </c>
      <c r="I490" s="61">
        <v>83.120491803278625</v>
      </c>
      <c r="J490">
        <f t="shared" si="14"/>
        <v>0</v>
      </c>
    </row>
    <row r="491" spans="1:10" x14ac:dyDescent="0.25">
      <c r="A491" s="3" t="str">
        <f t="shared" si="15"/>
        <v>SizeGreater than 200kWAverage Event Day (5:50pm to 8:54pm)10</v>
      </c>
      <c r="B491" t="s">
        <v>28</v>
      </c>
      <c r="C491" t="s">
        <v>70</v>
      </c>
      <c r="D491" t="s">
        <v>164</v>
      </c>
      <c r="E491" s="61">
        <v>10</v>
      </c>
      <c r="F491" s="61">
        <v>213.92280578613281</v>
      </c>
      <c r="G491" s="61">
        <v>210.37397529258104</v>
      </c>
      <c r="H491" s="61">
        <v>1.2330210208892822</v>
      </c>
      <c r="I491" s="61">
        <v>87.350819672131138</v>
      </c>
      <c r="J491">
        <f t="shared" si="14"/>
        <v>0</v>
      </c>
    </row>
    <row r="492" spans="1:10" x14ac:dyDescent="0.25">
      <c r="A492" s="3" t="str">
        <f t="shared" si="15"/>
        <v>SizeGreater than 200kWAverage Event Day (5:50pm to 8:54pm)11</v>
      </c>
      <c r="B492" t="s">
        <v>28</v>
      </c>
      <c r="C492" t="s">
        <v>70</v>
      </c>
      <c r="D492" t="s">
        <v>164</v>
      </c>
      <c r="E492" s="61">
        <v>11</v>
      </c>
      <c r="F492" s="61">
        <v>213.76072692871094</v>
      </c>
      <c r="G492" s="61">
        <v>210.97040292864941</v>
      </c>
      <c r="H492" s="61">
        <v>0.79532867670059204</v>
      </c>
      <c r="I492" s="61">
        <v>91.073770491803288</v>
      </c>
      <c r="J492">
        <f t="shared" si="14"/>
        <v>0</v>
      </c>
    </row>
    <row r="493" spans="1:10" x14ac:dyDescent="0.25">
      <c r="A493" s="3" t="str">
        <f t="shared" si="15"/>
        <v>SizeGreater than 200kWAverage Event Day (5:50pm to 8:54pm)12</v>
      </c>
      <c r="B493" t="s">
        <v>28</v>
      </c>
      <c r="C493" t="s">
        <v>70</v>
      </c>
      <c r="D493" t="s">
        <v>164</v>
      </c>
      <c r="E493" s="61">
        <v>12</v>
      </c>
      <c r="F493" s="61">
        <v>208.39955139160156</v>
      </c>
      <c r="G493" s="61">
        <v>208.37311221341616</v>
      </c>
      <c r="H493" s="61">
        <v>0.61915254592895508</v>
      </c>
      <c r="I493" s="61">
        <v>94.452459016393362</v>
      </c>
      <c r="J493">
        <f t="shared" si="14"/>
        <v>0</v>
      </c>
    </row>
    <row r="494" spans="1:10" x14ac:dyDescent="0.25">
      <c r="A494" s="3" t="str">
        <f t="shared" si="15"/>
        <v>SizeGreater than 200kWAverage Event Day (5:50pm to 8:54pm)13</v>
      </c>
      <c r="B494" t="s">
        <v>28</v>
      </c>
      <c r="C494" t="s">
        <v>70</v>
      </c>
      <c r="D494" t="s">
        <v>164</v>
      </c>
      <c r="E494" s="61">
        <v>13</v>
      </c>
      <c r="F494" s="61">
        <v>198.91392517089844</v>
      </c>
      <c r="G494" s="61">
        <v>199.35336870052777</v>
      </c>
      <c r="H494" s="61">
        <v>0.82367336750030518</v>
      </c>
      <c r="I494" s="61">
        <v>98.067213114754111</v>
      </c>
      <c r="J494">
        <f t="shared" si="14"/>
        <v>0</v>
      </c>
    </row>
    <row r="495" spans="1:10" x14ac:dyDescent="0.25">
      <c r="A495" s="3" t="str">
        <f t="shared" si="15"/>
        <v>SizeGreater than 200kWAverage Event Day (5:50pm to 8:54pm)14</v>
      </c>
      <c r="B495" t="s">
        <v>28</v>
      </c>
      <c r="C495" t="s">
        <v>70</v>
      </c>
      <c r="D495" t="s">
        <v>164</v>
      </c>
      <c r="E495" s="61">
        <v>14</v>
      </c>
      <c r="F495" s="61">
        <v>197.61883544921875</v>
      </c>
      <c r="G495" s="61">
        <v>202.37887139496257</v>
      </c>
      <c r="H495" s="61">
        <v>0.91068571805953979</v>
      </c>
      <c r="I495" s="61">
        <v>100.6049180327868</v>
      </c>
      <c r="J495">
        <f t="shared" si="14"/>
        <v>0</v>
      </c>
    </row>
    <row r="496" spans="1:10" x14ac:dyDescent="0.25">
      <c r="A496" s="3" t="str">
        <f t="shared" si="15"/>
        <v>SizeGreater than 200kWAverage Event Day (5:50pm to 8:54pm)15</v>
      </c>
      <c r="B496" t="s">
        <v>28</v>
      </c>
      <c r="C496" t="s">
        <v>70</v>
      </c>
      <c r="D496" t="s">
        <v>164</v>
      </c>
      <c r="E496" s="61">
        <v>15</v>
      </c>
      <c r="F496" s="61">
        <v>196.52445983886719</v>
      </c>
      <c r="G496" s="61">
        <v>201.00227033090397</v>
      </c>
      <c r="H496" s="61">
        <v>1.0680563449859619</v>
      </c>
      <c r="I496" s="61">
        <v>102.19999999999996</v>
      </c>
      <c r="J496">
        <f t="shared" si="14"/>
        <v>0</v>
      </c>
    </row>
    <row r="497" spans="1:10" x14ac:dyDescent="0.25">
      <c r="A497" s="3" t="str">
        <f t="shared" si="15"/>
        <v>SizeGreater than 200kWAverage Event Day (5:50pm to 8:54pm)16</v>
      </c>
      <c r="B497" t="s">
        <v>28</v>
      </c>
      <c r="C497" t="s">
        <v>70</v>
      </c>
      <c r="D497" t="s">
        <v>164</v>
      </c>
      <c r="E497" s="61">
        <v>16</v>
      </c>
      <c r="F497" s="61">
        <v>190.94908142089844</v>
      </c>
      <c r="G497" s="61">
        <v>192.4905951804802</v>
      </c>
      <c r="H497" s="61">
        <v>1.3064955472946167</v>
      </c>
      <c r="I497" s="61">
        <v>103.86229508196726</v>
      </c>
      <c r="J497">
        <f t="shared" si="14"/>
        <v>0</v>
      </c>
    </row>
    <row r="498" spans="1:10" x14ac:dyDescent="0.25">
      <c r="A498" s="3" t="str">
        <f t="shared" si="15"/>
        <v>SizeGreater than 200kWAverage Event Day (5:50pm to 8:54pm)17</v>
      </c>
      <c r="B498" t="s">
        <v>28</v>
      </c>
      <c r="C498" t="s">
        <v>70</v>
      </c>
      <c r="D498" t="s">
        <v>164</v>
      </c>
      <c r="E498" s="61">
        <v>17</v>
      </c>
      <c r="F498" s="61">
        <v>183.40544128417969</v>
      </c>
      <c r="G498" s="61">
        <v>180.58058694835569</v>
      </c>
      <c r="H498" s="61">
        <v>1.6526232957839966</v>
      </c>
      <c r="I498" s="61">
        <v>105.21639344262297</v>
      </c>
      <c r="J498">
        <f t="shared" si="14"/>
        <v>0</v>
      </c>
    </row>
    <row r="499" spans="1:10" x14ac:dyDescent="0.25">
      <c r="A499" s="3" t="str">
        <f t="shared" si="15"/>
        <v>SizeGreater than 200kWAverage Event Day (5:50pm to 8:54pm)18</v>
      </c>
      <c r="B499" t="s">
        <v>28</v>
      </c>
      <c r="C499" t="s">
        <v>70</v>
      </c>
      <c r="D499" t="s">
        <v>164</v>
      </c>
      <c r="E499" s="61">
        <v>18</v>
      </c>
      <c r="F499" s="61">
        <v>183.24664306640625</v>
      </c>
      <c r="G499" s="61">
        <v>167.12211367097058</v>
      </c>
      <c r="H499" s="61">
        <v>1.6064839363098145</v>
      </c>
      <c r="I499" s="61">
        <v>105.57213114754097</v>
      </c>
      <c r="J499">
        <f t="shared" si="14"/>
        <v>0</v>
      </c>
    </row>
    <row r="500" spans="1:10" x14ac:dyDescent="0.25">
      <c r="A500" s="3" t="str">
        <f t="shared" si="15"/>
        <v>SizeGreater than 200kWAverage Event Day (5:50pm to 8:54pm)19</v>
      </c>
      <c r="B500" t="s">
        <v>28</v>
      </c>
      <c r="C500" t="s">
        <v>70</v>
      </c>
      <c r="D500" t="s">
        <v>164</v>
      </c>
      <c r="E500" s="61">
        <v>19</v>
      </c>
      <c r="F500" s="61">
        <v>185.09146118164063</v>
      </c>
      <c r="G500" s="61">
        <v>65.723361835860814</v>
      </c>
      <c r="H500" s="61">
        <v>1.6775778532028198</v>
      </c>
      <c r="I500" s="61">
        <v>105.31311475409844</v>
      </c>
      <c r="J500">
        <f t="shared" si="14"/>
        <v>0</v>
      </c>
    </row>
    <row r="501" spans="1:10" x14ac:dyDescent="0.25">
      <c r="A501" s="3" t="str">
        <f t="shared" si="15"/>
        <v>SizeGreater than 200kWAverage Event Day (5:50pm to 8:54pm)20</v>
      </c>
      <c r="B501" t="s">
        <v>28</v>
      </c>
      <c r="C501" t="s">
        <v>70</v>
      </c>
      <c r="D501" t="s">
        <v>164</v>
      </c>
      <c r="E501" s="61">
        <v>20</v>
      </c>
      <c r="F501" s="61">
        <v>190.748291015625</v>
      </c>
      <c r="G501" s="61">
        <v>49.330499606298616</v>
      </c>
      <c r="H501" s="61">
        <v>1.7576881647109985</v>
      </c>
      <c r="I501" s="61">
        <v>104.83442622950813</v>
      </c>
      <c r="J501">
        <f t="shared" si="14"/>
        <v>0</v>
      </c>
    </row>
    <row r="502" spans="1:10" x14ac:dyDescent="0.25">
      <c r="A502" s="3" t="str">
        <f t="shared" si="15"/>
        <v>SizeGreater than 200kWAverage Event Day (5:50pm to 8:54pm)21</v>
      </c>
      <c r="B502" t="s">
        <v>28</v>
      </c>
      <c r="C502" t="s">
        <v>70</v>
      </c>
      <c r="D502" t="s">
        <v>164</v>
      </c>
      <c r="E502" s="61">
        <v>21</v>
      </c>
      <c r="F502" s="61">
        <v>200.32121276855469</v>
      </c>
      <c r="G502" s="61">
        <v>53.301589791281302</v>
      </c>
      <c r="H502" s="61">
        <v>1.8012088537216187</v>
      </c>
      <c r="I502" s="61">
        <v>102.40983606557371</v>
      </c>
      <c r="J502">
        <f t="shared" si="14"/>
        <v>0</v>
      </c>
    </row>
    <row r="503" spans="1:10" x14ac:dyDescent="0.25">
      <c r="A503" s="3" t="str">
        <f t="shared" si="15"/>
        <v>SizeGreater than 200kWAverage Event Day (5:50pm to 8:54pm)22</v>
      </c>
      <c r="B503" t="s">
        <v>28</v>
      </c>
      <c r="C503" t="s">
        <v>70</v>
      </c>
      <c r="D503" t="s">
        <v>164</v>
      </c>
      <c r="E503" s="61">
        <v>22</v>
      </c>
      <c r="F503" s="61">
        <v>208.05278015136719</v>
      </c>
      <c r="G503" s="61">
        <v>122.08392474433926</v>
      </c>
      <c r="H503" s="61">
        <v>1.7599309682846069</v>
      </c>
      <c r="I503" s="61">
        <v>98.340983606557359</v>
      </c>
      <c r="J503">
        <f t="shared" si="14"/>
        <v>0</v>
      </c>
    </row>
    <row r="504" spans="1:10" x14ac:dyDescent="0.25">
      <c r="A504" s="3" t="str">
        <f t="shared" si="15"/>
        <v>SizeGreater than 200kWAverage Event Day (5:50pm to 8:54pm)23</v>
      </c>
      <c r="B504" t="s">
        <v>28</v>
      </c>
      <c r="C504" t="s">
        <v>70</v>
      </c>
      <c r="D504" t="s">
        <v>164</v>
      </c>
      <c r="E504" s="61">
        <v>23</v>
      </c>
      <c r="F504" s="61">
        <v>211.63638305664063</v>
      </c>
      <c r="G504" s="61">
        <v>170.4834286867351</v>
      </c>
      <c r="H504" s="61">
        <v>1.8578109741210938</v>
      </c>
      <c r="I504" s="61">
        <v>94.886885245901723</v>
      </c>
      <c r="J504">
        <f t="shared" si="14"/>
        <v>0</v>
      </c>
    </row>
    <row r="505" spans="1:10" x14ac:dyDescent="0.25">
      <c r="A505" s="3" t="str">
        <f t="shared" si="15"/>
        <v>SizeGreater than 200kWAverage Event Day (5:50pm to 8:54pm)24</v>
      </c>
      <c r="B505" t="s">
        <v>28</v>
      </c>
      <c r="C505" t="s">
        <v>70</v>
      </c>
      <c r="D505" t="s">
        <v>164</v>
      </c>
      <c r="E505" s="61">
        <v>24</v>
      </c>
      <c r="F505" s="61">
        <v>209.34767150878906</v>
      </c>
      <c r="G505" s="61">
        <v>182.57205098317783</v>
      </c>
      <c r="H505" s="61">
        <v>1.819054126739502</v>
      </c>
      <c r="I505" s="61">
        <v>92.714754098360615</v>
      </c>
      <c r="J505">
        <f t="shared" si="14"/>
        <v>0</v>
      </c>
    </row>
    <row r="506" spans="1:10" x14ac:dyDescent="0.25">
      <c r="A506" s="3" t="str">
        <f t="shared" si="15"/>
        <v>SizeGreater than 200kW7/9/2021 (5:50pm to 8:54pm)1</v>
      </c>
      <c r="B506" t="s">
        <v>28</v>
      </c>
      <c r="C506" t="s">
        <v>70</v>
      </c>
      <c r="D506" t="s">
        <v>165</v>
      </c>
      <c r="E506" s="61">
        <v>1</v>
      </c>
      <c r="F506" s="61">
        <v>210.90592956542969</v>
      </c>
      <c r="G506" s="61">
        <v>212.24394616814422</v>
      </c>
      <c r="H506" s="61">
        <v>1.4920878410339355</v>
      </c>
      <c r="I506" s="61">
        <v>89.934590163934502</v>
      </c>
      <c r="J506">
        <f t="shared" si="14"/>
        <v>0</v>
      </c>
    </row>
    <row r="507" spans="1:10" x14ac:dyDescent="0.25">
      <c r="A507" s="3" t="str">
        <f t="shared" si="15"/>
        <v>SizeGreater than 200kW7/9/2021 (5:50pm to 8:54pm)2</v>
      </c>
      <c r="B507" t="s">
        <v>28</v>
      </c>
      <c r="C507" t="s">
        <v>70</v>
      </c>
      <c r="D507" t="s">
        <v>165</v>
      </c>
      <c r="E507" s="61">
        <v>2</v>
      </c>
      <c r="F507" s="61">
        <v>208.39834594726563</v>
      </c>
      <c r="G507" s="61">
        <v>210.22259126994453</v>
      </c>
      <c r="H507" s="61">
        <v>1.7033684253692627</v>
      </c>
      <c r="I507" s="61">
        <v>87.865245901639369</v>
      </c>
      <c r="J507">
        <f t="shared" si="14"/>
        <v>0</v>
      </c>
    </row>
    <row r="508" spans="1:10" x14ac:dyDescent="0.25">
      <c r="A508" s="3" t="str">
        <f t="shared" si="15"/>
        <v>SizeGreater than 200kW7/9/2021 (5:50pm to 8:54pm)3</v>
      </c>
      <c r="B508" t="s">
        <v>28</v>
      </c>
      <c r="C508" t="s">
        <v>70</v>
      </c>
      <c r="D508" t="s">
        <v>165</v>
      </c>
      <c r="E508" s="61">
        <v>3</v>
      </c>
      <c r="F508" s="61">
        <v>207.21235656738281</v>
      </c>
      <c r="G508" s="61">
        <v>209.77723719619337</v>
      </c>
      <c r="H508" s="61">
        <v>1.6743396520614624</v>
      </c>
      <c r="I508" s="61">
        <v>86.643606557377069</v>
      </c>
      <c r="J508">
        <f t="shared" si="14"/>
        <v>0</v>
      </c>
    </row>
    <row r="509" spans="1:10" x14ac:dyDescent="0.25">
      <c r="A509" s="3" t="str">
        <f t="shared" si="15"/>
        <v>SizeGreater than 200kW7/9/2021 (5:50pm to 8:54pm)4</v>
      </c>
      <c r="B509" t="s">
        <v>28</v>
      </c>
      <c r="C509" t="s">
        <v>70</v>
      </c>
      <c r="D509" t="s">
        <v>165</v>
      </c>
      <c r="E509" s="61">
        <v>4</v>
      </c>
      <c r="F509" s="61">
        <v>207.11689758300781</v>
      </c>
      <c r="G509" s="61">
        <v>212.92216136001173</v>
      </c>
      <c r="H509" s="61">
        <v>1.6696046590805054</v>
      </c>
      <c r="I509" s="61">
        <v>84.610491803278734</v>
      </c>
      <c r="J509">
        <f t="shared" si="14"/>
        <v>0</v>
      </c>
    </row>
    <row r="510" spans="1:10" x14ac:dyDescent="0.25">
      <c r="A510" s="3" t="str">
        <f t="shared" si="15"/>
        <v>SizeGreater than 200kW7/9/2021 (5:50pm to 8:54pm)5</v>
      </c>
      <c r="B510" t="s">
        <v>28</v>
      </c>
      <c r="C510" t="s">
        <v>70</v>
      </c>
      <c r="D510" t="s">
        <v>165</v>
      </c>
      <c r="E510" s="61">
        <v>5</v>
      </c>
      <c r="F510" s="61">
        <v>207.81199645996094</v>
      </c>
      <c r="G510" s="61">
        <v>211.9022399703743</v>
      </c>
      <c r="H510" s="61">
        <v>1.7508091926574707</v>
      </c>
      <c r="I510" s="61">
        <v>84.113278688524645</v>
      </c>
      <c r="J510">
        <f t="shared" si="14"/>
        <v>0</v>
      </c>
    </row>
    <row r="511" spans="1:10" x14ac:dyDescent="0.25">
      <c r="A511" s="3" t="str">
        <f t="shared" si="15"/>
        <v>SizeGreater than 200kW7/9/2021 (5:50pm to 8:54pm)6</v>
      </c>
      <c r="B511" t="s">
        <v>28</v>
      </c>
      <c r="C511" t="s">
        <v>70</v>
      </c>
      <c r="D511" t="s">
        <v>165</v>
      </c>
      <c r="E511" s="61">
        <v>6</v>
      </c>
      <c r="F511" s="61">
        <v>208.42707824707031</v>
      </c>
      <c r="G511" s="61">
        <v>213.0654657783567</v>
      </c>
      <c r="H511" s="61">
        <v>1.7647613286972046</v>
      </c>
      <c r="I511" s="61">
        <v>82.366721311475416</v>
      </c>
      <c r="J511">
        <f t="shared" si="14"/>
        <v>0</v>
      </c>
    </row>
    <row r="512" spans="1:10" x14ac:dyDescent="0.25">
      <c r="A512" s="3" t="str">
        <f t="shared" si="15"/>
        <v>SizeGreater than 200kW7/9/2021 (5:50pm to 8:54pm)7</v>
      </c>
      <c r="B512" t="s">
        <v>28</v>
      </c>
      <c r="C512" t="s">
        <v>70</v>
      </c>
      <c r="D512" t="s">
        <v>165</v>
      </c>
      <c r="E512" s="61">
        <v>7</v>
      </c>
      <c r="F512" s="61">
        <v>205.42572021484375</v>
      </c>
      <c r="G512" s="61">
        <v>208.43369651988883</v>
      </c>
      <c r="H512" s="61">
        <v>1.8194853067398071</v>
      </c>
      <c r="I512" s="61">
        <v>80.682459016393409</v>
      </c>
      <c r="J512">
        <f t="shared" si="14"/>
        <v>0</v>
      </c>
    </row>
    <row r="513" spans="1:10" x14ac:dyDescent="0.25">
      <c r="A513" s="3" t="str">
        <f t="shared" si="15"/>
        <v>SizeGreater than 200kW7/9/2021 (5:50pm to 8:54pm)8</v>
      </c>
      <c r="B513" t="s">
        <v>28</v>
      </c>
      <c r="C513" t="s">
        <v>70</v>
      </c>
      <c r="D513" t="s">
        <v>165</v>
      </c>
      <c r="E513" s="61">
        <v>8</v>
      </c>
      <c r="F513" s="61">
        <v>209.07518005371094</v>
      </c>
      <c r="G513" s="61">
        <v>212.63627364987232</v>
      </c>
      <c r="H513" s="61">
        <v>1.5288101434707642</v>
      </c>
      <c r="I513" s="61">
        <v>80.614590163934423</v>
      </c>
      <c r="J513">
        <f t="shared" si="14"/>
        <v>0</v>
      </c>
    </row>
    <row r="514" spans="1:10" x14ac:dyDescent="0.25">
      <c r="A514" s="3" t="str">
        <f t="shared" si="15"/>
        <v>SizeGreater than 200kW7/9/2021 (5:50pm to 8:54pm)9</v>
      </c>
      <c r="B514" t="s">
        <v>28</v>
      </c>
      <c r="C514" t="s">
        <v>70</v>
      </c>
      <c r="D514" t="s">
        <v>165</v>
      </c>
      <c r="E514" s="61">
        <v>9</v>
      </c>
      <c r="F514" s="61">
        <v>213.8792724609375</v>
      </c>
      <c r="G514" s="61">
        <v>212.03649573638791</v>
      </c>
      <c r="H514" s="61">
        <v>1.4469888210296631</v>
      </c>
      <c r="I514" s="61">
        <v>83.120491803278625</v>
      </c>
      <c r="J514">
        <f t="shared" ref="J514:J577" si="16">INDEX(events, MATCH(CONCATENATE(B514, C514, D514), events_y, 0), MATCH("Confidential", events_x, 0))</f>
        <v>0</v>
      </c>
    </row>
    <row r="515" spans="1:10" x14ac:dyDescent="0.25">
      <c r="A515" s="3" t="str">
        <f t="shared" ref="A515:A578" si="17">B515&amp;C515&amp;D515&amp;E515</f>
        <v>SizeGreater than 200kW7/9/2021 (5:50pm to 8:54pm)10</v>
      </c>
      <c r="B515" t="s">
        <v>28</v>
      </c>
      <c r="C515" t="s">
        <v>70</v>
      </c>
      <c r="D515" t="s">
        <v>165</v>
      </c>
      <c r="E515" s="61">
        <v>10</v>
      </c>
      <c r="F515" s="61">
        <v>213.92280578613281</v>
      </c>
      <c r="G515" s="61">
        <v>210.37397529258104</v>
      </c>
      <c r="H515" s="61">
        <v>1.2330210208892822</v>
      </c>
      <c r="I515" s="61">
        <v>87.350819672131138</v>
      </c>
      <c r="J515">
        <f t="shared" si="16"/>
        <v>0</v>
      </c>
    </row>
    <row r="516" spans="1:10" x14ac:dyDescent="0.25">
      <c r="A516" s="3" t="str">
        <f t="shared" si="17"/>
        <v>SizeGreater than 200kW7/9/2021 (5:50pm to 8:54pm)11</v>
      </c>
      <c r="B516" t="s">
        <v>28</v>
      </c>
      <c r="C516" t="s">
        <v>70</v>
      </c>
      <c r="D516" t="s">
        <v>165</v>
      </c>
      <c r="E516" s="61">
        <v>11</v>
      </c>
      <c r="F516" s="61">
        <v>213.76072692871094</v>
      </c>
      <c r="G516" s="61">
        <v>210.97040292864941</v>
      </c>
      <c r="H516" s="61">
        <v>0.79532867670059204</v>
      </c>
      <c r="I516" s="61">
        <v>91.073770491803288</v>
      </c>
      <c r="J516">
        <f t="shared" si="16"/>
        <v>0</v>
      </c>
    </row>
    <row r="517" spans="1:10" x14ac:dyDescent="0.25">
      <c r="A517" s="3" t="str">
        <f t="shared" si="17"/>
        <v>SizeGreater than 200kW7/9/2021 (5:50pm to 8:54pm)12</v>
      </c>
      <c r="B517" t="s">
        <v>28</v>
      </c>
      <c r="C517" t="s">
        <v>70</v>
      </c>
      <c r="D517" t="s">
        <v>165</v>
      </c>
      <c r="E517" s="61">
        <v>12</v>
      </c>
      <c r="F517" s="61">
        <v>208.39955139160156</v>
      </c>
      <c r="G517" s="61">
        <v>208.37311221341616</v>
      </c>
      <c r="H517" s="61">
        <v>0.61915254592895508</v>
      </c>
      <c r="I517" s="61">
        <v>94.452459016393362</v>
      </c>
      <c r="J517">
        <f t="shared" si="16"/>
        <v>0</v>
      </c>
    </row>
    <row r="518" spans="1:10" x14ac:dyDescent="0.25">
      <c r="A518" s="3" t="str">
        <f t="shared" si="17"/>
        <v>SizeGreater than 200kW7/9/2021 (5:50pm to 8:54pm)13</v>
      </c>
      <c r="B518" t="s">
        <v>28</v>
      </c>
      <c r="C518" t="s">
        <v>70</v>
      </c>
      <c r="D518" t="s">
        <v>165</v>
      </c>
      <c r="E518" s="61">
        <v>13</v>
      </c>
      <c r="F518" s="61">
        <v>198.91392517089844</v>
      </c>
      <c r="G518" s="61">
        <v>199.35336870052777</v>
      </c>
      <c r="H518" s="61">
        <v>0.82367336750030518</v>
      </c>
      <c r="I518" s="61">
        <v>98.067213114754111</v>
      </c>
      <c r="J518">
        <f t="shared" si="16"/>
        <v>0</v>
      </c>
    </row>
    <row r="519" spans="1:10" x14ac:dyDescent="0.25">
      <c r="A519" s="3" t="str">
        <f t="shared" si="17"/>
        <v>SizeGreater than 200kW7/9/2021 (5:50pm to 8:54pm)14</v>
      </c>
      <c r="B519" t="s">
        <v>28</v>
      </c>
      <c r="C519" t="s">
        <v>70</v>
      </c>
      <c r="D519" t="s">
        <v>165</v>
      </c>
      <c r="E519" s="61">
        <v>14</v>
      </c>
      <c r="F519" s="61">
        <v>197.61883544921875</v>
      </c>
      <c r="G519" s="61">
        <v>202.37887139496257</v>
      </c>
      <c r="H519" s="61">
        <v>0.91068571805953979</v>
      </c>
      <c r="I519" s="61">
        <v>100.6049180327868</v>
      </c>
      <c r="J519">
        <f t="shared" si="16"/>
        <v>0</v>
      </c>
    </row>
    <row r="520" spans="1:10" x14ac:dyDescent="0.25">
      <c r="A520" s="3" t="str">
        <f t="shared" si="17"/>
        <v>SizeGreater than 200kW7/9/2021 (5:50pm to 8:54pm)15</v>
      </c>
      <c r="B520" t="s">
        <v>28</v>
      </c>
      <c r="C520" t="s">
        <v>70</v>
      </c>
      <c r="D520" t="s">
        <v>165</v>
      </c>
      <c r="E520" s="61">
        <v>15</v>
      </c>
      <c r="F520" s="61">
        <v>196.52445983886719</v>
      </c>
      <c r="G520" s="61">
        <v>201.00227033090397</v>
      </c>
      <c r="H520" s="61">
        <v>1.0680563449859619</v>
      </c>
      <c r="I520" s="61">
        <v>102.19999999999996</v>
      </c>
      <c r="J520">
        <f t="shared" si="16"/>
        <v>0</v>
      </c>
    </row>
    <row r="521" spans="1:10" x14ac:dyDescent="0.25">
      <c r="A521" s="3" t="str">
        <f t="shared" si="17"/>
        <v>SizeGreater than 200kW7/9/2021 (5:50pm to 8:54pm)16</v>
      </c>
      <c r="B521" t="s">
        <v>28</v>
      </c>
      <c r="C521" t="s">
        <v>70</v>
      </c>
      <c r="D521" t="s">
        <v>165</v>
      </c>
      <c r="E521" s="61">
        <v>16</v>
      </c>
      <c r="F521" s="61">
        <v>190.94908142089844</v>
      </c>
      <c r="G521" s="61">
        <v>192.4905951804802</v>
      </c>
      <c r="H521" s="61">
        <v>1.3064955472946167</v>
      </c>
      <c r="I521" s="61">
        <v>103.86229508196726</v>
      </c>
      <c r="J521">
        <f t="shared" si="16"/>
        <v>0</v>
      </c>
    </row>
    <row r="522" spans="1:10" x14ac:dyDescent="0.25">
      <c r="A522" s="3" t="str">
        <f t="shared" si="17"/>
        <v>SizeGreater than 200kW7/9/2021 (5:50pm to 8:54pm)17</v>
      </c>
      <c r="B522" t="s">
        <v>28</v>
      </c>
      <c r="C522" t="s">
        <v>70</v>
      </c>
      <c r="D522" t="s">
        <v>165</v>
      </c>
      <c r="E522" s="61">
        <v>17</v>
      </c>
      <c r="F522" s="61">
        <v>183.40544128417969</v>
      </c>
      <c r="G522" s="61">
        <v>180.58058694835569</v>
      </c>
      <c r="H522" s="61">
        <v>1.6526232957839966</v>
      </c>
      <c r="I522" s="61">
        <v>105.21639344262297</v>
      </c>
      <c r="J522">
        <f t="shared" si="16"/>
        <v>0</v>
      </c>
    </row>
    <row r="523" spans="1:10" x14ac:dyDescent="0.25">
      <c r="A523" s="3" t="str">
        <f t="shared" si="17"/>
        <v>SizeGreater than 200kW7/9/2021 (5:50pm to 8:54pm)18</v>
      </c>
      <c r="B523" t="s">
        <v>28</v>
      </c>
      <c r="C523" t="s">
        <v>70</v>
      </c>
      <c r="D523" t="s">
        <v>165</v>
      </c>
      <c r="E523" s="61">
        <v>18</v>
      </c>
      <c r="F523" s="61">
        <v>183.24664306640625</v>
      </c>
      <c r="G523" s="61">
        <v>167.12211367097058</v>
      </c>
      <c r="H523" s="61">
        <v>1.6064839363098145</v>
      </c>
      <c r="I523" s="61">
        <v>105.57213114754097</v>
      </c>
      <c r="J523">
        <f t="shared" si="16"/>
        <v>0</v>
      </c>
    </row>
    <row r="524" spans="1:10" x14ac:dyDescent="0.25">
      <c r="A524" s="3" t="str">
        <f t="shared" si="17"/>
        <v>SizeGreater than 200kW7/9/2021 (5:50pm to 8:54pm)19</v>
      </c>
      <c r="B524" t="s">
        <v>28</v>
      </c>
      <c r="C524" t="s">
        <v>70</v>
      </c>
      <c r="D524" t="s">
        <v>165</v>
      </c>
      <c r="E524" s="61">
        <v>19</v>
      </c>
      <c r="F524" s="61">
        <v>185.09146118164063</v>
      </c>
      <c r="G524" s="61">
        <v>65.723361835860814</v>
      </c>
      <c r="H524" s="61">
        <v>1.6775778532028198</v>
      </c>
      <c r="I524" s="61">
        <v>105.31311475409844</v>
      </c>
      <c r="J524">
        <f t="shared" si="16"/>
        <v>0</v>
      </c>
    </row>
    <row r="525" spans="1:10" x14ac:dyDescent="0.25">
      <c r="A525" s="3" t="str">
        <f t="shared" si="17"/>
        <v>SizeGreater than 200kW7/9/2021 (5:50pm to 8:54pm)20</v>
      </c>
      <c r="B525" t="s">
        <v>28</v>
      </c>
      <c r="C525" t="s">
        <v>70</v>
      </c>
      <c r="D525" t="s">
        <v>165</v>
      </c>
      <c r="E525" s="61">
        <v>20</v>
      </c>
      <c r="F525" s="61">
        <v>190.748291015625</v>
      </c>
      <c r="G525" s="61">
        <v>49.330499606298616</v>
      </c>
      <c r="H525" s="61">
        <v>1.7576881647109985</v>
      </c>
      <c r="I525" s="61">
        <v>104.83442622950813</v>
      </c>
      <c r="J525">
        <f t="shared" si="16"/>
        <v>0</v>
      </c>
    </row>
    <row r="526" spans="1:10" x14ac:dyDescent="0.25">
      <c r="A526" s="3" t="str">
        <f t="shared" si="17"/>
        <v>SizeGreater than 200kW7/9/2021 (5:50pm to 8:54pm)21</v>
      </c>
      <c r="B526" t="s">
        <v>28</v>
      </c>
      <c r="C526" t="s">
        <v>70</v>
      </c>
      <c r="D526" t="s">
        <v>165</v>
      </c>
      <c r="E526" s="61">
        <v>21</v>
      </c>
      <c r="F526" s="61">
        <v>200.32121276855469</v>
      </c>
      <c r="G526" s="61">
        <v>53.301589791281302</v>
      </c>
      <c r="H526" s="61">
        <v>1.8012088537216187</v>
      </c>
      <c r="I526" s="61">
        <v>102.40983606557371</v>
      </c>
      <c r="J526">
        <f t="shared" si="16"/>
        <v>0</v>
      </c>
    </row>
    <row r="527" spans="1:10" x14ac:dyDescent="0.25">
      <c r="A527" s="3" t="str">
        <f t="shared" si="17"/>
        <v>SizeGreater than 200kW7/9/2021 (5:50pm to 8:54pm)22</v>
      </c>
      <c r="B527" t="s">
        <v>28</v>
      </c>
      <c r="C527" t="s">
        <v>70</v>
      </c>
      <c r="D527" t="s">
        <v>165</v>
      </c>
      <c r="E527" s="61">
        <v>22</v>
      </c>
      <c r="F527" s="61">
        <v>208.05278015136719</v>
      </c>
      <c r="G527" s="61">
        <v>122.08392474433926</v>
      </c>
      <c r="H527" s="61">
        <v>1.7599309682846069</v>
      </c>
      <c r="I527" s="61">
        <v>98.340983606557359</v>
      </c>
      <c r="J527">
        <f t="shared" si="16"/>
        <v>0</v>
      </c>
    </row>
    <row r="528" spans="1:10" x14ac:dyDescent="0.25">
      <c r="A528" s="3" t="str">
        <f t="shared" si="17"/>
        <v>SizeGreater than 200kW7/9/2021 (5:50pm to 8:54pm)23</v>
      </c>
      <c r="B528" t="s">
        <v>28</v>
      </c>
      <c r="C528" t="s">
        <v>70</v>
      </c>
      <c r="D528" t="s">
        <v>165</v>
      </c>
      <c r="E528" s="61">
        <v>23</v>
      </c>
      <c r="F528" s="61">
        <v>211.63638305664063</v>
      </c>
      <c r="G528" s="61">
        <v>170.4834286867351</v>
      </c>
      <c r="H528" s="61">
        <v>1.8578109741210938</v>
      </c>
      <c r="I528" s="61">
        <v>94.886885245901723</v>
      </c>
      <c r="J528">
        <f t="shared" si="16"/>
        <v>0</v>
      </c>
    </row>
    <row r="529" spans="1:10" x14ac:dyDescent="0.25">
      <c r="A529" s="3" t="str">
        <f t="shared" si="17"/>
        <v>SizeGreater than 200kW7/9/2021 (5:50pm to 8:54pm)24</v>
      </c>
      <c r="B529" t="s">
        <v>28</v>
      </c>
      <c r="C529" t="s">
        <v>70</v>
      </c>
      <c r="D529" t="s">
        <v>165</v>
      </c>
      <c r="E529" s="61">
        <v>24</v>
      </c>
      <c r="F529" s="61">
        <v>209.34767150878906</v>
      </c>
      <c r="G529" s="61">
        <v>182.57205098317783</v>
      </c>
      <c r="H529" s="61">
        <v>1.819054126739502</v>
      </c>
      <c r="I529" s="61">
        <v>92.714754098360615</v>
      </c>
      <c r="J529">
        <f t="shared" si="16"/>
        <v>0</v>
      </c>
    </row>
    <row r="530" spans="1:10" x14ac:dyDescent="0.25">
      <c r="A530" s="3" t="str">
        <f t="shared" si="17"/>
        <v>SubLAPSCE CentralAverage Event Day (5:50pm to 8:54pm)1</v>
      </c>
      <c r="B530" t="s">
        <v>76</v>
      </c>
      <c r="C530" t="s">
        <v>119</v>
      </c>
      <c r="D530" t="s">
        <v>164</v>
      </c>
      <c r="E530" s="61">
        <v>1</v>
      </c>
      <c r="F530" s="61">
        <v>58.853096008300781</v>
      </c>
      <c r="G530" s="61">
        <v>60.025783975058282</v>
      </c>
      <c r="H530" s="61">
        <v>0.98855775594711304</v>
      </c>
      <c r="I530" s="61">
        <v>82.736832523054801</v>
      </c>
      <c r="J530">
        <f t="shared" si="16"/>
        <v>0</v>
      </c>
    </row>
    <row r="531" spans="1:10" x14ac:dyDescent="0.25">
      <c r="A531" s="3" t="str">
        <f t="shared" si="17"/>
        <v>SubLAPSCE CentralAverage Event Day (5:50pm to 8:54pm)2</v>
      </c>
      <c r="B531" t="s">
        <v>76</v>
      </c>
      <c r="C531" t="s">
        <v>119</v>
      </c>
      <c r="D531" t="s">
        <v>164</v>
      </c>
      <c r="E531" s="61">
        <v>2</v>
      </c>
      <c r="F531" s="61">
        <v>58.347526550292969</v>
      </c>
      <c r="G531" s="61">
        <v>57.876224158294377</v>
      </c>
      <c r="H531" s="61">
        <v>0.98784410953521729</v>
      </c>
      <c r="I531" s="61">
        <v>81.735422416560553</v>
      </c>
      <c r="J531">
        <f t="shared" si="16"/>
        <v>0</v>
      </c>
    </row>
    <row r="532" spans="1:10" x14ac:dyDescent="0.25">
      <c r="A532" s="3" t="str">
        <f t="shared" si="17"/>
        <v>SubLAPSCE CentralAverage Event Day (5:50pm to 8:54pm)3</v>
      </c>
      <c r="B532" t="s">
        <v>76</v>
      </c>
      <c r="C532" t="s">
        <v>119</v>
      </c>
      <c r="D532" t="s">
        <v>164</v>
      </c>
      <c r="E532" s="61">
        <v>3</v>
      </c>
      <c r="F532" s="61">
        <v>58.536113739013672</v>
      </c>
      <c r="G532" s="61">
        <v>54.250793081798996</v>
      </c>
      <c r="H532" s="61">
        <v>1.0231668949127197</v>
      </c>
      <c r="I532" s="61">
        <v>80.661692165732788</v>
      </c>
      <c r="J532">
        <f t="shared" si="16"/>
        <v>0</v>
      </c>
    </row>
    <row r="533" spans="1:10" x14ac:dyDescent="0.25">
      <c r="A533" s="3" t="str">
        <f t="shared" si="17"/>
        <v>SubLAPSCE CentralAverage Event Day (5:50pm to 8:54pm)4</v>
      </c>
      <c r="B533" t="s">
        <v>76</v>
      </c>
      <c r="C533" t="s">
        <v>119</v>
      </c>
      <c r="D533" t="s">
        <v>164</v>
      </c>
      <c r="E533" s="61">
        <v>4</v>
      </c>
      <c r="F533" s="61">
        <v>58.463188171386719</v>
      </c>
      <c r="G533" s="61">
        <v>55.060291965976603</v>
      </c>
      <c r="H533" s="61">
        <v>1.0773930549621582</v>
      </c>
      <c r="I533" s="61">
        <v>80.04865913294006</v>
      </c>
      <c r="J533">
        <f t="shared" si="16"/>
        <v>0</v>
      </c>
    </row>
    <row r="534" spans="1:10" x14ac:dyDescent="0.25">
      <c r="A534" s="3" t="str">
        <f t="shared" si="17"/>
        <v>SubLAPSCE CentralAverage Event Day (5:50pm to 8:54pm)5</v>
      </c>
      <c r="B534" t="s">
        <v>76</v>
      </c>
      <c r="C534" t="s">
        <v>119</v>
      </c>
      <c r="D534" t="s">
        <v>164</v>
      </c>
      <c r="E534" s="61">
        <v>5</v>
      </c>
      <c r="F534" s="61">
        <v>57.649368286132813</v>
      </c>
      <c r="G534" s="61">
        <v>58.360218635315498</v>
      </c>
      <c r="H534" s="61">
        <v>1.0736409425735474</v>
      </c>
      <c r="I534" s="61">
        <v>79.1811881826074</v>
      </c>
      <c r="J534">
        <f t="shared" si="16"/>
        <v>0</v>
      </c>
    </row>
    <row r="535" spans="1:10" x14ac:dyDescent="0.25">
      <c r="A535" s="3" t="str">
        <f t="shared" si="17"/>
        <v>SubLAPSCE CentralAverage Event Day (5:50pm to 8:54pm)6</v>
      </c>
      <c r="B535" t="s">
        <v>76</v>
      </c>
      <c r="C535" t="s">
        <v>119</v>
      </c>
      <c r="D535" t="s">
        <v>164</v>
      </c>
      <c r="E535" s="61">
        <v>6</v>
      </c>
      <c r="F535" s="61">
        <v>57.633930206298828</v>
      </c>
      <c r="G535" s="61">
        <v>56.763451039195964</v>
      </c>
      <c r="H535" s="61">
        <v>1.0264149904251099</v>
      </c>
      <c r="I535" s="61">
        <v>78.23628806441863</v>
      </c>
      <c r="J535">
        <f t="shared" si="16"/>
        <v>0</v>
      </c>
    </row>
    <row r="536" spans="1:10" x14ac:dyDescent="0.25">
      <c r="A536" s="3" t="str">
        <f t="shared" si="17"/>
        <v>SubLAPSCE CentralAverage Event Day (5:50pm to 8:54pm)7</v>
      </c>
      <c r="B536" t="s">
        <v>76</v>
      </c>
      <c r="C536" t="s">
        <v>119</v>
      </c>
      <c r="D536" t="s">
        <v>164</v>
      </c>
      <c r="E536" s="61">
        <v>7</v>
      </c>
      <c r="F536" s="61">
        <v>57.462211608886719</v>
      </c>
      <c r="G536" s="61">
        <v>57.42824350487205</v>
      </c>
      <c r="H536" s="61">
        <v>1.0682963132858276</v>
      </c>
      <c r="I536" s="61">
        <v>77.841722194743298</v>
      </c>
      <c r="J536">
        <f t="shared" si="16"/>
        <v>0</v>
      </c>
    </row>
    <row r="537" spans="1:10" x14ac:dyDescent="0.25">
      <c r="A537" s="3" t="str">
        <f t="shared" si="17"/>
        <v>SubLAPSCE CentralAverage Event Day (5:50pm to 8:54pm)8</v>
      </c>
      <c r="B537" t="s">
        <v>76</v>
      </c>
      <c r="C537" t="s">
        <v>119</v>
      </c>
      <c r="D537" t="s">
        <v>164</v>
      </c>
      <c r="E537" s="61">
        <v>8</v>
      </c>
      <c r="F537" s="61">
        <v>62.401187896728516</v>
      </c>
      <c r="G537" s="61">
        <v>60.072089456115492</v>
      </c>
      <c r="H537" s="61">
        <v>0.87904763221740723</v>
      </c>
      <c r="I537" s="61">
        <v>78.243164941173504</v>
      </c>
      <c r="J537">
        <f t="shared" si="16"/>
        <v>0</v>
      </c>
    </row>
    <row r="538" spans="1:10" x14ac:dyDescent="0.25">
      <c r="A538" s="3" t="str">
        <f t="shared" si="17"/>
        <v>SubLAPSCE CentralAverage Event Day (5:50pm to 8:54pm)9</v>
      </c>
      <c r="B538" t="s">
        <v>76</v>
      </c>
      <c r="C538" t="s">
        <v>119</v>
      </c>
      <c r="D538" t="s">
        <v>164</v>
      </c>
      <c r="E538" s="61">
        <v>9</v>
      </c>
      <c r="F538" s="61">
        <v>64.145278930664063</v>
      </c>
      <c r="G538" s="61">
        <v>63.152651216556855</v>
      </c>
      <c r="H538" s="61">
        <v>0.71963602304458618</v>
      </c>
      <c r="I538" s="61">
        <v>80.205221341825919</v>
      </c>
      <c r="J538">
        <f t="shared" si="16"/>
        <v>0</v>
      </c>
    </row>
    <row r="539" spans="1:10" x14ac:dyDescent="0.25">
      <c r="A539" s="3" t="str">
        <f t="shared" si="17"/>
        <v>SubLAPSCE CentralAverage Event Day (5:50pm to 8:54pm)10</v>
      </c>
      <c r="B539" t="s">
        <v>76</v>
      </c>
      <c r="C539" t="s">
        <v>119</v>
      </c>
      <c r="D539" t="s">
        <v>164</v>
      </c>
      <c r="E539" s="61">
        <v>10</v>
      </c>
      <c r="F539" s="61">
        <v>64.710868835449219</v>
      </c>
      <c r="G539" s="61">
        <v>66.04716591502978</v>
      </c>
      <c r="H539" s="61">
        <v>0.63791733980178833</v>
      </c>
      <c r="I539" s="61">
        <v>82.695782768833524</v>
      </c>
      <c r="J539">
        <f t="shared" si="16"/>
        <v>0</v>
      </c>
    </row>
    <row r="540" spans="1:10" x14ac:dyDescent="0.25">
      <c r="A540" s="3" t="str">
        <f t="shared" si="17"/>
        <v>SubLAPSCE CentralAverage Event Day (5:50pm to 8:54pm)11</v>
      </c>
      <c r="B540" t="s">
        <v>76</v>
      </c>
      <c r="C540" t="s">
        <v>119</v>
      </c>
      <c r="D540" t="s">
        <v>164</v>
      </c>
      <c r="E540" s="61">
        <v>11</v>
      </c>
      <c r="F540" s="61">
        <v>62.544792175292969</v>
      </c>
      <c r="G540" s="61">
        <v>62.253749338708104</v>
      </c>
      <c r="H540" s="61">
        <v>0.4242871105670929</v>
      </c>
      <c r="I540" s="61">
        <v>85.878130325550913</v>
      </c>
      <c r="J540">
        <f t="shared" si="16"/>
        <v>0</v>
      </c>
    </row>
    <row r="541" spans="1:10" x14ac:dyDescent="0.25">
      <c r="A541" s="3" t="str">
        <f t="shared" si="17"/>
        <v>SubLAPSCE CentralAverage Event Day (5:50pm to 8:54pm)12</v>
      </c>
      <c r="B541" t="s">
        <v>76</v>
      </c>
      <c r="C541" t="s">
        <v>119</v>
      </c>
      <c r="D541" t="s">
        <v>164</v>
      </c>
      <c r="E541" s="61">
        <v>12</v>
      </c>
      <c r="F541" s="61">
        <v>58.418701171875</v>
      </c>
      <c r="G541" s="61">
        <v>56.049114550260775</v>
      </c>
      <c r="H541" s="61">
        <v>0.36489689350128174</v>
      </c>
      <c r="I541" s="61">
        <v>88.710118828460935</v>
      </c>
      <c r="J541">
        <f t="shared" si="16"/>
        <v>0</v>
      </c>
    </row>
    <row r="542" spans="1:10" x14ac:dyDescent="0.25">
      <c r="A542" s="3" t="str">
        <f t="shared" si="17"/>
        <v>SubLAPSCE CentralAverage Event Day (5:50pm to 8:54pm)13</v>
      </c>
      <c r="B542" t="s">
        <v>76</v>
      </c>
      <c r="C542" t="s">
        <v>119</v>
      </c>
      <c r="D542" t="s">
        <v>164</v>
      </c>
      <c r="E542" s="61">
        <v>13</v>
      </c>
      <c r="F542" s="61">
        <v>53.749156951904297</v>
      </c>
      <c r="G542" s="61">
        <v>53.812806870257056</v>
      </c>
      <c r="H542" s="61">
        <v>0.43021097779273987</v>
      </c>
      <c r="I542" s="61">
        <v>92.472502952127371</v>
      </c>
      <c r="J542">
        <f t="shared" si="16"/>
        <v>0</v>
      </c>
    </row>
    <row r="543" spans="1:10" x14ac:dyDescent="0.25">
      <c r="A543" s="3" t="str">
        <f t="shared" si="17"/>
        <v>SubLAPSCE CentralAverage Event Day (5:50pm to 8:54pm)14</v>
      </c>
      <c r="B543" t="s">
        <v>76</v>
      </c>
      <c r="C543" t="s">
        <v>119</v>
      </c>
      <c r="D543" t="s">
        <v>164</v>
      </c>
      <c r="E543" s="61">
        <v>14</v>
      </c>
      <c r="F543" s="61">
        <v>50.569934844970703</v>
      </c>
      <c r="G543" s="61">
        <v>51.760162829274073</v>
      </c>
      <c r="H543" s="61">
        <v>0.60276907682418823</v>
      </c>
      <c r="I543" s="61">
        <v>95.935866317926639</v>
      </c>
      <c r="J543">
        <f t="shared" si="16"/>
        <v>0</v>
      </c>
    </row>
    <row r="544" spans="1:10" x14ac:dyDescent="0.25">
      <c r="A544" s="3" t="str">
        <f t="shared" si="17"/>
        <v>SubLAPSCE CentralAverage Event Day (5:50pm to 8:54pm)15</v>
      </c>
      <c r="B544" t="s">
        <v>76</v>
      </c>
      <c r="C544" t="s">
        <v>119</v>
      </c>
      <c r="D544" t="s">
        <v>164</v>
      </c>
      <c r="E544" s="61">
        <v>15</v>
      </c>
      <c r="F544" s="61">
        <v>47.750041961669922</v>
      </c>
      <c r="G544" s="61">
        <v>46.523815205612593</v>
      </c>
      <c r="H544" s="61">
        <v>0.76634621620178223</v>
      </c>
      <c r="I544" s="61">
        <v>98.190534029861865</v>
      </c>
      <c r="J544">
        <f t="shared" si="16"/>
        <v>0</v>
      </c>
    </row>
    <row r="545" spans="1:10" x14ac:dyDescent="0.25">
      <c r="A545" s="3" t="str">
        <f t="shared" si="17"/>
        <v>SubLAPSCE CentralAverage Event Day (5:50pm to 8:54pm)16</v>
      </c>
      <c r="B545" t="s">
        <v>76</v>
      </c>
      <c r="C545" t="s">
        <v>119</v>
      </c>
      <c r="D545" t="s">
        <v>164</v>
      </c>
      <c r="E545" s="61">
        <v>16</v>
      </c>
      <c r="F545" s="61">
        <v>42.816497802734375</v>
      </c>
      <c r="G545" s="61">
        <v>40.03335372697758</v>
      </c>
      <c r="H545" s="61">
        <v>0.71953904628753662</v>
      </c>
      <c r="I545" s="61">
        <v>100.79221832601915</v>
      </c>
      <c r="J545">
        <f t="shared" si="16"/>
        <v>0</v>
      </c>
    </row>
    <row r="546" spans="1:10" x14ac:dyDescent="0.25">
      <c r="A546" s="3" t="str">
        <f t="shared" si="17"/>
        <v>SubLAPSCE CentralAverage Event Day (5:50pm to 8:54pm)17</v>
      </c>
      <c r="B546" t="s">
        <v>76</v>
      </c>
      <c r="C546" t="s">
        <v>119</v>
      </c>
      <c r="D546" t="s">
        <v>164</v>
      </c>
      <c r="E546" s="61">
        <v>17</v>
      </c>
      <c r="F546" s="61">
        <v>35.043296813964844</v>
      </c>
      <c r="G546" s="61">
        <v>31.676216810965478</v>
      </c>
      <c r="H546" s="61">
        <v>0.60275352001190186</v>
      </c>
      <c r="I546" s="61">
        <v>101.99279281667202</v>
      </c>
      <c r="J546">
        <f t="shared" si="16"/>
        <v>0</v>
      </c>
    </row>
    <row r="547" spans="1:10" x14ac:dyDescent="0.25">
      <c r="A547" s="3" t="str">
        <f t="shared" si="17"/>
        <v>SubLAPSCE CentralAverage Event Day (5:50pm to 8:54pm)18</v>
      </c>
      <c r="B547" t="s">
        <v>76</v>
      </c>
      <c r="C547" t="s">
        <v>119</v>
      </c>
      <c r="D547" t="s">
        <v>164</v>
      </c>
      <c r="E547" s="61">
        <v>18</v>
      </c>
      <c r="F547" s="61">
        <v>33.809421539306641</v>
      </c>
      <c r="G547" s="61">
        <v>28.745576034520976</v>
      </c>
      <c r="H547" s="61">
        <v>0.52492815256118774</v>
      </c>
      <c r="I547" s="61">
        <v>102.05068549722201</v>
      </c>
      <c r="J547">
        <f t="shared" si="16"/>
        <v>0</v>
      </c>
    </row>
    <row r="548" spans="1:10" x14ac:dyDescent="0.25">
      <c r="A548" s="3" t="str">
        <f t="shared" si="17"/>
        <v>SubLAPSCE CentralAverage Event Day (5:50pm to 8:54pm)19</v>
      </c>
      <c r="B548" t="s">
        <v>76</v>
      </c>
      <c r="C548" t="s">
        <v>119</v>
      </c>
      <c r="D548" t="s">
        <v>164</v>
      </c>
      <c r="E548" s="61">
        <v>19</v>
      </c>
      <c r="F548" s="61">
        <v>35.525985717773438</v>
      </c>
      <c r="G548" s="61">
        <v>10.787081438490247</v>
      </c>
      <c r="H548" s="61">
        <v>0.56730091571807861</v>
      </c>
      <c r="I548" s="61">
        <v>100.57109286740177</v>
      </c>
      <c r="J548">
        <f t="shared" si="16"/>
        <v>0</v>
      </c>
    </row>
    <row r="549" spans="1:10" x14ac:dyDescent="0.25">
      <c r="A549" s="3" t="str">
        <f t="shared" si="17"/>
        <v>SubLAPSCE CentralAverage Event Day (5:50pm to 8:54pm)20</v>
      </c>
      <c r="B549" t="s">
        <v>76</v>
      </c>
      <c r="C549" t="s">
        <v>119</v>
      </c>
      <c r="D549" t="s">
        <v>164</v>
      </c>
      <c r="E549" s="61">
        <v>20</v>
      </c>
      <c r="F549" s="61">
        <v>39.025444030761719</v>
      </c>
      <c r="G549" s="61">
        <v>10.91650732096894</v>
      </c>
      <c r="H549" s="61">
        <v>0.66734498739242554</v>
      </c>
      <c r="I549" s="61">
        <v>98.633986200812771</v>
      </c>
      <c r="J549">
        <f t="shared" si="16"/>
        <v>0</v>
      </c>
    </row>
    <row r="550" spans="1:10" x14ac:dyDescent="0.25">
      <c r="A550" s="3" t="str">
        <f t="shared" si="17"/>
        <v>SubLAPSCE CentralAverage Event Day (5:50pm to 8:54pm)21</v>
      </c>
      <c r="B550" t="s">
        <v>76</v>
      </c>
      <c r="C550" t="s">
        <v>119</v>
      </c>
      <c r="D550" t="s">
        <v>164</v>
      </c>
      <c r="E550" s="61">
        <v>21</v>
      </c>
      <c r="F550" s="61">
        <v>45.063022613525391</v>
      </c>
      <c r="G550" s="61">
        <v>11.399328900021308</v>
      </c>
      <c r="H550" s="61">
        <v>0.67528373003005981</v>
      </c>
      <c r="I550" s="61">
        <v>95.562344997622134</v>
      </c>
      <c r="J550">
        <f t="shared" si="16"/>
        <v>0</v>
      </c>
    </row>
    <row r="551" spans="1:10" x14ac:dyDescent="0.25">
      <c r="A551" s="3" t="str">
        <f t="shared" si="17"/>
        <v>SubLAPSCE CentralAverage Event Day (5:50pm to 8:54pm)22</v>
      </c>
      <c r="B551" t="s">
        <v>76</v>
      </c>
      <c r="C551" t="s">
        <v>119</v>
      </c>
      <c r="D551" t="s">
        <v>164</v>
      </c>
      <c r="E551" s="61">
        <v>22</v>
      </c>
      <c r="F551" s="61">
        <v>54.258975982666016</v>
      </c>
      <c r="G551" s="61">
        <v>39.460644517011808</v>
      </c>
      <c r="H551" s="61">
        <v>0.92569166421890259</v>
      </c>
      <c r="I551" s="61">
        <v>91.565556906427176</v>
      </c>
      <c r="J551">
        <f t="shared" si="16"/>
        <v>0</v>
      </c>
    </row>
    <row r="552" spans="1:10" x14ac:dyDescent="0.25">
      <c r="A552" s="3" t="str">
        <f t="shared" si="17"/>
        <v>SubLAPSCE CentralAverage Event Day (5:50pm to 8:54pm)23</v>
      </c>
      <c r="B552" t="s">
        <v>76</v>
      </c>
      <c r="C552" t="s">
        <v>119</v>
      </c>
      <c r="D552" t="s">
        <v>164</v>
      </c>
      <c r="E552" s="61">
        <v>23</v>
      </c>
      <c r="F552" s="61">
        <v>60.923568725585938</v>
      </c>
      <c r="G552" s="61">
        <v>57.100799686303972</v>
      </c>
      <c r="H552" s="61">
        <v>0.96835917234420776</v>
      </c>
      <c r="I552" s="61">
        <v>88.662527789348715</v>
      </c>
      <c r="J552">
        <f t="shared" si="16"/>
        <v>0</v>
      </c>
    </row>
    <row r="553" spans="1:10" x14ac:dyDescent="0.25">
      <c r="A553" s="3" t="str">
        <f t="shared" si="17"/>
        <v>SubLAPSCE CentralAverage Event Day (5:50pm to 8:54pm)24</v>
      </c>
      <c r="B553" t="s">
        <v>76</v>
      </c>
      <c r="C553" t="s">
        <v>119</v>
      </c>
      <c r="D553" t="s">
        <v>164</v>
      </c>
      <c r="E553" s="61">
        <v>24</v>
      </c>
      <c r="F553" s="61">
        <v>61.131683349609375</v>
      </c>
      <c r="G553" s="61">
        <v>56.595163109959863</v>
      </c>
      <c r="H553" s="61">
        <v>0.92826294898986816</v>
      </c>
      <c r="I553" s="61">
        <v>86.633098358689708</v>
      </c>
      <c r="J553">
        <f t="shared" si="16"/>
        <v>0</v>
      </c>
    </row>
    <row r="554" spans="1:10" x14ac:dyDescent="0.25">
      <c r="A554" s="3" t="str">
        <f t="shared" si="17"/>
        <v>SubLAPSCE Central7/9/2021 (5:50pm to 8:54pm)1</v>
      </c>
      <c r="B554" t="s">
        <v>76</v>
      </c>
      <c r="C554" t="s">
        <v>119</v>
      </c>
      <c r="D554" t="s">
        <v>165</v>
      </c>
      <c r="E554" s="61">
        <v>1</v>
      </c>
      <c r="F554" s="61">
        <v>58.853096008300781</v>
      </c>
      <c r="G554" s="61">
        <v>60.025783975058282</v>
      </c>
      <c r="H554" s="61">
        <v>0.98855775594711304</v>
      </c>
      <c r="I554" s="61">
        <v>82.736832523054801</v>
      </c>
      <c r="J554">
        <f t="shared" si="16"/>
        <v>0</v>
      </c>
    </row>
    <row r="555" spans="1:10" x14ac:dyDescent="0.25">
      <c r="A555" s="3" t="str">
        <f t="shared" si="17"/>
        <v>SubLAPSCE Central7/9/2021 (5:50pm to 8:54pm)2</v>
      </c>
      <c r="B555" t="s">
        <v>76</v>
      </c>
      <c r="C555" t="s">
        <v>119</v>
      </c>
      <c r="D555" t="s">
        <v>165</v>
      </c>
      <c r="E555" s="61">
        <v>2</v>
      </c>
      <c r="F555" s="61">
        <v>58.347526550292969</v>
      </c>
      <c r="G555" s="61">
        <v>57.876224158294377</v>
      </c>
      <c r="H555" s="61">
        <v>0.98784410953521729</v>
      </c>
      <c r="I555" s="61">
        <v>81.735422416560553</v>
      </c>
      <c r="J555">
        <f t="shared" si="16"/>
        <v>0</v>
      </c>
    </row>
    <row r="556" spans="1:10" x14ac:dyDescent="0.25">
      <c r="A556" s="3" t="str">
        <f t="shared" si="17"/>
        <v>SubLAPSCE Central7/9/2021 (5:50pm to 8:54pm)3</v>
      </c>
      <c r="B556" t="s">
        <v>76</v>
      </c>
      <c r="C556" t="s">
        <v>119</v>
      </c>
      <c r="D556" t="s">
        <v>165</v>
      </c>
      <c r="E556" s="61">
        <v>3</v>
      </c>
      <c r="F556" s="61">
        <v>58.536113739013672</v>
      </c>
      <c r="G556" s="61">
        <v>54.250793081798996</v>
      </c>
      <c r="H556" s="61">
        <v>1.0231668949127197</v>
      </c>
      <c r="I556" s="61">
        <v>80.661692165732788</v>
      </c>
      <c r="J556">
        <f t="shared" si="16"/>
        <v>0</v>
      </c>
    </row>
    <row r="557" spans="1:10" x14ac:dyDescent="0.25">
      <c r="A557" s="3" t="str">
        <f t="shared" si="17"/>
        <v>SubLAPSCE Central7/9/2021 (5:50pm to 8:54pm)4</v>
      </c>
      <c r="B557" t="s">
        <v>76</v>
      </c>
      <c r="C557" t="s">
        <v>119</v>
      </c>
      <c r="D557" t="s">
        <v>165</v>
      </c>
      <c r="E557" s="61">
        <v>4</v>
      </c>
      <c r="F557" s="61">
        <v>58.463188171386719</v>
      </c>
      <c r="G557" s="61">
        <v>55.060291965976603</v>
      </c>
      <c r="H557" s="61">
        <v>1.0773930549621582</v>
      </c>
      <c r="I557" s="61">
        <v>80.04865913294006</v>
      </c>
      <c r="J557">
        <f t="shared" si="16"/>
        <v>0</v>
      </c>
    </row>
    <row r="558" spans="1:10" x14ac:dyDescent="0.25">
      <c r="A558" s="3" t="str">
        <f t="shared" si="17"/>
        <v>SubLAPSCE Central7/9/2021 (5:50pm to 8:54pm)5</v>
      </c>
      <c r="B558" t="s">
        <v>76</v>
      </c>
      <c r="C558" t="s">
        <v>119</v>
      </c>
      <c r="D558" t="s">
        <v>165</v>
      </c>
      <c r="E558" s="61">
        <v>5</v>
      </c>
      <c r="F558" s="61">
        <v>57.649368286132813</v>
      </c>
      <c r="G558" s="61">
        <v>58.360218635315498</v>
      </c>
      <c r="H558" s="61">
        <v>1.0736409425735474</v>
      </c>
      <c r="I558" s="61">
        <v>79.1811881826074</v>
      </c>
      <c r="J558">
        <f t="shared" si="16"/>
        <v>0</v>
      </c>
    </row>
    <row r="559" spans="1:10" x14ac:dyDescent="0.25">
      <c r="A559" s="3" t="str">
        <f t="shared" si="17"/>
        <v>SubLAPSCE Central7/9/2021 (5:50pm to 8:54pm)6</v>
      </c>
      <c r="B559" t="s">
        <v>76</v>
      </c>
      <c r="C559" t="s">
        <v>119</v>
      </c>
      <c r="D559" t="s">
        <v>165</v>
      </c>
      <c r="E559" s="61">
        <v>6</v>
      </c>
      <c r="F559" s="61">
        <v>57.633930206298828</v>
      </c>
      <c r="G559" s="61">
        <v>56.763451039195964</v>
      </c>
      <c r="H559" s="61">
        <v>1.0264149904251099</v>
      </c>
      <c r="I559" s="61">
        <v>78.23628806441863</v>
      </c>
      <c r="J559">
        <f t="shared" si="16"/>
        <v>0</v>
      </c>
    </row>
    <row r="560" spans="1:10" x14ac:dyDescent="0.25">
      <c r="A560" s="3" t="str">
        <f t="shared" si="17"/>
        <v>SubLAPSCE Central7/9/2021 (5:50pm to 8:54pm)7</v>
      </c>
      <c r="B560" t="s">
        <v>76</v>
      </c>
      <c r="C560" t="s">
        <v>119</v>
      </c>
      <c r="D560" t="s">
        <v>165</v>
      </c>
      <c r="E560" s="61">
        <v>7</v>
      </c>
      <c r="F560" s="61">
        <v>57.462211608886719</v>
      </c>
      <c r="G560" s="61">
        <v>57.42824350487205</v>
      </c>
      <c r="H560" s="61">
        <v>1.0682963132858276</v>
      </c>
      <c r="I560" s="61">
        <v>77.841722194743298</v>
      </c>
      <c r="J560">
        <f t="shared" si="16"/>
        <v>0</v>
      </c>
    </row>
    <row r="561" spans="1:10" x14ac:dyDescent="0.25">
      <c r="A561" s="3" t="str">
        <f t="shared" si="17"/>
        <v>SubLAPSCE Central7/9/2021 (5:50pm to 8:54pm)8</v>
      </c>
      <c r="B561" t="s">
        <v>76</v>
      </c>
      <c r="C561" t="s">
        <v>119</v>
      </c>
      <c r="D561" t="s">
        <v>165</v>
      </c>
      <c r="E561" s="61">
        <v>8</v>
      </c>
      <c r="F561" s="61">
        <v>62.401187896728516</v>
      </c>
      <c r="G561" s="61">
        <v>60.072089456115492</v>
      </c>
      <c r="H561" s="61">
        <v>0.87904763221740723</v>
      </c>
      <c r="I561" s="61">
        <v>78.243164941173504</v>
      </c>
      <c r="J561">
        <f t="shared" si="16"/>
        <v>0</v>
      </c>
    </row>
    <row r="562" spans="1:10" x14ac:dyDescent="0.25">
      <c r="A562" s="3" t="str">
        <f t="shared" si="17"/>
        <v>SubLAPSCE Central7/9/2021 (5:50pm to 8:54pm)9</v>
      </c>
      <c r="B562" t="s">
        <v>76</v>
      </c>
      <c r="C562" t="s">
        <v>119</v>
      </c>
      <c r="D562" t="s">
        <v>165</v>
      </c>
      <c r="E562" s="61">
        <v>9</v>
      </c>
      <c r="F562" s="61">
        <v>64.145278930664063</v>
      </c>
      <c r="G562" s="61">
        <v>63.152651216556855</v>
      </c>
      <c r="H562" s="61">
        <v>0.71963602304458618</v>
      </c>
      <c r="I562" s="61">
        <v>80.205221341825919</v>
      </c>
      <c r="J562">
        <f t="shared" si="16"/>
        <v>0</v>
      </c>
    </row>
    <row r="563" spans="1:10" x14ac:dyDescent="0.25">
      <c r="A563" s="3" t="str">
        <f t="shared" si="17"/>
        <v>SubLAPSCE Central7/9/2021 (5:50pm to 8:54pm)10</v>
      </c>
      <c r="B563" t="s">
        <v>76</v>
      </c>
      <c r="C563" t="s">
        <v>119</v>
      </c>
      <c r="D563" t="s">
        <v>165</v>
      </c>
      <c r="E563" s="61">
        <v>10</v>
      </c>
      <c r="F563" s="61">
        <v>64.710868835449219</v>
      </c>
      <c r="G563" s="61">
        <v>66.04716591502978</v>
      </c>
      <c r="H563" s="61">
        <v>0.63791733980178833</v>
      </c>
      <c r="I563" s="61">
        <v>82.695782768833524</v>
      </c>
      <c r="J563">
        <f t="shared" si="16"/>
        <v>0</v>
      </c>
    </row>
    <row r="564" spans="1:10" x14ac:dyDescent="0.25">
      <c r="A564" s="3" t="str">
        <f t="shared" si="17"/>
        <v>SubLAPSCE Central7/9/2021 (5:50pm to 8:54pm)11</v>
      </c>
      <c r="B564" t="s">
        <v>76</v>
      </c>
      <c r="C564" t="s">
        <v>119</v>
      </c>
      <c r="D564" t="s">
        <v>165</v>
      </c>
      <c r="E564" s="61">
        <v>11</v>
      </c>
      <c r="F564" s="61">
        <v>62.544792175292969</v>
      </c>
      <c r="G564" s="61">
        <v>62.253749338708104</v>
      </c>
      <c r="H564" s="61">
        <v>0.4242871105670929</v>
      </c>
      <c r="I564" s="61">
        <v>85.878130325550913</v>
      </c>
      <c r="J564">
        <f t="shared" si="16"/>
        <v>0</v>
      </c>
    </row>
    <row r="565" spans="1:10" x14ac:dyDescent="0.25">
      <c r="A565" s="3" t="str">
        <f t="shared" si="17"/>
        <v>SubLAPSCE Central7/9/2021 (5:50pm to 8:54pm)12</v>
      </c>
      <c r="B565" t="s">
        <v>76</v>
      </c>
      <c r="C565" t="s">
        <v>119</v>
      </c>
      <c r="D565" t="s">
        <v>165</v>
      </c>
      <c r="E565" s="61">
        <v>12</v>
      </c>
      <c r="F565" s="61">
        <v>58.418701171875</v>
      </c>
      <c r="G565" s="61">
        <v>56.049114550260775</v>
      </c>
      <c r="H565" s="61">
        <v>0.36489689350128174</v>
      </c>
      <c r="I565" s="61">
        <v>88.710118828460935</v>
      </c>
      <c r="J565">
        <f t="shared" si="16"/>
        <v>0</v>
      </c>
    </row>
    <row r="566" spans="1:10" x14ac:dyDescent="0.25">
      <c r="A566" s="3" t="str">
        <f t="shared" si="17"/>
        <v>SubLAPSCE Central7/9/2021 (5:50pm to 8:54pm)13</v>
      </c>
      <c r="B566" t="s">
        <v>76</v>
      </c>
      <c r="C566" t="s">
        <v>119</v>
      </c>
      <c r="D566" t="s">
        <v>165</v>
      </c>
      <c r="E566" s="61">
        <v>13</v>
      </c>
      <c r="F566" s="61">
        <v>53.749156951904297</v>
      </c>
      <c r="G566" s="61">
        <v>53.812806870257056</v>
      </c>
      <c r="H566" s="61">
        <v>0.43021097779273987</v>
      </c>
      <c r="I566" s="61">
        <v>92.472502952127371</v>
      </c>
      <c r="J566">
        <f t="shared" si="16"/>
        <v>0</v>
      </c>
    </row>
    <row r="567" spans="1:10" x14ac:dyDescent="0.25">
      <c r="A567" s="3" t="str">
        <f t="shared" si="17"/>
        <v>SubLAPSCE Central7/9/2021 (5:50pm to 8:54pm)14</v>
      </c>
      <c r="B567" t="s">
        <v>76</v>
      </c>
      <c r="C567" t="s">
        <v>119</v>
      </c>
      <c r="D567" t="s">
        <v>165</v>
      </c>
      <c r="E567" s="61">
        <v>14</v>
      </c>
      <c r="F567" s="61">
        <v>50.569934844970703</v>
      </c>
      <c r="G567" s="61">
        <v>51.760162829274073</v>
      </c>
      <c r="H567" s="61">
        <v>0.60276907682418823</v>
      </c>
      <c r="I567" s="61">
        <v>95.935866317926639</v>
      </c>
      <c r="J567">
        <f t="shared" si="16"/>
        <v>0</v>
      </c>
    </row>
    <row r="568" spans="1:10" x14ac:dyDescent="0.25">
      <c r="A568" s="3" t="str">
        <f t="shared" si="17"/>
        <v>SubLAPSCE Central7/9/2021 (5:50pm to 8:54pm)15</v>
      </c>
      <c r="B568" t="s">
        <v>76</v>
      </c>
      <c r="C568" t="s">
        <v>119</v>
      </c>
      <c r="D568" t="s">
        <v>165</v>
      </c>
      <c r="E568" s="61">
        <v>15</v>
      </c>
      <c r="F568" s="61">
        <v>47.750041961669922</v>
      </c>
      <c r="G568" s="61">
        <v>46.523815205612593</v>
      </c>
      <c r="H568" s="61">
        <v>0.76634621620178223</v>
      </c>
      <c r="I568" s="61">
        <v>98.190534029861865</v>
      </c>
      <c r="J568">
        <f t="shared" si="16"/>
        <v>0</v>
      </c>
    </row>
    <row r="569" spans="1:10" x14ac:dyDescent="0.25">
      <c r="A569" s="3" t="str">
        <f t="shared" si="17"/>
        <v>SubLAPSCE Central7/9/2021 (5:50pm to 8:54pm)16</v>
      </c>
      <c r="B569" t="s">
        <v>76</v>
      </c>
      <c r="C569" t="s">
        <v>119</v>
      </c>
      <c r="D569" t="s">
        <v>165</v>
      </c>
      <c r="E569" s="61">
        <v>16</v>
      </c>
      <c r="F569" s="61">
        <v>42.816497802734375</v>
      </c>
      <c r="G569" s="61">
        <v>40.03335372697758</v>
      </c>
      <c r="H569" s="61">
        <v>0.71953904628753662</v>
      </c>
      <c r="I569" s="61">
        <v>100.79221832601915</v>
      </c>
      <c r="J569">
        <f t="shared" si="16"/>
        <v>0</v>
      </c>
    </row>
    <row r="570" spans="1:10" x14ac:dyDescent="0.25">
      <c r="A570" s="3" t="str">
        <f t="shared" si="17"/>
        <v>SubLAPSCE Central7/9/2021 (5:50pm to 8:54pm)17</v>
      </c>
      <c r="B570" t="s">
        <v>76</v>
      </c>
      <c r="C570" t="s">
        <v>119</v>
      </c>
      <c r="D570" t="s">
        <v>165</v>
      </c>
      <c r="E570" s="61">
        <v>17</v>
      </c>
      <c r="F570" s="61">
        <v>35.043296813964844</v>
      </c>
      <c r="G570" s="61">
        <v>31.676216810965478</v>
      </c>
      <c r="H570" s="61">
        <v>0.60275352001190186</v>
      </c>
      <c r="I570" s="61">
        <v>101.99279281667202</v>
      </c>
      <c r="J570">
        <f t="shared" si="16"/>
        <v>0</v>
      </c>
    </row>
    <row r="571" spans="1:10" x14ac:dyDescent="0.25">
      <c r="A571" s="3" t="str">
        <f t="shared" si="17"/>
        <v>SubLAPSCE Central7/9/2021 (5:50pm to 8:54pm)18</v>
      </c>
      <c r="B571" t="s">
        <v>76</v>
      </c>
      <c r="C571" t="s">
        <v>119</v>
      </c>
      <c r="D571" t="s">
        <v>165</v>
      </c>
      <c r="E571" s="61">
        <v>18</v>
      </c>
      <c r="F571" s="61">
        <v>33.809421539306641</v>
      </c>
      <c r="G571" s="61">
        <v>28.745576034520976</v>
      </c>
      <c r="H571" s="61">
        <v>0.52492815256118774</v>
      </c>
      <c r="I571" s="61">
        <v>102.05068549722201</v>
      </c>
      <c r="J571">
        <f t="shared" si="16"/>
        <v>0</v>
      </c>
    </row>
    <row r="572" spans="1:10" x14ac:dyDescent="0.25">
      <c r="A572" s="3" t="str">
        <f t="shared" si="17"/>
        <v>SubLAPSCE Central7/9/2021 (5:50pm to 8:54pm)19</v>
      </c>
      <c r="B572" t="s">
        <v>76</v>
      </c>
      <c r="C572" t="s">
        <v>119</v>
      </c>
      <c r="D572" t="s">
        <v>165</v>
      </c>
      <c r="E572" s="61">
        <v>19</v>
      </c>
      <c r="F572" s="61">
        <v>35.525985717773438</v>
      </c>
      <c r="G572" s="61">
        <v>10.787081438490247</v>
      </c>
      <c r="H572" s="61">
        <v>0.56730091571807861</v>
      </c>
      <c r="I572" s="61">
        <v>100.57109286740177</v>
      </c>
      <c r="J572">
        <f t="shared" si="16"/>
        <v>0</v>
      </c>
    </row>
    <row r="573" spans="1:10" x14ac:dyDescent="0.25">
      <c r="A573" s="3" t="str">
        <f t="shared" si="17"/>
        <v>SubLAPSCE Central7/9/2021 (5:50pm to 8:54pm)20</v>
      </c>
      <c r="B573" t="s">
        <v>76</v>
      </c>
      <c r="C573" t="s">
        <v>119</v>
      </c>
      <c r="D573" t="s">
        <v>165</v>
      </c>
      <c r="E573" s="61">
        <v>20</v>
      </c>
      <c r="F573" s="61">
        <v>39.025444030761719</v>
      </c>
      <c r="G573" s="61">
        <v>10.91650732096894</v>
      </c>
      <c r="H573" s="61">
        <v>0.66734498739242554</v>
      </c>
      <c r="I573" s="61">
        <v>98.633986200812771</v>
      </c>
      <c r="J573">
        <f t="shared" si="16"/>
        <v>0</v>
      </c>
    </row>
    <row r="574" spans="1:10" x14ac:dyDescent="0.25">
      <c r="A574" s="3" t="str">
        <f t="shared" si="17"/>
        <v>SubLAPSCE Central7/9/2021 (5:50pm to 8:54pm)21</v>
      </c>
      <c r="B574" t="s">
        <v>76</v>
      </c>
      <c r="C574" t="s">
        <v>119</v>
      </c>
      <c r="D574" t="s">
        <v>165</v>
      </c>
      <c r="E574" s="61">
        <v>21</v>
      </c>
      <c r="F574" s="61">
        <v>45.063022613525391</v>
      </c>
      <c r="G574" s="61">
        <v>11.399328900021308</v>
      </c>
      <c r="H574" s="61">
        <v>0.67528373003005981</v>
      </c>
      <c r="I574" s="61">
        <v>95.562344997622134</v>
      </c>
      <c r="J574">
        <f t="shared" si="16"/>
        <v>0</v>
      </c>
    </row>
    <row r="575" spans="1:10" x14ac:dyDescent="0.25">
      <c r="A575" s="3" t="str">
        <f t="shared" si="17"/>
        <v>SubLAPSCE Central7/9/2021 (5:50pm to 8:54pm)22</v>
      </c>
      <c r="B575" t="s">
        <v>76</v>
      </c>
      <c r="C575" t="s">
        <v>119</v>
      </c>
      <c r="D575" t="s">
        <v>165</v>
      </c>
      <c r="E575" s="61">
        <v>22</v>
      </c>
      <c r="F575" s="61">
        <v>54.258975982666016</v>
      </c>
      <c r="G575" s="61">
        <v>39.460644517011808</v>
      </c>
      <c r="H575" s="61">
        <v>0.92569166421890259</v>
      </c>
      <c r="I575" s="61">
        <v>91.565556906427176</v>
      </c>
      <c r="J575">
        <f t="shared" si="16"/>
        <v>0</v>
      </c>
    </row>
    <row r="576" spans="1:10" x14ac:dyDescent="0.25">
      <c r="A576" s="3" t="str">
        <f t="shared" si="17"/>
        <v>SubLAPSCE Central7/9/2021 (5:50pm to 8:54pm)23</v>
      </c>
      <c r="B576" t="s">
        <v>76</v>
      </c>
      <c r="C576" t="s">
        <v>119</v>
      </c>
      <c r="D576" t="s">
        <v>165</v>
      </c>
      <c r="E576" s="61">
        <v>23</v>
      </c>
      <c r="F576" s="61">
        <v>60.923568725585938</v>
      </c>
      <c r="G576" s="61">
        <v>57.100799686303972</v>
      </c>
      <c r="H576" s="61">
        <v>0.96835917234420776</v>
      </c>
      <c r="I576" s="61">
        <v>88.662527789348715</v>
      </c>
      <c r="J576">
        <f t="shared" si="16"/>
        <v>0</v>
      </c>
    </row>
    <row r="577" spans="1:10" x14ac:dyDescent="0.25">
      <c r="A577" s="3" t="str">
        <f t="shared" si="17"/>
        <v>SubLAPSCE Central7/9/2021 (5:50pm to 8:54pm)24</v>
      </c>
      <c r="B577" t="s">
        <v>76</v>
      </c>
      <c r="C577" t="s">
        <v>119</v>
      </c>
      <c r="D577" t="s">
        <v>165</v>
      </c>
      <c r="E577" s="61">
        <v>24</v>
      </c>
      <c r="F577" s="61">
        <v>61.131683349609375</v>
      </c>
      <c r="G577" s="61">
        <v>56.595163109959863</v>
      </c>
      <c r="H577" s="61">
        <v>0.92826294898986816</v>
      </c>
      <c r="I577" s="61">
        <v>86.633098358689708</v>
      </c>
      <c r="J577">
        <f t="shared" si="16"/>
        <v>0</v>
      </c>
    </row>
    <row r="578" spans="1:10" x14ac:dyDescent="0.25">
      <c r="A578" s="3" t="str">
        <f t="shared" si="17"/>
        <v>SubLAPSCE High DesertAverage Event Day (5:50pm to 8:54pm)1</v>
      </c>
      <c r="B578" t="s">
        <v>76</v>
      </c>
      <c r="C578" t="s">
        <v>120</v>
      </c>
      <c r="D578" t="s">
        <v>164</v>
      </c>
      <c r="E578" s="61">
        <v>1</v>
      </c>
      <c r="F578" s="61">
        <v>64.77960205078125</v>
      </c>
      <c r="G578" s="61">
        <v>58.041603754865015</v>
      </c>
      <c r="H578" s="61">
        <v>0.93288624286651611</v>
      </c>
      <c r="I578" s="61">
        <v>87.859661827716337</v>
      </c>
      <c r="J578">
        <f t="shared" ref="J578:J641" si="18">INDEX(events, MATCH(CONCATENATE(B578, C578, D578), events_y, 0), MATCH("Confidential", events_x, 0))</f>
        <v>0</v>
      </c>
    </row>
    <row r="579" spans="1:10" x14ac:dyDescent="0.25">
      <c r="A579" s="3" t="str">
        <f t="shared" ref="A579:A642" si="19">B579&amp;C579&amp;D579&amp;E579</f>
        <v>SubLAPSCE High DesertAverage Event Day (5:50pm to 8:54pm)2</v>
      </c>
      <c r="B579" t="s">
        <v>76</v>
      </c>
      <c r="C579" t="s">
        <v>120</v>
      </c>
      <c r="D579" t="s">
        <v>164</v>
      </c>
      <c r="E579" s="61">
        <v>2</v>
      </c>
      <c r="F579" s="61">
        <v>64.328514099121094</v>
      </c>
      <c r="G579" s="61">
        <v>57.293157340073108</v>
      </c>
      <c r="H579" s="61">
        <v>0.9172247052192688</v>
      </c>
      <c r="I579" s="61">
        <v>86.825603856716896</v>
      </c>
      <c r="J579">
        <f t="shared" si="18"/>
        <v>0</v>
      </c>
    </row>
    <row r="580" spans="1:10" x14ac:dyDescent="0.25">
      <c r="A580" s="3" t="str">
        <f t="shared" si="19"/>
        <v>SubLAPSCE High DesertAverage Event Day (5:50pm to 8:54pm)3</v>
      </c>
      <c r="B580" t="s">
        <v>76</v>
      </c>
      <c r="C580" t="s">
        <v>120</v>
      </c>
      <c r="D580" t="s">
        <v>164</v>
      </c>
      <c r="E580" s="61">
        <v>3</v>
      </c>
      <c r="F580" s="61">
        <v>64.194618225097656</v>
      </c>
      <c r="G580" s="61">
        <v>57.117234607201269</v>
      </c>
      <c r="H580" s="61">
        <v>0.89593058824539185</v>
      </c>
      <c r="I580" s="61">
        <v>85.113164242699554</v>
      </c>
      <c r="J580">
        <f t="shared" si="18"/>
        <v>0</v>
      </c>
    </row>
    <row r="581" spans="1:10" x14ac:dyDescent="0.25">
      <c r="A581" s="3" t="str">
        <f t="shared" si="19"/>
        <v>SubLAPSCE High DesertAverage Event Day (5:50pm to 8:54pm)4</v>
      </c>
      <c r="B581" t="s">
        <v>76</v>
      </c>
      <c r="C581" t="s">
        <v>120</v>
      </c>
      <c r="D581" t="s">
        <v>164</v>
      </c>
      <c r="E581" s="61">
        <v>4</v>
      </c>
      <c r="F581" s="61">
        <v>63.313568115234375</v>
      </c>
      <c r="G581" s="61">
        <v>57.041345571046733</v>
      </c>
      <c r="H581" s="61">
        <v>0.92012077569961548</v>
      </c>
      <c r="I581" s="61">
        <v>84.271376803722006</v>
      </c>
      <c r="J581">
        <f t="shared" si="18"/>
        <v>0</v>
      </c>
    </row>
    <row r="582" spans="1:10" x14ac:dyDescent="0.25">
      <c r="A582" s="3" t="str">
        <f t="shared" si="19"/>
        <v>SubLAPSCE High DesertAverage Event Day (5:50pm to 8:54pm)5</v>
      </c>
      <c r="B582" t="s">
        <v>76</v>
      </c>
      <c r="C582" t="s">
        <v>120</v>
      </c>
      <c r="D582" t="s">
        <v>164</v>
      </c>
      <c r="E582" s="61">
        <v>5</v>
      </c>
      <c r="F582" s="61">
        <v>62.893844604492188</v>
      </c>
      <c r="G582" s="61">
        <v>57.066980310278637</v>
      </c>
      <c r="H582" s="61">
        <v>0.93939810991287231</v>
      </c>
      <c r="I582" s="61">
        <v>83.839492745720975</v>
      </c>
      <c r="J582">
        <f t="shared" si="18"/>
        <v>0</v>
      </c>
    </row>
    <row r="583" spans="1:10" x14ac:dyDescent="0.25">
      <c r="A583" s="3" t="str">
        <f t="shared" si="19"/>
        <v>SubLAPSCE High DesertAverage Event Day (5:50pm to 8:54pm)6</v>
      </c>
      <c r="B583" t="s">
        <v>76</v>
      </c>
      <c r="C583" t="s">
        <v>120</v>
      </c>
      <c r="D583" t="s">
        <v>164</v>
      </c>
      <c r="E583" s="61">
        <v>6</v>
      </c>
      <c r="F583" s="61">
        <v>63.069637298583984</v>
      </c>
      <c r="G583" s="61">
        <v>55.928893348717608</v>
      </c>
      <c r="H583" s="61">
        <v>0.91220921277999878</v>
      </c>
      <c r="I583" s="61">
        <v>83.506521732775596</v>
      </c>
      <c r="J583">
        <f t="shared" si="18"/>
        <v>0</v>
      </c>
    </row>
    <row r="584" spans="1:10" x14ac:dyDescent="0.25">
      <c r="A584" s="3" t="str">
        <f t="shared" si="19"/>
        <v>SubLAPSCE High DesertAverage Event Day (5:50pm to 8:54pm)7</v>
      </c>
      <c r="B584" t="s">
        <v>76</v>
      </c>
      <c r="C584" t="s">
        <v>120</v>
      </c>
      <c r="D584" t="s">
        <v>164</v>
      </c>
      <c r="E584" s="61">
        <v>7</v>
      </c>
      <c r="F584" s="61">
        <v>62.818630218505859</v>
      </c>
      <c r="G584" s="61">
        <v>56.616694902391778</v>
      </c>
      <c r="H584" s="61">
        <v>0.89304870367050171</v>
      </c>
      <c r="I584" s="61">
        <v>82.409057965816501</v>
      </c>
      <c r="J584">
        <f t="shared" si="18"/>
        <v>0</v>
      </c>
    </row>
    <row r="585" spans="1:10" x14ac:dyDescent="0.25">
      <c r="A585" s="3" t="str">
        <f t="shared" si="19"/>
        <v>SubLAPSCE High DesertAverage Event Day (5:50pm to 8:54pm)8</v>
      </c>
      <c r="B585" t="s">
        <v>76</v>
      </c>
      <c r="C585" t="s">
        <v>120</v>
      </c>
      <c r="D585" t="s">
        <v>164</v>
      </c>
      <c r="E585" s="61">
        <v>8</v>
      </c>
      <c r="F585" s="61">
        <v>62.043277740478516</v>
      </c>
      <c r="G585" s="61">
        <v>55.3111061632139</v>
      </c>
      <c r="H585" s="61">
        <v>0.94280433654785156</v>
      </c>
      <c r="I585" s="61">
        <v>83.102415454855858</v>
      </c>
      <c r="J585">
        <f t="shared" si="18"/>
        <v>0</v>
      </c>
    </row>
    <row r="586" spans="1:10" x14ac:dyDescent="0.25">
      <c r="A586" s="3" t="str">
        <f t="shared" si="19"/>
        <v>SubLAPSCE High DesertAverage Event Day (5:50pm to 8:54pm)9</v>
      </c>
      <c r="B586" t="s">
        <v>76</v>
      </c>
      <c r="C586" t="s">
        <v>120</v>
      </c>
      <c r="D586" t="s">
        <v>164</v>
      </c>
      <c r="E586" s="61">
        <v>9</v>
      </c>
      <c r="F586" s="61">
        <v>63.759796142578125</v>
      </c>
      <c r="G586" s="61">
        <v>58.622956774825809</v>
      </c>
      <c r="H586" s="61">
        <v>0.80631917715072632</v>
      </c>
      <c r="I586" s="61">
        <v>86.030797097873773</v>
      </c>
      <c r="J586">
        <f t="shared" si="18"/>
        <v>0</v>
      </c>
    </row>
    <row r="587" spans="1:10" x14ac:dyDescent="0.25">
      <c r="A587" s="3" t="str">
        <f t="shared" si="19"/>
        <v>SubLAPSCE High DesertAverage Event Day (5:50pm to 8:54pm)10</v>
      </c>
      <c r="B587" t="s">
        <v>76</v>
      </c>
      <c r="C587" t="s">
        <v>120</v>
      </c>
      <c r="D587" t="s">
        <v>164</v>
      </c>
      <c r="E587" s="61">
        <v>10</v>
      </c>
      <c r="F587" s="61">
        <v>65.189140319824219</v>
      </c>
      <c r="G587" s="61">
        <v>67.0778241933982</v>
      </c>
      <c r="H587" s="61">
        <v>0.51888877153396606</v>
      </c>
      <c r="I587" s="61">
        <v>89.624879221815021</v>
      </c>
      <c r="J587">
        <f t="shared" si="18"/>
        <v>0</v>
      </c>
    </row>
    <row r="588" spans="1:10" x14ac:dyDescent="0.25">
      <c r="A588" s="3" t="str">
        <f t="shared" si="19"/>
        <v>SubLAPSCE High DesertAverage Event Day (5:50pm to 8:54pm)11</v>
      </c>
      <c r="B588" t="s">
        <v>76</v>
      </c>
      <c r="C588" t="s">
        <v>120</v>
      </c>
      <c r="D588" t="s">
        <v>164</v>
      </c>
      <c r="E588" s="61">
        <v>11</v>
      </c>
      <c r="F588" s="61">
        <v>61.784690856933594</v>
      </c>
      <c r="G588" s="61">
        <v>61.71821467060073</v>
      </c>
      <c r="H588" s="61">
        <v>0.28601479530334473</v>
      </c>
      <c r="I588" s="61">
        <v>92.984178741928218</v>
      </c>
      <c r="J588">
        <f t="shared" si="18"/>
        <v>0</v>
      </c>
    </row>
    <row r="589" spans="1:10" x14ac:dyDescent="0.25">
      <c r="A589" s="3" t="str">
        <f t="shared" si="19"/>
        <v>SubLAPSCE High DesertAverage Event Day (5:50pm to 8:54pm)12</v>
      </c>
      <c r="B589" t="s">
        <v>76</v>
      </c>
      <c r="C589" t="s">
        <v>120</v>
      </c>
      <c r="D589" t="s">
        <v>164</v>
      </c>
      <c r="E589" s="61">
        <v>12</v>
      </c>
      <c r="F589" s="61">
        <v>63.687885284423828</v>
      </c>
      <c r="G589" s="61">
        <v>63.962770104725337</v>
      </c>
      <c r="H589" s="61">
        <v>0.32095307111740112</v>
      </c>
      <c r="I589" s="61">
        <v>95.961956518899711</v>
      </c>
      <c r="J589">
        <f t="shared" si="18"/>
        <v>0</v>
      </c>
    </row>
    <row r="590" spans="1:10" x14ac:dyDescent="0.25">
      <c r="A590" s="3" t="str">
        <f t="shared" si="19"/>
        <v>SubLAPSCE High DesertAverage Event Day (5:50pm to 8:54pm)13</v>
      </c>
      <c r="B590" t="s">
        <v>76</v>
      </c>
      <c r="C590" t="s">
        <v>120</v>
      </c>
      <c r="D590" t="s">
        <v>164</v>
      </c>
      <c r="E590" s="61">
        <v>13</v>
      </c>
      <c r="F590" s="61">
        <v>59.828083038330078</v>
      </c>
      <c r="G590" s="61">
        <v>57.557454376526408</v>
      </c>
      <c r="H590" s="61">
        <v>0.30644884705543518</v>
      </c>
      <c r="I590" s="61">
        <v>98.749516904882384</v>
      </c>
      <c r="J590">
        <f t="shared" si="18"/>
        <v>0</v>
      </c>
    </row>
    <row r="591" spans="1:10" x14ac:dyDescent="0.25">
      <c r="A591" s="3" t="str">
        <f t="shared" si="19"/>
        <v>SubLAPSCE High DesertAverage Event Day (5:50pm to 8:54pm)14</v>
      </c>
      <c r="B591" t="s">
        <v>76</v>
      </c>
      <c r="C591" t="s">
        <v>120</v>
      </c>
      <c r="D591" t="s">
        <v>164</v>
      </c>
      <c r="E591" s="61">
        <v>14</v>
      </c>
      <c r="F591" s="61">
        <v>60.151599884033203</v>
      </c>
      <c r="G591" s="61">
        <v>60.268065153829646</v>
      </c>
      <c r="H591" s="61">
        <v>0.39514720439910889</v>
      </c>
      <c r="I591" s="61">
        <v>100.26884057690079</v>
      </c>
      <c r="J591">
        <f t="shared" si="18"/>
        <v>0</v>
      </c>
    </row>
    <row r="592" spans="1:10" x14ac:dyDescent="0.25">
      <c r="A592" s="3" t="str">
        <f t="shared" si="19"/>
        <v>SubLAPSCE High DesertAverage Event Day (5:50pm to 8:54pm)15</v>
      </c>
      <c r="B592" t="s">
        <v>76</v>
      </c>
      <c r="C592" t="s">
        <v>120</v>
      </c>
      <c r="D592" t="s">
        <v>164</v>
      </c>
      <c r="E592" s="61">
        <v>15</v>
      </c>
      <c r="F592" s="61">
        <v>61.051670074462891</v>
      </c>
      <c r="G592" s="61">
        <v>58.861988175995165</v>
      </c>
      <c r="H592" s="61">
        <v>0.4590688943862915</v>
      </c>
      <c r="I592" s="61">
        <v>101.29118357085807</v>
      </c>
      <c r="J592">
        <f t="shared" si="18"/>
        <v>0</v>
      </c>
    </row>
    <row r="593" spans="1:10" x14ac:dyDescent="0.25">
      <c r="A593" s="3" t="str">
        <f t="shared" si="19"/>
        <v>SubLAPSCE High DesertAverage Event Day (5:50pm to 8:54pm)16</v>
      </c>
      <c r="B593" t="s">
        <v>76</v>
      </c>
      <c r="C593" t="s">
        <v>120</v>
      </c>
      <c r="D593" t="s">
        <v>164</v>
      </c>
      <c r="E593" s="61">
        <v>16</v>
      </c>
      <c r="F593" s="61">
        <v>61.472774505615234</v>
      </c>
      <c r="G593" s="61">
        <v>59.215997791287336</v>
      </c>
      <c r="H593" s="61">
        <v>0.65827018022537231</v>
      </c>
      <c r="I593" s="61">
        <v>102.06702898083503</v>
      </c>
      <c r="J593">
        <f t="shared" si="18"/>
        <v>0</v>
      </c>
    </row>
    <row r="594" spans="1:10" x14ac:dyDescent="0.25">
      <c r="A594" s="3" t="str">
        <f t="shared" si="19"/>
        <v>SubLAPSCE High DesertAverage Event Day (5:50pm to 8:54pm)17</v>
      </c>
      <c r="B594" t="s">
        <v>76</v>
      </c>
      <c r="C594" t="s">
        <v>120</v>
      </c>
      <c r="D594" t="s">
        <v>164</v>
      </c>
      <c r="E594" s="61">
        <v>17</v>
      </c>
      <c r="F594" s="61">
        <v>61.721500396728516</v>
      </c>
      <c r="G594" s="61">
        <v>57.952342932522548</v>
      </c>
      <c r="H594" s="61">
        <v>0.96553671360015869</v>
      </c>
      <c r="I594" s="61">
        <v>102.80362318487535</v>
      </c>
      <c r="J594">
        <f t="shared" si="18"/>
        <v>0</v>
      </c>
    </row>
    <row r="595" spans="1:10" x14ac:dyDescent="0.25">
      <c r="A595" s="3" t="str">
        <f t="shared" si="19"/>
        <v>SubLAPSCE High DesertAverage Event Day (5:50pm to 8:54pm)18</v>
      </c>
      <c r="B595" t="s">
        <v>76</v>
      </c>
      <c r="C595" t="s">
        <v>120</v>
      </c>
      <c r="D595" t="s">
        <v>164</v>
      </c>
      <c r="E595" s="61">
        <v>18</v>
      </c>
      <c r="F595" s="61">
        <v>62.212696075439453</v>
      </c>
      <c r="G595" s="61">
        <v>52.020197448572638</v>
      </c>
      <c r="H595" s="61">
        <v>0.99187231063842773</v>
      </c>
      <c r="I595" s="61">
        <v>101.46896134990274</v>
      </c>
      <c r="J595">
        <f t="shared" si="18"/>
        <v>0</v>
      </c>
    </row>
    <row r="596" spans="1:10" x14ac:dyDescent="0.25">
      <c r="A596" s="3" t="str">
        <f t="shared" si="19"/>
        <v>SubLAPSCE High DesertAverage Event Day (5:50pm to 8:54pm)19</v>
      </c>
      <c r="B596" t="s">
        <v>76</v>
      </c>
      <c r="C596" t="s">
        <v>120</v>
      </c>
      <c r="D596" t="s">
        <v>164</v>
      </c>
      <c r="E596" s="61">
        <v>19</v>
      </c>
      <c r="F596" s="61">
        <v>66.950820922851563</v>
      </c>
      <c r="G596" s="61">
        <v>10.685405390710518</v>
      </c>
      <c r="H596" s="61">
        <v>1.0423940420150757</v>
      </c>
      <c r="I596" s="61">
        <v>100.39903381287465</v>
      </c>
      <c r="J596">
        <f t="shared" si="18"/>
        <v>0</v>
      </c>
    </row>
    <row r="597" spans="1:10" x14ac:dyDescent="0.25">
      <c r="A597" s="3" t="str">
        <f t="shared" si="19"/>
        <v>SubLAPSCE High DesertAverage Event Day (5:50pm to 8:54pm)20</v>
      </c>
      <c r="B597" t="s">
        <v>76</v>
      </c>
      <c r="C597" t="s">
        <v>120</v>
      </c>
      <c r="D597" t="s">
        <v>164</v>
      </c>
      <c r="E597" s="61">
        <v>20</v>
      </c>
      <c r="F597" s="61">
        <v>68.743850708007813</v>
      </c>
      <c r="G597" s="61">
        <v>8.9312462278548796</v>
      </c>
      <c r="H597" s="61">
        <v>1.048545241355896</v>
      </c>
      <c r="I597" s="61">
        <v>99.071135261864555</v>
      </c>
      <c r="J597">
        <f t="shared" si="18"/>
        <v>0</v>
      </c>
    </row>
    <row r="598" spans="1:10" x14ac:dyDescent="0.25">
      <c r="A598" s="3" t="str">
        <f t="shared" si="19"/>
        <v>SubLAPSCE High DesertAverage Event Day (5:50pm to 8:54pm)21</v>
      </c>
      <c r="B598" t="s">
        <v>76</v>
      </c>
      <c r="C598" t="s">
        <v>120</v>
      </c>
      <c r="D598" t="s">
        <v>164</v>
      </c>
      <c r="E598" s="61">
        <v>21</v>
      </c>
      <c r="F598" s="61">
        <v>68.858169555664063</v>
      </c>
      <c r="G598" s="61">
        <v>10.004635232511301</v>
      </c>
      <c r="H598" s="61">
        <v>1.0569608211517334</v>
      </c>
      <c r="I598" s="61">
        <v>96.733091782837448</v>
      </c>
      <c r="J598">
        <f t="shared" si="18"/>
        <v>0</v>
      </c>
    </row>
    <row r="599" spans="1:10" x14ac:dyDescent="0.25">
      <c r="A599" s="3" t="str">
        <f t="shared" si="19"/>
        <v>SubLAPSCE High DesertAverage Event Day (5:50pm to 8:54pm)22</v>
      </c>
      <c r="B599" t="s">
        <v>76</v>
      </c>
      <c r="C599" t="s">
        <v>120</v>
      </c>
      <c r="D599" t="s">
        <v>164</v>
      </c>
      <c r="E599" s="61">
        <v>22</v>
      </c>
      <c r="F599" s="61">
        <v>69.516067504882813</v>
      </c>
      <c r="G599" s="61">
        <v>17.36339392494726</v>
      </c>
      <c r="H599" s="61">
        <v>1.0580312013626099</v>
      </c>
      <c r="I599" s="61">
        <v>93.65555555083327</v>
      </c>
      <c r="J599">
        <f t="shared" si="18"/>
        <v>0</v>
      </c>
    </row>
    <row r="600" spans="1:10" x14ac:dyDescent="0.25">
      <c r="A600" s="3" t="str">
        <f t="shared" si="19"/>
        <v>SubLAPSCE High DesertAverage Event Day (5:50pm to 8:54pm)23</v>
      </c>
      <c r="B600" t="s">
        <v>76</v>
      </c>
      <c r="C600" t="s">
        <v>120</v>
      </c>
      <c r="D600" t="s">
        <v>164</v>
      </c>
      <c r="E600" s="61">
        <v>23</v>
      </c>
      <c r="F600" s="61">
        <v>69.871147155761719</v>
      </c>
      <c r="G600" s="61">
        <v>19.231249125758254</v>
      </c>
      <c r="H600" s="61">
        <v>1.083280086517334</v>
      </c>
      <c r="I600" s="61">
        <v>92.465821251852162</v>
      </c>
      <c r="J600">
        <f t="shared" si="18"/>
        <v>0</v>
      </c>
    </row>
    <row r="601" spans="1:10" x14ac:dyDescent="0.25">
      <c r="A601" s="3" t="str">
        <f t="shared" si="19"/>
        <v>SubLAPSCE High DesertAverage Event Day (5:50pm to 8:54pm)24</v>
      </c>
      <c r="B601" t="s">
        <v>76</v>
      </c>
      <c r="C601" t="s">
        <v>120</v>
      </c>
      <c r="D601" t="s">
        <v>164</v>
      </c>
      <c r="E601" s="61">
        <v>24</v>
      </c>
      <c r="F601" s="61">
        <v>68.923248291015625</v>
      </c>
      <c r="G601" s="61">
        <v>20.026316713566334</v>
      </c>
      <c r="H601" s="61">
        <v>1.0830303430557251</v>
      </c>
      <c r="I601" s="61">
        <v>90.607850236833656</v>
      </c>
      <c r="J601">
        <f t="shared" si="18"/>
        <v>0</v>
      </c>
    </row>
    <row r="602" spans="1:10" x14ac:dyDescent="0.25">
      <c r="A602" s="3" t="str">
        <f t="shared" si="19"/>
        <v>SubLAPSCE High Desert7/9/2021 (5:50pm to 8:54pm)1</v>
      </c>
      <c r="B602" t="s">
        <v>76</v>
      </c>
      <c r="C602" t="s">
        <v>120</v>
      </c>
      <c r="D602" t="s">
        <v>165</v>
      </c>
      <c r="E602" s="61">
        <v>1</v>
      </c>
      <c r="F602" s="61">
        <v>64.77960205078125</v>
      </c>
      <c r="G602" s="61">
        <v>58.041603754865015</v>
      </c>
      <c r="H602" s="61">
        <v>0.93288624286651611</v>
      </c>
      <c r="I602" s="61">
        <v>87.859661827716337</v>
      </c>
      <c r="J602">
        <f t="shared" si="18"/>
        <v>0</v>
      </c>
    </row>
    <row r="603" spans="1:10" x14ac:dyDescent="0.25">
      <c r="A603" s="3" t="str">
        <f t="shared" si="19"/>
        <v>SubLAPSCE High Desert7/9/2021 (5:50pm to 8:54pm)2</v>
      </c>
      <c r="B603" t="s">
        <v>76</v>
      </c>
      <c r="C603" t="s">
        <v>120</v>
      </c>
      <c r="D603" t="s">
        <v>165</v>
      </c>
      <c r="E603" s="61">
        <v>2</v>
      </c>
      <c r="F603" s="61">
        <v>64.328514099121094</v>
      </c>
      <c r="G603" s="61">
        <v>57.293157340073108</v>
      </c>
      <c r="H603" s="61">
        <v>0.9172247052192688</v>
      </c>
      <c r="I603" s="61">
        <v>86.825603856716896</v>
      </c>
      <c r="J603">
        <f t="shared" si="18"/>
        <v>0</v>
      </c>
    </row>
    <row r="604" spans="1:10" x14ac:dyDescent="0.25">
      <c r="A604" s="3" t="str">
        <f t="shared" si="19"/>
        <v>SubLAPSCE High Desert7/9/2021 (5:50pm to 8:54pm)3</v>
      </c>
      <c r="B604" t="s">
        <v>76</v>
      </c>
      <c r="C604" t="s">
        <v>120</v>
      </c>
      <c r="D604" t="s">
        <v>165</v>
      </c>
      <c r="E604" s="61">
        <v>3</v>
      </c>
      <c r="F604" s="61">
        <v>64.194618225097656</v>
      </c>
      <c r="G604" s="61">
        <v>57.117234607201269</v>
      </c>
      <c r="H604" s="61">
        <v>0.89593058824539185</v>
      </c>
      <c r="I604" s="61">
        <v>85.113164242699554</v>
      </c>
      <c r="J604">
        <f t="shared" si="18"/>
        <v>0</v>
      </c>
    </row>
    <row r="605" spans="1:10" x14ac:dyDescent="0.25">
      <c r="A605" s="3" t="str">
        <f t="shared" si="19"/>
        <v>SubLAPSCE High Desert7/9/2021 (5:50pm to 8:54pm)4</v>
      </c>
      <c r="B605" t="s">
        <v>76</v>
      </c>
      <c r="C605" t="s">
        <v>120</v>
      </c>
      <c r="D605" t="s">
        <v>165</v>
      </c>
      <c r="E605" s="61">
        <v>4</v>
      </c>
      <c r="F605" s="61">
        <v>63.313568115234375</v>
      </c>
      <c r="G605" s="61">
        <v>57.041345571046733</v>
      </c>
      <c r="H605" s="61">
        <v>0.92012077569961548</v>
      </c>
      <c r="I605" s="61">
        <v>84.271376803722006</v>
      </c>
      <c r="J605">
        <f t="shared" si="18"/>
        <v>0</v>
      </c>
    </row>
    <row r="606" spans="1:10" x14ac:dyDescent="0.25">
      <c r="A606" s="3" t="str">
        <f t="shared" si="19"/>
        <v>SubLAPSCE High Desert7/9/2021 (5:50pm to 8:54pm)5</v>
      </c>
      <c r="B606" t="s">
        <v>76</v>
      </c>
      <c r="C606" t="s">
        <v>120</v>
      </c>
      <c r="D606" t="s">
        <v>165</v>
      </c>
      <c r="E606" s="61">
        <v>5</v>
      </c>
      <c r="F606" s="61">
        <v>62.893844604492188</v>
      </c>
      <c r="G606" s="61">
        <v>57.066980310278637</v>
      </c>
      <c r="H606" s="61">
        <v>0.93939810991287231</v>
      </c>
      <c r="I606" s="61">
        <v>83.839492745720975</v>
      </c>
      <c r="J606">
        <f t="shared" si="18"/>
        <v>0</v>
      </c>
    </row>
    <row r="607" spans="1:10" x14ac:dyDescent="0.25">
      <c r="A607" s="3" t="str">
        <f t="shared" si="19"/>
        <v>SubLAPSCE High Desert7/9/2021 (5:50pm to 8:54pm)6</v>
      </c>
      <c r="B607" t="s">
        <v>76</v>
      </c>
      <c r="C607" t="s">
        <v>120</v>
      </c>
      <c r="D607" t="s">
        <v>165</v>
      </c>
      <c r="E607" s="61">
        <v>6</v>
      </c>
      <c r="F607" s="61">
        <v>63.069637298583984</v>
      </c>
      <c r="G607" s="61">
        <v>55.928893348717608</v>
      </c>
      <c r="H607" s="61">
        <v>0.91220921277999878</v>
      </c>
      <c r="I607" s="61">
        <v>83.506521732775596</v>
      </c>
      <c r="J607">
        <f t="shared" si="18"/>
        <v>0</v>
      </c>
    </row>
    <row r="608" spans="1:10" x14ac:dyDescent="0.25">
      <c r="A608" s="3" t="str">
        <f t="shared" si="19"/>
        <v>SubLAPSCE High Desert7/9/2021 (5:50pm to 8:54pm)7</v>
      </c>
      <c r="B608" t="s">
        <v>76</v>
      </c>
      <c r="C608" t="s">
        <v>120</v>
      </c>
      <c r="D608" t="s">
        <v>165</v>
      </c>
      <c r="E608" s="61">
        <v>7</v>
      </c>
      <c r="F608" s="61">
        <v>62.818630218505859</v>
      </c>
      <c r="G608" s="61">
        <v>56.616694902391778</v>
      </c>
      <c r="H608" s="61">
        <v>0.89304870367050171</v>
      </c>
      <c r="I608" s="61">
        <v>82.409057965816501</v>
      </c>
      <c r="J608">
        <f t="shared" si="18"/>
        <v>0</v>
      </c>
    </row>
    <row r="609" spans="1:10" x14ac:dyDescent="0.25">
      <c r="A609" s="3" t="str">
        <f t="shared" si="19"/>
        <v>SubLAPSCE High Desert7/9/2021 (5:50pm to 8:54pm)8</v>
      </c>
      <c r="B609" t="s">
        <v>76</v>
      </c>
      <c r="C609" t="s">
        <v>120</v>
      </c>
      <c r="D609" t="s">
        <v>165</v>
      </c>
      <c r="E609" s="61">
        <v>8</v>
      </c>
      <c r="F609" s="61">
        <v>62.043277740478516</v>
      </c>
      <c r="G609" s="61">
        <v>55.3111061632139</v>
      </c>
      <c r="H609" s="61">
        <v>0.94280433654785156</v>
      </c>
      <c r="I609" s="61">
        <v>83.102415454855858</v>
      </c>
      <c r="J609">
        <f t="shared" si="18"/>
        <v>0</v>
      </c>
    </row>
    <row r="610" spans="1:10" x14ac:dyDescent="0.25">
      <c r="A610" s="3" t="str">
        <f t="shared" si="19"/>
        <v>SubLAPSCE High Desert7/9/2021 (5:50pm to 8:54pm)9</v>
      </c>
      <c r="B610" t="s">
        <v>76</v>
      </c>
      <c r="C610" t="s">
        <v>120</v>
      </c>
      <c r="D610" t="s">
        <v>165</v>
      </c>
      <c r="E610" s="61">
        <v>9</v>
      </c>
      <c r="F610" s="61">
        <v>63.759796142578125</v>
      </c>
      <c r="G610" s="61">
        <v>58.622956774825809</v>
      </c>
      <c r="H610" s="61">
        <v>0.80631917715072632</v>
      </c>
      <c r="I610" s="61">
        <v>86.030797097873773</v>
      </c>
      <c r="J610">
        <f t="shared" si="18"/>
        <v>0</v>
      </c>
    </row>
    <row r="611" spans="1:10" x14ac:dyDescent="0.25">
      <c r="A611" s="3" t="str">
        <f t="shared" si="19"/>
        <v>SubLAPSCE High Desert7/9/2021 (5:50pm to 8:54pm)10</v>
      </c>
      <c r="B611" t="s">
        <v>76</v>
      </c>
      <c r="C611" t="s">
        <v>120</v>
      </c>
      <c r="D611" t="s">
        <v>165</v>
      </c>
      <c r="E611" s="61">
        <v>10</v>
      </c>
      <c r="F611" s="61">
        <v>65.189140319824219</v>
      </c>
      <c r="G611" s="61">
        <v>67.0778241933982</v>
      </c>
      <c r="H611" s="61">
        <v>0.51888877153396606</v>
      </c>
      <c r="I611" s="61">
        <v>89.624879221815021</v>
      </c>
      <c r="J611">
        <f t="shared" si="18"/>
        <v>0</v>
      </c>
    </row>
    <row r="612" spans="1:10" x14ac:dyDescent="0.25">
      <c r="A612" s="3" t="str">
        <f t="shared" si="19"/>
        <v>SubLAPSCE High Desert7/9/2021 (5:50pm to 8:54pm)11</v>
      </c>
      <c r="B612" t="s">
        <v>76</v>
      </c>
      <c r="C612" t="s">
        <v>120</v>
      </c>
      <c r="D612" t="s">
        <v>165</v>
      </c>
      <c r="E612" s="61">
        <v>11</v>
      </c>
      <c r="F612" s="61">
        <v>61.784690856933594</v>
      </c>
      <c r="G612" s="61">
        <v>61.71821467060073</v>
      </c>
      <c r="H612" s="61">
        <v>0.28601479530334473</v>
      </c>
      <c r="I612" s="61">
        <v>92.984178741928218</v>
      </c>
      <c r="J612">
        <f t="shared" si="18"/>
        <v>0</v>
      </c>
    </row>
    <row r="613" spans="1:10" x14ac:dyDescent="0.25">
      <c r="A613" s="3" t="str">
        <f t="shared" si="19"/>
        <v>SubLAPSCE High Desert7/9/2021 (5:50pm to 8:54pm)12</v>
      </c>
      <c r="B613" t="s">
        <v>76</v>
      </c>
      <c r="C613" t="s">
        <v>120</v>
      </c>
      <c r="D613" t="s">
        <v>165</v>
      </c>
      <c r="E613" s="61">
        <v>12</v>
      </c>
      <c r="F613" s="61">
        <v>63.687885284423828</v>
      </c>
      <c r="G613" s="61">
        <v>63.962770104725337</v>
      </c>
      <c r="H613" s="61">
        <v>0.32095307111740112</v>
      </c>
      <c r="I613" s="61">
        <v>95.961956518899711</v>
      </c>
      <c r="J613">
        <f t="shared" si="18"/>
        <v>0</v>
      </c>
    </row>
    <row r="614" spans="1:10" x14ac:dyDescent="0.25">
      <c r="A614" s="3" t="str">
        <f t="shared" si="19"/>
        <v>SubLAPSCE High Desert7/9/2021 (5:50pm to 8:54pm)13</v>
      </c>
      <c r="B614" t="s">
        <v>76</v>
      </c>
      <c r="C614" t="s">
        <v>120</v>
      </c>
      <c r="D614" t="s">
        <v>165</v>
      </c>
      <c r="E614" s="61">
        <v>13</v>
      </c>
      <c r="F614" s="61">
        <v>59.828083038330078</v>
      </c>
      <c r="G614" s="61">
        <v>57.557454376526408</v>
      </c>
      <c r="H614" s="61">
        <v>0.30644884705543518</v>
      </c>
      <c r="I614" s="61">
        <v>98.749516904882384</v>
      </c>
      <c r="J614">
        <f t="shared" si="18"/>
        <v>0</v>
      </c>
    </row>
    <row r="615" spans="1:10" x14ac:dyDescent="0.25">
      <c r="A615" s="3" t="str">
        <f t="shared" si="19"/>
        <v>SubLAPSCE High Desert7/9/2021 (5:50pm to 8:54pm)14</v>
      </c>
      <c r="B615" t="s">
        <v>76</v>
      </c>
      <c r="C615" t="s">
        <v>120</v>
      </c>
      <c r="D615" t="s">
        <v>165</v>
      </c>
      <c r="E615" s="61">
        <v>14</v>
      </c>
      <c r="F615" s="61">
        <v>60.151599884033203</v>
      </c>
      <c r="G615" s="61">
        <v>60.268065153829646</v>
      </c>
      <c r="H615" s="61">
        <v>0.39514720439910889</v>
      </c>
      <c r="I615" s="61">
        <v>100.26884057690079</v>
      </c>
      <c r="J615">
        <f t="shared" si="18"/>
        <v>0</v>
      </c>
    </row>
    <row r="616" spans="1:10" x14ac:dyDescent="0.25">
      <c r="A616" s="3" t="str">
        <f t="shared" si="19"/>
        <v>SubLAPSCE High Desert7/9/2021 (5:50pm to 8:54pm)15</v>
      </c>
      <c r="B616" t="s">
        <v>76</v>
      </c>
      <c r="C616" t="s">
        <v>120</v>
      </c>
      <c r="D616" t="s">
        <v>165</v>
      </c>
      <c r="E616" s="61">
        <v>15</v>
      </c>
      <c r="F616" s="61">
        <v>61.051670074462891</v>
      </c>
      <c r="G616" s="61">
        <v>58.861988175995165</v>
      </c>
      <c r="H616" s="61">
        <v>0.4590688943862915</v>
      </c>
      <c r="I616" s="61">
        <v>101.29118357085807</v>
      </c>
      <c r="J616">
        <f t="shared" si="18"/>
        <v>0</v>
      </c>
    </row>
    <row r="617" spans="1:10" x14ac:dyDescent="0.25">
      <c r="A617" s="3" t="str">
        <f t="shared" si="19"/>
        <v>SubLAPSCE High Desert7/9/2021 (5:50pm to 8:54pm)16</v>
      </c>
      <c r="B617" t="s">
        <v>76</v>
      </c>
      <c r="C617" t="s">
        <v>120</v>
      </c>
      <c r="D617" t="s">
        <v>165</v>
      </c>
      <c r="E617" s="61">
        <v>16</v>
      </c>
      <c r="F617" s="61">
        <v>61.472774505615234</v>
      </c>
      <c r="G617" s="61">
        <v>59.215997791287336</v>
      </c>
      <c r="H617" s="61">
        <v>0.65827018022537231</v>
      </c>
      <c r="I617" s="61">
        <v>102.06702898083503</v>
      </c>
      <c r="J617">
        <f t="shared" si="18"/>
        <v>0</v>
      </c>
    </row>
    <row r="618" spans="1:10" x14ac:dyDescent="0.25">
      <c r="A618" s="3" t="str">
        <f t="shared" si="19"/>
        <v>SubLAPSCE High Desert7/9/2021 (5:50pm to 8:54pm)17</v>
      </c>
      <c r="B618" t="s">
        <v>76</v>
      </c>
      <c r="C618" t="s">
        <v>120</v>
      </c>
      <c r="D618" t="s">
        <v>165</v>
      </c>
      <c r="E618" s="61">
        <v>17</v>
      </c>
      <c r="F618" s="61">
        <v>61.721500396728516</v>
      </c>
      <c r="G618" s="61">
        <v>57.952342932522548</v>
      </c>
      <c r="H618" s="61">
        <v>0.96553671360015869</v>
      </c>
      <c r="I618" s="61">
        <v>102.80362318487535</v>
      </c>
      <c r="J618">
        <f t="shared" si="18"/>
        <v>0</v>
      </c>
    </row>
    <row r="619" spans="1:10" x14ac:dyDescent="0.25">
      <c r="A619" s="3" t="str">
        <f t="shared" si="19"/>
        <v>SubLAPSCE High Desert7/9/2021 (5:50pm to 8:54pm)18</v>
      </c>
      <c r="B619" t="s">
        <v>76</v>
      </c>
      <c r="C619" t="s">
        <v>120</v>
      </c>
      <c r="D619" t="s">
        <v>165</v>
      </c>
      <c r="E619" s="61">
        <v>18</v>
      </c>
      <c r="F619" s="61">
        <v>62.212696075439453</v>
      </c>
      <c r="G619" s="61">
        <v>52.020197448572638</v>
      </c>
      <c r="H619" s="61">
        <v>0.99187231063842773</v>
      </c>
      <c r="I619" s="61">
        <v>101.46896134990274</v>
      </c>
      <c r="J619">
        <f t="shared" si="18"/>
        <v>0</v>
      </c>
    </row>
    <row r="620" spans="1:10" x14ac:dyDescent="0.25">
      <c r="A620" s="3" t="str">
        <f t="shared" si="19"/>
        <v>SubLAPSCE High Desert7/9/2021 (5:50pm to 8:54pm)19</v>
      </c>
      <c r="B620" t="s">
        <v>76</v>
      </c>
      <c r="C620" t="s">
        <v>120</v>
      </c>
      <c r="D620" t="s">
        <v>165</v>
      </c>
      <c r="E620" s="61">
        <v>19</v>
      </c>
      <c r="F620" s="61">
        <v>66.950820922851563</v>
      </c>
      <c r="G620" s="61">
        <v>10.685405390710518</v>
      </c>
      <c r="H620" s="61">
        <v>1.0423940420150757</v>
      </c>
      <c r="I620" s="61">
        <v>100.39903381287465</v>
      </c>
      <c r="J620">
        <f t="shared" si="18"/>
        <v>0</v>
      </c>
    </row>
    <row r="621" spans="1:10" x14ac:dyDescent="0.25">
      <c r="A621" s="3" t="str">
        <f t="shared" si="19"/>
        <v>SubLAPSCE High Desert7/9/2021 (5:50pm to 8:54pm)20</v>
      </c>
      <c r="B621" t="s">
        <v>76</v>
      </c>
      <c r="C621" t="s">
        <v>120</v>
      </c>
      <c r="D621" t="s">
        <v>165</v>
      </c>
      <c r="E621" s="61">
        <v>20</v>
      </c>
      <c r="F621" s="61">
        <v>68.743850708007813</v>
      </c>
      <c r="G621" s="61">
        <v>8.9312462278548796</v>
      </c>
      <c r="H621" s="61">
        <v>1.048545241355896</v>
      </c>
      <c r="I621" s="61">
        <v>99.071135261864555</v>
      </c>
      <c r="J621">
        <f t="shared" si="18"/>
        <v>0</v>
      </c>
    </row>
    <row r="622" spans="1:10" x14ac:dyDescent="0.25">
      <c r="A622" s="3" t="str">
        <f t="shared" si="19"/>
        <v>SubLAPSCE High Desert7/9/2021 (5:50pm to 8:54pm)21</v>
      </c>
      <c r="B622" t="s">
        <v>76</v>
      </c>
      <c r="C622" t="s">
        <v>120</v>
      </c>
      <c r="D622" t="s">
        <v>165</v>
      </c>
      <c r="E622" s="61">
        <v>21</v>
      </c>
      <c r="F622" s="61">
        <v>68.858169555664063</v>
      </c>
      <c r="G622" s="61">
        <v>10.004635232511301</v>
      </c>
      <c r="H622" s="61">
        <v>1.0569608211517334</v>
      </c>
      <c r="I622" s="61">
        <v>96.733091782837448</v>
      </c>
      <c r="J622">
        <f t="shared" si="18"/>
        <v>0</v>
      </c>
    </row>
    <row r="623" spans="1:10" x14ac:dyDescent="0.25">
      <c r="A623" s="3" t="str">
        <f t="shared" si="19"/>
        <v>SubLAPSCE High Desert7/9/2021 (5:50pm to 8:54pm)22</v>
      </c>
      <c r="B623" t="s">
        <v>76</v>
      </c>
      <c r="C623" t="s">
        <v>120</v>
      </c>
      <c r="D623" t="s">
        <v>165</v>
      </c>
      <c r="E623" s="61">
        <v>22</v>
      </c>
      <c r="F623" s="61">
        <v>69.516067504882813</v>
      </c>
      <c r="G623" s="61">
        <v>17.36339392494726</v>
      </c>
      <c r="H623" s="61">
        <v>1.0580312013626099</v>
      </c>
      <c r="I623" s="61">
        <v>93.65555555083327</v>
      </c>
      <c r="J623">
        <f t="shared" si="18"/>
        <v>0</v>
      </c>
    </row>
    <row r="624" spans="1:10" x14ac:dyDescent="0.25">
      <c r="A624" s="3" t="str">
        <f t="shared" si="19"/>
        <v>SubLAPSCE High Desert7/9/2021 (5:50pm to 8:54pm)23</v>
      </c>
      <c r="B624" t="s">
        <v>76</v>
      </c>
      <c r="C624" t="s">
        <v>120</v>
      </c>
      <c r="D624" t="s">
        <v>165</v>
      </c>
      <c r="E624" s="61">
        <v>23</v>
      </c>
      <c r="F624" s="61">
        <v>69.871147155761719</v>
      </c>
      <c r="G624" s="61">
        <v>19.231249125758254</v>
      </c>
      <c r="H624" s="61">
        <v>1.083280086517334</v>
      </c>
      <c r="I624" s="61">
        <v>92.465821251852162</v>
      </c>
      <c r="J624">
        <f t="shared" si="18"/>
        <v>0</v>
      </c>
    </row>
    <row r="625" spans="1:10" x14ac:dyDescent="0.25">
      <c r="A625" s="3" t="str">
        <f t="shared" si="19"/>
        <v>SubLAPSCE High Desert7/9/2021 (5:50pm to 8:54pm)24</v>
      </c>
      <c r="B625" t="s">
        <v>76</v>
      </c>
      <c r="C625" t="s">
        <v>120</v>
      </c>
      <c r="D625" t="s">
        <v>165</v>
      </c>
      <c r="E625" s="61">
        <v>24</v>
      </c>
      <c r="F625" s="61">
        <v>68.923248291015625</v>
      </c>
      <c r="G625" s="61">
        <v>20.026316713566334</v>
      </c>
      <c r="H625" s="61">
        <v>1.0830303430557251</v>
      </c>
      <c r="I625" s="61">
        <v>90.607850236833656</v>
      </c>
      <c r="J625">
        <f t="shared" si="18"/>
        <v>0</v>
      </c>
    </row>
    <row r="626" spans="1:10" x14ac:dyDescent="0.25">
      <c r="A626" s="3" t="str">
        <f t="shared" si="19"/>
        <v>SubLAPSCE NorthAverage Event Day (5:50pm to 8:54pm)1</v>
      </c>
      <c r="B626" t="s">
        <v>76</v>
      </c>
      <c r="C626" t="s">
        <v>122</v>
      </c>
      <c r="D626" t="s">
        <v>164</v>
      </c>
      <c r="E626" s="61">
        <v>1</v>
      </c>
      <c r="F626" s="61">
        <v>54.581077575683594</v>
      </c>
      <c r="G626" s="61">
        <v>55.548446707194501</v>
      </c>
      <c r="H626" s="61">
        <v>0.23454064130783081</v>
      </c>
      <c r="I626" s="61">
        <v>91.535257779315316</v>
      </c>
      <c r="J626">
        <f t="shared" si="18"/>
        <v>0</v>
      </c>
    </row>
    <row r="627" spans="1:10" x14ac:dyDescent="0.25">
      <c r="A627" s="3" t="str">
        <f t="shared" si="19"/>
        <v>SubLAPSCE NorthAverage Event Day (5:50pm to 8:54pm)2</v>
      </c>
      <c r="B627" t="s">
        <v>76</v>
      </c>
      <c r="C627" t="s">
        <v>122</v>
      </c>
      <c r="D627" t="s">
        <v>164</v>
      </c>
      <c r="E627" s="61">
        <v>2</v>
      </c>
      <c r="F627" s="61">
        <v>54.197467803955078</v>
      </c>
      <c r="G627" s="61">
        <v>55.502855486702735</v>
      </c>
      <c r="H627" s="61">
        <v>0.24446730315685272</v>
      </c>
      <c r="I627" s="61">
        <v>88.948818041299432</v>
      </c>
      <c r="J627">
        <f t="shared" si="18"/>
        <v>0</v>
      </c>
    </row>
    <row r="628" spans="1:10" x14ac:dyDescent="0.25">
      <c r="A628" s="3" t="str">
        <f t="shared" si="19"/>
        <v>SubLAPSCE NorthAverage Event Day (5:50pm to 8:54pm)3</v>
      </c>
      <c r="B628" t="s">
        <v>76</v>
      </c>
      <c r="C628" t="s">
        <v>122</v>
      </c>
      <c r="D628" t="s">
        <v>164</v>
      </c>
      <c r="E628" s="61">
        <v>3</v>
      </c>
      <c r="F628" s="61">
        <v>54.032638549804688</v>
      </c>
      <c r="G628" s="61">
        <v>55.444869063280983</v>
      </c>
      <c r="H628" s="61">
        <v>0.24397279322147369</v>
      </c>
      <c r="I628" s="61">
        <v>87.78723602404655</v>
      </c>
      <c r="J628">
        <f t="shared" si="18"/>
        <v>0</v>
      </c>
    </row>
    <row r="629" spans="1:10" x14ac:dyDescent="0.25">
      <c r="A629" s="3" t="str">
        <f t="shared" si="19"/>
        <v>SubLAPSCE NorthAverage Event Day (5:50pm to 8:54pm)4</v>
      </c>
      <c r="B629" t="s">
        <v>76</v>
      </c>
      <c r="C629" t="s">
        <v>122</v>
      </c>
      <c r="D629" t="s">
        <v>164</v>
      </c>
      <c r="E629" s="61">
        <v>4</v>
      </c>
      <c r="F629" s="61">
        <v>54.103744506835938</v>
      </c>
      <c r="G629" s="61">
        <v>55.566716097895274</v>
      </c>
      <c r="H629" s="61">
        <v>0.25064077973365784</v>
      </c>
      <c r="I629" s="61">
        <v>85.195567353824742</v>
      </c>
      <c r="J629">
        <f t="shared" si="18"/>
        <v>0</v>
      </c>
    </row>
    <row r="630" spans="1:10" x14ac:dyDescent="0.25">
      <c r="A630" s="3" t="str">
        <f t="shared" si="19"/>
        <v>SubLAPSCE NorthAverage Event Day (5:50pm to 8:54pm)5</v>
      </c>
      <c r="B630" t="s">
        <v>76</v>
      </c>
      <c r="C630" t="s">
        <v>122</v>
      </c>
      <c r="D630" t="s">
        <v>164</v>
      </c>
      <c r="E630" s="61">
        <v>5</v>
      </c>
      <c r="F630" s="61">
        <v>54.116847991943359</v>
      </c>
      <c r="G630" s="61">
        <v>55.583830685846785</v>
      </c>
      <c r="H630" s="61">
        <v>0.25975361466407776</v>
      </c>
      <c r="I630" s="61">
        <v>84.711986132595499</v>
      </c>
      <c r="J630">
        <f t="shared" si="18"/>
        <v>0</v>
      </c>
    </row>
    <row r="631" spans="1:10" x14ac:dyDescent="0.25">
      <c r="A631" s="3" t="str">
        <f t="shared" si="19"/>
        <v>SubLAPSCE NorthAverage Event Day (5:50pm to 8:54pm)6</v>
      </c>
      <c r="B631" t="s">
        <v>76</v>
      </c>
      <c r="C631" t="s">
        <v>122</v>
      </c>
      <c r="D631" t="s">
        <v>164</v>
      </c>
      <c r="E631" s="61">
        <v>6</v>
      </c>
      <c r="F631" s="61">
        <v>54.403629302978516</v>
      </c>
      <c r="G631" s="61">
        <v>55.478856214635094</v>
      </c>
      <c r="H631" s="61">
        <v>0.25027924776077271</v>
      </c>
      <c r="I631" s="61">
        <v>82.461210917674691</v>
      </c>
      <c r="J631">
        <f t="shared" si="18"/>
        <v>0</v>
      </c>
    </row>
    <row r="632" spans="1:10" x14ac:dyDescent="0.25">
      <c r="A632" s="3" t="str">
        <f t="shared" si="19"/>
        <v>SubLAPSCE NorthAverage Event Day (5:50pm to 8:54pm)7</v>
      </c>
      <c r="B632" t="s">
        <v>76</v>
      </c>
      <c r="C632" t="s">
        <v>122</v>
      </c>
      <c r="D632" t="s">
        <v>164</v>
      </c>
      <c r="E632" s="61">
        <v>7</v>
      </c>
      <c r="F632" s="61">
        <v>54.686275482177734</v>
      </c>
      <c r="G632" s="61">
        <v>55.016433856248199</v>
      </c>
      <c r="H632" s="61">
        <v>0.23071001470088959</v>
      </c>
      <c r="I632" s="61">
        <v>80.489017375040461</v>
      </c>
      <c r="J632">
        <f t="shared" si="18"/>
        <v>0</v>
      </c>
    </row>
    <row r="633" spans="1:10" x14ac:dyDescent="0.25">
      <c r="A633" s="3" t="str">
        <f t="shared" si="19"/>
        <v>SubLAPSCE NorthAverage Event Day (5:50pm to 8:54pm)8</v>
      </c>
      <c r="B633" t="s">
        <v>76</v>
      </c>
      <c r="C633" t="s">
        <v>122</v>
      </c>
      <c r="D633" t="s">
        <v>164</v>
      </c>
      <c r="E633" s="61">
        <v>8</v>
      </c>
      <c r="F633" s="61">
        <v>55.55792236328125</v>
      </c>
      <c r="G633" s="61">
        <v>55.466168076063816</v>
      </c>
      <c r="H633" s="61">
        <v>0.18658456206321716</v>
      </c>
      <c r="I633" s="61">
        <v>80.08757643511187</v>
      </c>
      <c r="J633">
        <f t="shared" si="18"/>
        <v>0</v>
      </c>
    </row>
    <row r="634" spans="1:10" x14ac:dyDescent="0.25">
      <c r="A634" s="3" t="str">
        <f t="shared" si="19"/>
        <v>SubLAPSCE NorthAverage Event Day (5:50pm to 8:54pm)9</v>
      </c>
      <c r="B634" t="s">
        <v>76</v>
      </c>
      <c r="C634" t="s">
        <v>122</v>
      </c>
      <c r="D634" t="s">
        <v>164</v>
      </c>
      <c r="E634" s="61">
        <v>9</v>
      </c>
      <c r="F634" s="61">
        <v>56.167282104492188</v>
      </c>
      <c r="G634" s="61">
        <v>54.970237903025449</v>
      </c>
      <c r="H634" s="61">
        <v>0.16454657912254333</v>
      </c>
      <c r="I634" s="61">
        <v>82.477999781049078</v>
      </c>
      <c r="J634">
        <f t="shared" si="18"/>
        <v>0</v>
      </c>
    </row>
    <row r="635" spans="1:10" x14ac:dyDescent="0.25">
      <c r="A635" s="3" t="str">
        <f t="shared" si="19"/>
        <v>SubLAPSCE NorthAverage Event Day (5:50pm to 8:54pm)10</v>
      </c>
      <c r="B635" t="s">
        <v>76</v>
      </c>
      <c r="C635" t="s">
        <v>122</v>
      </c>
      <c r="D635" t="s">
        <v>164</v>
      </c>
      <c r="E635" s="61">
        <v>10</v>
      </c>
      <c r="F635" s="61">
        <v>55.911125183105469</v>
      </c>
      <c r="G635" s="61">
        <v>55.183165880394554</v>
      </c>
      <c r="H635" s="61">
        <v>0.13315504789352417</v>
      </c>
      <c r="I635" s="61">
        <v>87.186739395823579</v>
      </c>
      <c r="J635">
        <f t="shared" si="18"/>
        <v>0</v>
      </c>
    </row>
    <row r="636" spans="1:10" x14ac:dyDescent="0.25">
      <c r="A636" s="3" t="str">
        <f t="shared" si="19"/>
        <v>SubLAPSCE NorthAverage Event Day (5:50pm to 8:54pm)11</v>
      </c>
      <c r="B636" t="s">
        <v>76</v>
      </c>
      <c r="C636" t="s">
        <v>122</v>
      </c>
      <c r="D636" t="s">
        <v>164</v>
      </c>
      <c r="E636" s="61">
        <v>11</v>
      </c>
      <c r="F636" s="61">
        <v>55.404056549072266</v>
      </c>
      <c r="G636" s="61">
        <v>54.910958706584864</v>
      </c>
      <c r="H636" s="61">
        <v>9.1940015554428101E-2</v>
      </c>
      <c r="I636" s="61">
        <v>91.27400576858183</v>
      </c>
      <c r="J636">
        <f t="shared" si="18"/>
        <v>0</v>
      </c>
    </row>
    <row r="637" spans="1:10" x14ac:dyDescent="0.25">
      <c r="A637" s="3" t="str">
        <f t="shared" si="19"/>
        <v>SubLAPSCE NorthAverage Event Day (5:50pm to 8:54pm)12</v>
      </c>
      <c r="B637" t="s">
        <v>76</v>
      </c>
      <c r="C637" t="s">
        <v>122</v>
      </c>
      <c r="D637" t="s">
        <v>164</v>
      </c>
      <c r="E637" s="61">
        <v>12</v>
      </c>
      <c r="F637" s="61">
        <v>54.009860992431641</v>
      </c>
      <c r="G637" s="61">
        <v>53.958092817322644</v>
      </c>
      <c r="H637" s="61">
        <v>7.0983618497848511E-2</v>
      </c>
      <c r="I637" s="61">
        <v>94.884055686689521</v>
      </c>
      <c r="J637">
        <f t="shared" si="18"/>
        <v>0</v>
      </c>
    </row>
    <row r="638" spans="1:10" x14ac:dyDescent="0.25">
      <c r="A638" s="3" t="str">
        <f t="shared" si="19"/>
        <v>SubLAPSCE NorthAverage Event Day (5:50pm to 8:54pm)13</v>
      </c>
      <c r="B638" t="s">
        <v>76</v>
      </c>
      <c r="C638" t="s">
        <v>122</v>
      </c>
      <c r="D638" t="s">
        <v>164</v>
      </c>
      <c r="E638" s="61">
        <v>13</v>
      </c>
      <c r="F638" s="61">
        <v>51.666416168212891</v>
      </c>
      <c r="G638" s="61">
        <v>51.944592112502711</v>
      </c>
      <c r="H638" s="61">
        <v>9.1710321605205536E-2</v>
      </c>
      <c r="I638" s="61">
        <v>98.683756891603892</v>
      </c>
      <c r="J638">
        <f t="shared" si="18"/>
        <v>0</v>
      </c>
    </row>
    <row r="639" spans="1:10" x14ac:dyDescent="0.25">
      <c r="A639" s="3" t="str">
        <f t="shared" si="19"/>
        <v>SubLAPSCE NorthAverage Event Day (5:50pm to 8:54pm)14</v>
      </c>
      <c r="B639" t="s">
        <v>76</v>
      </c>
      <c r="C639" t="s">
        <v>122</v>
      </c>
      <c r="D639" t="s">
        <v>164</v>
      </c>
      <c r="E639" s="61">
        <v>14</v>
      </c>
      <c r="F639" s="61">
        <v>51.311203002929688</v>
      </c>
      <c r="G639" s="61">
        <v>52.190390037939274</v>
      </c>
      <c r="H639" s="61">
        <v>0.1137707382440567</v>
      </c>
      <c r="I639" s="61">
        <v>101.47176565106088</v>
      </c>
      <c r="J639">
        <f t="shared" si="18"/>
        <v>0</v>
      </c>
    </row>
    <row r="640" spans="1:10" x14ac:dyDescent="0.25">
      <c r="A640" s="3" t="str">
        <f t="shared" si="19"/>
        <v>SubLAPSCE NorthAverage Event Day (5:50pm to 8:54pm)15</v>
      </c>
      <c r="B640" t="s">
        <v>76</v>
      </c>
      <c r="C640" t="s">
        <v>122</v>
      </c>
      <c r="D640" t="s">
        <v>164</v>
      </c>
      <c r="E640" s="61">
        <v>15</v>
      </c>
      <c r="F640" s="61">
        <v>50.884983062744141</v>
      </c>
      <c r="G640" s="61">
        <v>52.10151163704829</v>
      </c>
      <c r="H640" s="61">
        <v>0.14117267727851868</v>
      </c>
      <c r="I640" s="61">
        <v>103.43299873039346</v>
      </c>
      <c r="J640">
        <f t="shared" si="18"/>
        <v>0</v>
      </c>
    </row>
    <row r="641" spans="1:10" x14ac:dyDescent="0.25">
      <c r="A641" s="3" t="str">
        <f t="shared" si="19"/>
        <v>SubLAPSCE NorthAverage Event Day (5:50pm to 8:54pm)16</v>
      </c>
      <c r="B641" t="s">
        <v>76</v>
      </c>
      <c r="C641" t="s">
        <v>122</v>
      </c>
      <c r="D641" t="s">
        <v>164</v>
      </c>
      <c r="E641" s="61">
        <v>16</v>
      </c>
      <c r="F641" s="61">
        <v>50.337547302246094</v>
      </c>
      <c r="G641" s="61">
        <v>51.441041437852064</v>
      </c>
      <c r="H641" s="61">
        <v>0.16370965540409088</v>
      </c>
      <c r="I641" s="61">
        <v>105.40802145497142</v>
      </c>
      <c r="J641">
        <f t="shared" si="18"/>
        <v>0</v>
      </c>
    </row>
    <row r="642" spans="1:10" x14ac:dyDescent="0.25">
      <c r="A642" s="3" t="str">
        <f t="shared" si="19"/>
        <v>SubLAPSCE NorthAverage Event Day (5:50pm to 8:54pm)17</v>
      </c>
      <c r="B642" t="s">
        <v>76</v>
      </c>
      <c r="C642" t="s">
        <v>122</v>
      </c>
      <c r="D642" t="s">
        <v>164</v>
      </c>
      <c r="E642" s="61">
        <v>17</v>
      </c>
      <c r="F642" s="61">
        <v>48.882671356201172</v>
      </c>
      <c r="G642" s="61">
        <v>49.674247738715209</v>
      </c>
      <c r="H642" s="61">
        <v>0.18620651960372925</v>
      </c>
      <c r="I642" s="61">
        <v>106.80701182441467</v>
      </c>
      <c r="J642">
        <f t="shared" ref="J642:J705" si="20">INDEX(events, MATCH(CONCATENATE(B642, C642, D642), events_y, 0), MATCH("Confidential", events_x, 0))</f>
        <v>0</v>
      </c>
    </row>
    <row r="643" spans="1:10" x14ac:dyDescent="0.25">
      <c r="A643" s="3" t="str">
        <f t="shared" ref="A643:A706" si="21">B643&amp;C643&amp;D643&amp;E643</f>
        <v>SubLAPSCE NorthAverage Event Day (5:50pm to 8:54pm)18</v>
      </c>
      <c r="B643" t="s">
        <v>76</v>
      </c>
      <c r="C643" t="s">
        <v>122</v>
      </c>
      <c r="D643" t="s">
        <v>164</v>
      </c>
      <c r="E643" s="61">
        <v>18</v>
      </c>
      <c r="F643" s="61">
        <v>48.838253021240234</v>
      </c>
      <c r="G643" s="61">
        <v>44.463040712600851</v>
      </c>
      <c r="H643" s="61">
        <v>0.19686479866504669</v>
      </c>
      <c r="I643" s="61">
        <v>107.65000469589425</v>
      </c>
      <c r="J643">
        <f t="shared" si="20"/>
        <v>0</v>
      </c>
    </row>
    <row r="644" spans="1:10" x14ac:dyDescent="0.25">
      <c r="A644" s="3" t="str">
        <f t="shared" si="21"/>
        <v>SubLAPSCE NorthAverage Event Day (5:50pm to 8:54pm)19</v>
      </c>
      <c r="B644" t="s">
        <v>76</v>
      </c>
      <c r="C644" t="s">
        <v>122</v>
      </c>
      <c r="D644" t="s">
        <v>164</v>
      </c>
      <c r="E644" s="61">
        <v>19</v>
      </c>
      <c r="F644" s="61">
        <v>50.032840728759766</v>
      </c>
      <c r="G644" s="61">
        <v>13.411797580918444</v>
      </c>
      <c r="H644" s="61">
        <v>0.20829609036445618</v>
      </c>
      <c r="I644" s="61">
        <v>107.64533327688224</v>
      </c>
      <c r="J644">
        <f t="shared" si="20"/>
        <v>0</v>
      </c>
    </row>
    <row r="645" spans="1:10" x14ac:dyDescent="0.25">
      <c r="A645" s="3" t="str">
        <f t="shared" si="21"/>
        <v>SubLAPSCE NorthAverage Event Day (5:50pm to 8:54pm)20</v>
      </c>
      <c r="B645" t="s">
        <v>76</v>
      </c>
      <c r="C645" t="s">
        <v>122</v>
      </c>
      <c r="D645" t="s">
        <v>164</v>
      </c>
      <c r="E645" s="61">
        <v>20</v>
      </c>
      <c r="F645" s="61">
        <v>50.809192657470703</v>
      </c>
      <c r="G645" s="61">
        <v>12.693236116576237</v>
      </c>
      <c r="H645" s="61">
        <v>0.215399369597435</v>
      </c>
      <c r="I645" s="61">
        <v>107.63283722106169</v>
      </c>
      <c r="J645">
        <f t="shared" si="20"/>
        <v>0</v>
      </c>
    </row>
    <row r="646" spans="1:10" x14ac:dyDescent="0.25">
      <c r="A646" s="3" t="str">
        <f t="shared" si="21"/>
        <v>SubLAPSCE NorthAverage Event Day (5:50pm to 8:54pm)21</v>
      </c>
      <c r="B646" t="s">
        <v>76</v>
      </c>
      <c r="C646" t="s">
        <v>122</v>
      </c>
      <c r="D646" t="s">
        <v>164</v>
      </c>
      <c r="E646" s="61">
        <v>21</v>
      </c>
      <c r="F646" s="61">
        <v>51.837471008300781</v>
      </c>
      <c r="G646" s="61">
        <v>12.487915392297513</v>
      </c>
      <c r="H646" s="61">
        <v>0.2201368659734726</v>
      </c>
      <c r="I646" s="61">
        <v>105.30773561951118</v>
      </c>
      <c r="J646">
        <f t="shared" si="20"/>
        <v>0</v>
      </c>
    </row>
    <row r="647" spans="1:10" x14ac:dyDescent="0.25">
      <c r="A647" s="3" t="str">
        <f t="shared" si="21"/>
        <v>SubLAPSCE NorthAverage Event Day (5:50pm to 8:54pm)22</v>
      </c>
      <c r="B647" t="s">
        <v>76</v>
      </c>
      <c r="C647" t="s">
        <v>122</v>
      </c>
      <c r="D647" t="s">
        <v>164</v>
      </c>
      <c r="E647" s="61">
        <v>22</v>
      </c>
      <c r="F647" s="61">
        <v>53.260498046875</v>
      </c>
      <c r="G647" s="61">
        <v>29.804719316126295</v>
      </c>
      <c r="H647" s="61">
        <v>0.21848210692405701</v>
      </c>
      <c r="I647" s="61">
        <v>100.87684347848324</v>
      </c>
      <c r="J647">
        <f t="shared" si="20"/>
        <v>0</v>
      </c>
    </row>
    <row r="648" spans="1:10" x14ac:dyDescent="0.25">
      <c r="A648" s="3" t="str">
        <f t="shared" si="21"/>
        <v>SubLAPSCE NorthAverage Event Day (5:50pm to 8:54pm)23</v>
      </c>
      <c r="B648" t="s">
        <v>76</v>
      </c>
      <c r="C648" t="s">
        <v>122</v>
      </c>
      <c r="D648" t="s">
        <v>164</v>
      </c>
      <c r="E648" s="61">
        <v>23</v>
      </c>
      <c r="F648" s="61">
        <v>53.399971008300781</v>
      </c>
      <c r="G648" s="61">
        <v>37.622305678244629</v>
      </c>
      <c r="H648" s="61">
        <v>0.22660398483276367</v>
      </c>
      <c r="I648" s="61">
        <v>96.515784868113741</v>
      </c>
      <c r="J648">
        <f t="shared" si="20"/>
        <v>0</v>
      </c>
    </row>
    <row r="649" spans="1:10" x14ac:dyDescent="0.25">
      <c r="A649" s="3" t="str">
        <f t="shared" si="21"/>
        <v>SubLAPSCE NorthAverage Event Day (5:50pm to 8:54pm)24</v>
      </c>
      <c r="B649" t="s">
        <v>76</v>
      </c>
      <c r="C649" t="s">
        <v>122</v>
      </c>
      <c r="D649" t="s">
        <v>164</v>
      </c>
      <c r="E649" s="61">
        <v>24</v>
      </c>
      <c r="F649" s="61">
        <v>53.280323028564453</v>
      </c>
      <c r="G649" s="61">
        <v>38.785580070072122</v>
      </c>
      <c r="H649" s="61">
        <v>0.22973404824733734</v>
      </c>
      <c r="I649" s="61">
        <v>94.154124912181828</v>
      </c>
      <c r="J649">
        <f t="shared" si="20"/>
        <v>0</v>
      </c>
    </row>
    <row r="650" spans="1:10" x14ac:dyDescent="0.25">
      <c r="A650" s="3" t="str">
        <f t="shared" si="21"/>
        <v>SubLAPSCE North7/9/2021 (5:50pm to 8:54pm)1</v>
      </c>
      <c r="B650" t="s">
        <v>76</v>
      </c>
      <c r="C650" t="s">
        <v>122</v>
      </c>
      <c r="D650" t="s">
        <v>165</v>
      </c>
      <c r="E650" s="61">
        <v>1</v>
      </c>
      <c r="F650" s="61">
        <v>54.581077575683594</v>
      </c>
      <c r="G650" s="61">
        <v>55.548446707194501</v>
      </c>
      <c r="H650" s="61">
        <v>0.23454064130783081</v>
      </c>
      <c r="I650" s="61">
        <v>91.535257779315316</v>
      </c>
      <c r="J650">
        <f t="shared" si="20"/>
        <v>0</v>
      </c>
    </row>
    <row r="651" spans="1:10" x14ac:dyDescent="0.25">
      <c r="A651" s="3" t="str">
        <f t="shared" si="21"/>
        <v>SubLAPSCE North7/9/2021 (5:50pm to 8:54pm)2</v>
      </c>
      <c r="B651" t="s">
        <v>76</v>
      </c>
      <c r="C651" t="s">
        <v>122</v>
      </c>
      <c r="D651" t="s">
        <v>165</v>
      </c>
      <c r="E651" s="61">
        <v>2</v>
      </c>
      <c r="F651" s="61">
        <v>54.197467803955078</v>
      </c>
      <c r="G651" s="61">
        <v>55.502855486702735</v>
      </c>
      <c r="H651" s="61">
        <v>0.24446730315685272</v>
      </c>
      <c r="I651" s="61">
        <v>88.948818041299432</v>
      </c>
      <c r="J651">
        <f t="shared" si="20"/>
        <v>0</v>
      </c>
    </row>
    <row r="652" spans="1:10" x14ac:dyDescent="0.25">
      <c r="A652" s="3" t="str">
        <f t="shared" si="21"/>
        <v>SubLAPSCE North7/9/2021 (5:50pm to 8:54pm)3</v>
      </c>
      <c r="B652" t="s">
        <v>76</v>
      </c>
      <c r="C652" t="s">
        <v>122</v>
      </c>
      <c r="D652" t="s">
        <v>165</v>
      </c>
      <c r="E652" s="61">
        <v>3</v>
      </c>
      <c r="F652" s="61">
        <v>54.032638549804688</v>
      </c>
      <c r="G652" s="61">
        <v>55.444869063280983</v>
      </c>
      <c r="H652" s="61">
        <v>0.24397279322147369</v>
      </c>
      <c r="I652" s="61">
        <v>87.78723602404655</v>
      </c>
      <c r="J652">
        <f t="shared" si="20"/>
        <v>0</v>
      </c>
    </row>
    <row r="653" spans="1:10" x14ac:dyDescent="0.25">
      <c r="A653" s="3" t="str">
        <f t="shared" si="21"/>
        <v>SubLAPSCE North7/9/2021 (5:50pm to 8:54pm)4</v>
      </c>
      <c r="B653" t="s">
        <v>76</v>
      </c>
      <c r="C653" t="s">
        <v>122</v>
      </c>
      <c r="D653" t="s">
        <v>165</v>
      </c>
      <c r="E653" s="61">
        <v>4</v>
      </c>
      <c r="F653" s="61">
        <v>54.103744506835938</v>
      </c>
      <c r="G653" s="61">
        <v>55.566716097895274</v>
      </c>
      <c r="H653" s="61">
        <v>0.25064077973365784</v>
      </c>
      <c r="I653" s="61">
        <v>85.195567353824742</v>
      </c>
      <c r="J653">
        <f t="shared" si="20"/>
        <v>0</v>
      </c>
    </row>
    <row r="654" spans="1:10" x14ac:dyDescent="0.25">
      <c r="A654" s="3" t="str">
        <f t="shared" si="21"/>
        <v>SubLAPSCE North7/9/2021 (5:50pm to 8:54pm)5</v>
      </c>
      <c r="B654" t="s">
        <v>76</v>
      </c>
      <c r="C654" t="s">
        <v>122</v>
      </c>
      <c r="D654" t="s">
        <v>165</v>
      </c>
      <c r="E654" s="61">
        <v>5</v>
      </c>
      <c r="F654" s="61">
        <v>54.116847991943359</v>
      </c>
      <c r="G654" s="61">
        <v>55.583830685846785</v>
      </c>
      <c r="H654" s="61">
        <v>0.25975361466407776</v>
      </c>
      <c r="I654" s="61">
        <v>84.711986132595499</v>
      </c>
      <c r="J654">
        <f t="shared" si="20"/>
        <v>0</v>
      </c>
    </row>
    <row r="655" spans="1:10" x14ac:dyDescent="0.25">
      <c r="A655" s="3" t="str">
        <f t="shared" si="21"/>
        <v>SubLAPSCE North7/9/2021 (5:50pm to 8:54pm)6</v>
      </c>
      <c r="B655" t="s">
        <v>76</v>
      </c>
      <c r="C655" t="s">
        <v>122</v>
      </c>
      <c r="D655" t="s">
        <v>165</v>
      </c>
      <c r="E655" s="61">
        <v>6</v>
      </c>
      <c r="F655" s="61">
        <v>54.403629302978516</v>
      </c>
      <c r="G655" s="61">
        <v>55.478856214635094</v>
      </c>
      <c r="H655" s="61">
        <v>0.25027924776077271</v>
      </c>
      <c r="I655" s="61">
        <v>82.461210917674691</v>
      </c>
      <c r="J655">
        <f t="shared" si="20"/>
        <v>0</v>
      </c>
    </row>
    <row r="656" spans="1:10" x14ac:dyDescent="0.25">
      <c r="A656" s="3" t="str">
        <f t="shared" si="21"/>
        <v>SubLAPSCE North7/9/2021 (5:50pm to 8:54pm)7</v>
      </c>
      <c r="B656" t="s">
        <v>76</v>
      </c>
      <c r="C656" t="s">
        <v>122</v>
      </c>
      <c r="D656" t="s">
        <v>165</v>
      </c>
      <c r="E656" s="61">
        <v>7</v>
      </c>
      <c r="F656" s="61">
        <v>54.686275482177734</v>
      </c>
      <c r="G656" s="61">
        <v>55.016433856248199</v>
      </c>
      <c r="H656" s="61">
        <v>0.23071001470088959</v>
      </c>
      <c r="I656" s="61">
        <v>80.489017375040461</v>
      </c>
      <c r="J656">
        <f t="shared" si="20"/>
        <v>0</v>
      </c>
    </row>
    <row r="657" spans="1:10" x14ac:dyDescent="0.25">
      <c r="A657" s="3" t="str">
        <f t="shared" si="21"/>
        <v>SubLAPSCE North7/9/2021 (5:50pm to 8:54pm)8</v>
      </c>
      <c r="B657" t="s">
        <v>76</v>
      </c>
      <c r="C657" t="s">
        <v>122</v>
      </c>
      <c r="D657" t="s">
        <v>165</v>
      </c>
      <c r="E657" s="61">
        <v>8</v>
      </c>
      <c r="F657" s="61">
        <v>55.55792236328125</v>
      </c>
      <c r="G657" s="61">
        <v>55.466168076063816</v>
      </c>
      <c r="H657" s="61">
        <v>0.18658456206321716</v>
      </c>
      <c r="I657" s="61">
        <v>80.08757643511187</v>
      </c>
      <c r="J657">
        <f t="shared" si="20"/>
        <v>0</v>
      </c>
    </row>
    <row r="658" spans="1:10" x14ac:dyDescent="0.25">
      <c r="A658" s="3" t="str">
        <f t="shared" si="21"/>
        <v>SubLAPSCE North7/9/2021 (5:50pm to 8:54pm)9</v>
      </c>
      <c r="B658" t="s">
        <v>76</v>
      </c>
      <c r="C658" t="s">
        <v>122</v>
      </c>
      <c r="D658" t="s">
        <v>165</v>
      </c>
      <c r="E658" s="61">
        <v>9</v>
      </c>
      <c r="F658" s="61">
        <v>56.167282104492188</v>
      </c>
      <c r="G658" s="61">
        <v>54.970237903025449</v>
      </c>
      <c r="H658" s="61">
        <v>0.16454657912254333</v>
      </c>
      <c r="I658" s="61">
        <v>82.477999781049078</v>
      </c>
      <c r="J658">
        <f t="shared" si="20"/>
        <v>0</v>
      </c>
    </row>
    <row r="659" spans="1:10" x14ac:dyDescent="0.25">
      <c r="A659" s="3" t="str">
        <f t="shared" si="21"/>
        <v>SubLAPSCE North7/9/2021 (5:50pm to 8:54pm)10</v>
      </c>
      <c r="B659" t="s">
        <v>76</v>
      </c>
      <c r="C659" t="s">
        <v>122</v>
      </c>
      <c r="D659" t="s">
        <v>165</v>
      </c>
      <c r="E659" s="61">
        <v>10</v>
      </c>
      <c r="F659" s="61">
        <v>55.911125183105469</v>
      </c>
      <c r="G659" s="61">
        <v>55.183165880394554</v>
      </c>
      <c r="H659" s="61">
        <v>0.13315504789352417</v>
      </c>
      <c r="I659" s="61">
        <v>87.186739395823579</v>
      </c>
      <c r="J659">
        <f t="shared" si="20"/>
        <v>0</v>
      </c>
    </row>
    <row r="660" spans="1:10" x14ac:dyDescent="0.25">
      <c r="A660" s="3" t="str">
        <f t="shared" si="21"/>
        <v>SubLAPSCE North7/9/2021 (5:50pm to 8:54pm)11</v>
      </c>
      <c r="B660" t="s">
        <v>76</v>
      </c>
      <c r="C660" t="s">
        <v>122</v>
      </c>
      <c r="D660" t="s">
        <v>165</v>
      </c>
      <c r="E660" s="61">
        <v>11</v>
      </c>
      <c r="F660" s="61">
        <v>55.404056549072266</v>
      </c>
      <c r="G660" s="61">
        <v>54.910958706584864</v>
      </c>
      <c r="H660" s="61">
        <v>9.1940015554428101E-2</v>
      </c>
      <c r="I660" s="61">
        <v>91.27400576858183</v>
      </c>
      <c r="J660">
        <f t="shared" si="20"/>
        <v>0</v>
      </c>
    </row>
    <row r="661" spans="1:10" x14ac:dyDescent="0.25">
      <c r="A661" s="3" t="str">
        <f t="shared" si="21"/>
        <v>SubLAPSCE North7/9/2021 (5:50pm to 8:54pm)12</v>
      </c>
      <c r="B661" t="s">
        <v>76</v>
      </c>
      <c r="C661" t="s">
        <v>122</v>
      </c>
      <c r="D661" t="s">
        <v>165</v>
      </c>
      <c r="E661" s="61">
        <v>12</v>
      </c>
      <c r="F661" s="61">
        <v>54.009860992431641</v>
      </c>
      <c r="G661" s="61">
        <v>53.958092817322644</v>
      </c>
      <c r="H661" s="61">
        <v>7.0983618497848511E-2</v>
      </c>
      <c r="I661" s="61">
        <v>94.884055686689521</v>
      </c>
      <c r="J661">
        <f t="shared" si="20"/>
        <v>0</v>
      </c>
    </row>
    <row r="662" spans="1:10" x14ac:dyDescent="0.25">
      <c r="A662" s="3" t="str">
        <f t="shared" si="21"/>
        <v>SubLAPSCE North7/9/2021 (5:50pm to 8:54pm)13</v>
      </c>
      <c r="B662" t="s">
        <v>76</v>
      </c>
      <c r="C662" t="s">
        <v>122</v>
      </c>
      <c r="D662" t="s">
        <v>165</v>
      </c>
      <c r="E662" s="61">
        <v>13</v>
      </c>
      <c r="F662" s="61">
        <v>51.666416168212891</v>
      </c>
      <c r="G662" s="61">
        <v>51.944592112502711</v>
      </c>
      <c r="H662" s="61">
        <v>9.1710321605205536E-2</v>
      </c>
      <c r="I662" s="61">
        <v>98.683756891603892</v>
      </c>
      <c r="J662">
        <f t="shared" si="20"/>
        <v>0</v>
      </c>
    </row>
    <row r="663" spans="1:10" x14ac:dyDescent="0.25">
      <c r="A663" s="3" t="str">
        <f t="shared" si="21"/>
        <v>SubLAPSCE North7/9/2021 (5:50pm to 8:54pm)14</v>
      </c>
      <c r="B663" t="s">
        <v>76</v>
      </c>
      <c r="C663" t="s">
        <v>122</v>
      </c>
      <c r="D663" t="s">
        <v>165</v>
      </c>
      <c r="E663" s="61">
        <v>14</v>
      </c>
      <c r="F663" s="61">
        <v>51.311203002929688</v>
      </c>
      <c r="G663" s="61">
        <v>52.190390037939274</v>
      </c>
      <c r="H663" s="61">
        <v>0.1137707382440567</v>
      </c>
      <c r="I663" s="61">
        <v>101.47176565106088</v>
      </c>
      <c r="J663">
        <f t="shared" si="20"/>
        <v>0</v>
      </c>
    </row>
    <row r="664" spans="1:10" x14ac:dyDescent="0.25">
      <c r="A664" s="3" t="str">
        <f t="shared" si="21"/>
        <v>SubLAPSCE North7/9/2021 (5:50pm to 8:54pm)15</v>
      </c>
      <c r="B664" t="s">
        <v>76</v>
      </c>
      <c r="C664" t="s">
        <v>122</v>
      </c>
      <c r="D664" t="s">
        <v>165</v>
      </c>
      <c r="E664" s="61">
        <v>15</v>
      </c>
      <c r="F664" s="61">
        <v>50.884983062744141</v>
      </c>
      <c r="G664" s="61">
        <v>52.10151163704829</v>
      </c>
      <c r="H664" s="61">
        <v>0.14117267727851868</v>
      </c>
      <c r="I664" s="61">
        <v>103.43299873039346</v>
      </c>
      <c r="J664">
        <f t="shared" si="20"/>
        <v>0</v>
      </c>
    </row>
    <row r="665" spans="1:10" x14ac:dyDescent="0.25">
      <c r="A665" s="3" t="str">
        <f t="shared" si="21"/>
        <v>SubLAPSCE North7/9/2021 (5:50pm to 8:54pm)16</v>
      </c>
      <c r="B665" t="s">
        <v>76</v>
      </c>
      <c r="C665" t="s">
        <v>122</v>
      </c>
      <c r="D665" t="s">
        <v>165</v>
      </c>
      <c r="E665" s="61">
        <v>16</v>
      </c>
      <c r="F665" s="61">
        <v>50.337547302246094</v>
      </c>
      <c r="G665" s="61">
        <v>51.441041437852064</v>
      </c>
      <c r="H665" s="61">
        <v>0.16370965540409088</v>
      </c>
      <c r="I665" s="61">
        <v>105.40802145497142</v>
      </c>
      <c r="J665">
        <f t="shared" si="20"/>
        <v>0</v>
      </c>
    </row>
    <row r="666" spans="1:10" x14ac:dyDescent="0.25">
      <c r="A666" s="3" t="str">
        <f t="shared" si="21"/>
        <v>SubLAPSCE North7/9/2021 (5:50pm to 8:54pm)17</v>
      </c>
      <c r="B666" t="s">
        <v>76</v>
      </c>
      <c r="C666" t="s">
        <v>122</v>
      </c>
      <c r="D666" t="s">
        <v>165</v>
      </c>
      <c r="E666" s="61">
        <v>17</v>
      </c>
      <c r="F666" s="61">
        <v>48.882671356201172</v>
      </c>
      <c r="G666" s="61">
        <v>49.674247738715209</v>
      </c>
      <c r="H666" s="61">
        <v>0.18620651960372925</v>
      </c>
      <c r="I666" s="61">
        <v>106.80701182441467</v>
      </c>
      <c r="J666">
        <f t="shared" si="20"/>
        <v>0</v>
      </c>
    </row>
    <row r="667" spans="1:10" x14ac:dyDescent="0.25">
      <c r="A667" s="3" t="str">
        <f t="shared" si="21"/>
        <v>SubLAPSCE North7/9/2021 (5:50pm to 8:54pm)18</v>
      </c>
      <c r="B667" t="s">
        <v>76</v>
      </c>
      <c r="C667" t="s">
        <v>122</v>
      </c>
      <c r="D667" t="s">
        <v>165</v>
      </c>
      <c r="E667" s="61">
        <v>18</v>
      </c>
      <c r="F667" s="61">
        <v>48.838253021240234</v>
      </c>
      <c r="G667" s="61">
        <v>44.463040712600851</v>
      </c>
      <c r="H667" s="61">
        <v>0.19686479866504669</v>
      </c>
      <c r="I667" s="61">
        <v>107.65000469589425</v>
      </c>
      <c r="J667">
        <f t="shared" si="20"/>
        <v>0</v>
      </c>
    </row>
    <row r="668" spans="1:10" x14ac:dyDescent="0.25">
      <c r="A668" s="3" t="str">
        <f t="shared" si="21"/>
        <v>SubLAPSCE North7/9/2021 (5:50pm to 8:54pm)19</v>
      </c>
      <c r="B668" t="s">
        <v>76</v>
      </c>
      <c r="C668" t="s">
        <v>122</v>
      </c>
      <c r="D668" t="s">
        <v>165</v>
      </c>
      <c r="E668" s="61">
        <v>19</v>
      </c>
      <c r="F668" s="61">
        <v>50.032840728759766</v>
      </c>
      <c r="G668" s="61">
        <v>13.411797580918444</v>
      </c>
      <c r="H668" s="61">
        <v>0.20829609036445618</v>
      </c>
      <c r="I668" s="61">
        <v>107.64533327688224</v>
      </c>
      <c r="J668">
        <f t="shared" si="20"/>
        <v>0</v>
      </c>
    </row>
    <row r="669" spans="1:10" x14ac:dyDescent="0.25">
      <c r="A669" s="3" t="str">
        <f t="shared" si="21"/>
        <v>SubLAPSCE North7/9/2021 (5:50pm to 8:54pm)20</v>
      </c>
      <c r="B669" t="s">
        <v>76</v>
      </c>
      <c r="C669" t="s">
        <v>122</v>
      </c>
      <c r="D669" t="s">
        <v>165</v>
      </c>
      <c r="E669" s="61">
        <v>20</v>
      </c>
      <c r="F669" s="61">
        <v>50.809192657470703</v>
      </c>
      <c r="G669" s="61">
        <v>12.693236116576237</v>
      </c>
      <c r="H669" s="61">
        <v>0.215399369597435</v>
      </c>
      <c r="I669" s="61">
        <v>107.63283722106169</v>
      </c>
      <c r="J669">
        <f t="shared" si="20"/>
        <v>0</v>
      </c>
    </row>
    <row r="670" spans="1:10" x14ac:dyDescent="0.25">
      <c r="A670" s="3" t="str">
        <f t="shared" si="21"/>
        <v>SubLAPSCE North7/9/2021 (5:50pm to 8:54pm)21</v>
      </c>
      <c r="B670" t="s">
        <v>76</v>
      </c>
      <c r="C670" t="s">
        <v>122</v>
      </c>
      <c r="D670" t="s">
        <v>165</v>
      </c>
      <c r="E670" s="61">
        <v>21</v>
      </c>
      <c r="F670" s="61">
        <v>51.837471008300781</v>
      </c>
      <c r="G670" s="61">
        <v>12.487915392297513</v>
      </c>
      <c r="H670" s="61">
        <v>0.2201368659734726</v>
      </c>
      <c r="I670" s="61">
        <v>105.30773561951118</v>
      </c>
      <c r="J670">
        <f t="shared" si="20"/>
        <v>0</v>
      </c>
    </row>
    <row r="671" spans="1:10" x14ac:dyDescent="0.25">
      <c r="A671" s="3" t="str">
        <f t="shared" si="21"/>
        <v>SubLAPSCE North7/9/2021 (5:50pm to 8:54pm)22</v>
      </c>
      <c r="B671" t="s">
        <v>76</v>
      </c>
      <c r="C671" t="s">
        <v>122</v>
      </c>
      <c r="D671" t="s">
        <v>165</v>
      </c>
      <c r="E671" s="61">
        <v>22</v>
      </c>
      <c r="F671" s="61">
        <v>53.260498046875</v>
      </c>
      <c r="G671" s="61">
        <v>29.804719316126295</v>
      </c>
      <c r="H671" s="61">
        <v>0.21848210692405701</v>
      </c>
      <c r="I671" s="61">
        <v>100.87684347848324</v>
      </c>
      <c r="J671">
        <f t="shared" si="20"/>
        <v>0</v>
      </c>
    </row>
    <row r="672" spans="1:10" x14ac:dyDescent="0.25">
      <c r="A672" s="3" t="str">
        <f t="shared" si="21"/>
        <v>SubLAPSCE North7/9/2021 (5:50pm to 8:54pm)23</v>
      </c>
      <c r="B672" t="s">
        <v>76</v>
      </c>
      <c r="C672" t="s">
        <v>122</v>
      </c>
      <c r="D672" t="s">
        <v>165</v>
      </c>
      <c r="E672" s="61">
        <v>23</v>
      </c>
      <c r="F672" s="61">
        <v>53.399971008300781</v>
      </c>
      <c r="G672" s="61">
        <v>37.622305678244629</v>
      </c>
      <c r="H672" s="61">
        <v>0.22660398483276367</v>
      </c>
      <c r="I672" s="61">
        <v>96.515784868113741</v>
      </c>
      <c r="J672">
        <f t="shared" si="20"/>
        <v>0</v>
      </c>
    </row>
    <row r="673" spans="1:10" x14ac:dyDescent="0.25">
      <c r="A673" s="3" t="str">
        <f t="shared" si="21"/>
        <v>SubLAPSCE North7/9/2021 (5:50pm to 8:54pm)24</v>
      </c>
      <c r="B673" t="s">
        <v>76</v>
      </c>
      <c r="C673" t="s">
        <v>122</v>
      </c>
      <c r="D673" t="s">
        <v>165</v>
      </c>
      <c r="E673" s="61">
        <v>24</v>
      </c>
      <c r="F673" s="61">
        <v>53.280323028564453</v>
      </c>
      <c r="G673" s="61">
        <v>38.785580070072122</v>
      </c>
      <c r="H673" s="61">
        <v>0.22973404824733734</v>
      </c>
      <c r="I673" s="61">
        <v>94.154124912181828</v>
      </c>
      <c r="J673">
        <f t="shared" si="20"/>
        <v>0</v>
      </c>
    </row>
    <row r="674" spans="1:10" x14ac:dyDescent="0.25">
      <c r="A674" s="3" t="str">
        <f t="shared" si="21"/>
        <v>SubLAPSCE NorthwestAverage Event Day (5:50pm to 8:54pm)1</v>
      </c>
      <c r="B674" t="s">
        <v>76</v>
      </c>
      <c r="C674" t="s">
        <v>123</v>
      </c>
      <c r="D674" t="s">
        <v>164</v>
      </c>
      <c r="E674" s="61">
        <v>1</v>
      </c>
      <c r="F674" s="61">
        <v>68.213523864746094</v>
      </c>
      <c r="G674" s="61">
        <v>75.390706811867219</v>
      </c>
      <c r="H674" s="61">
        <v>1.7718213796615601</v>
      </c>
      <c r="I674" s="61">
        <v>66.654705882352928</v>
      </c>
      <c r="J674">
        <f t="shared" si="20"/>
        <v>0</v>
      </c>
    </row>
    <row r="675" spans="1:10" x14ac:dyDescent="0.25">
      <c r="A675" s="3" t="str">
        <f t="shared" si="21"/>
        <v>SubLAPSCE NorthwestAverage Event Day (5:50pm to 8:54pm)2</v>
      </c>
      <c r="B675" t="s">
        <v>76</v>
      </c>
      <c r="C675" t="s">
        <v>123</v>
      </c>
      <c r="D675" t="s">
        <v>164</v>
      </c>
      <c r="E675" s="61">
        <v>2</v>
      </c>
      <c r="F675" s="61">
        <v>70.543411254882813</v>
      </c>
      <c r="G675" s="61">
        <v>77.175177979118686</v>
      </c>
      <c r="H675" s="61">
        <v>2.5281894207000732</v>
      </c>
      <c r="I675" s="61">
        <v>65.846470588235306</v>
      </c>
      <c r="J675">
        <f t="shared" si="20"/>
        <v>0</v>
      </c>
    </row>
    <row r="676" spans="1:10" x14ac:dyDescent="0.25">
      <c r="A676" s="3" t="str">
        <f t="shared" si="21"/>
        <v>SubLAPSCE NorthwestAverage Event Day (5:50pm to 8:54pm)3</v>
      </c>
      <c r="B676" t="s">
        <v>76</v>
      </c>
      <c r="C676" t="s">
        <v>123</v>
      </c>
      <c r="D676" t="s">
        <v>164</v>
      </c>
      <c r="E676" s="61">
        <v>3</v>
      </c>
      <c r="F676" s="61">
        <v>71.133819580078125</v>
      </c>
      <c r="G676" s="61">
        <v>89.040942121187555</v>
      </c>
      <c r="H676" s="61">
        <v>2.679797887802124</v>
      </c>
      <c r="I676" s="61">
        <v>65.357647058823531</v>
      </c>
      <c r="J676">
        <f t="shared" si="20"/>
        <v>0</v>
      </c>
    </row>
    <row r="677" spans="1:10" x14ac:dyDescent="0.25">
      <c r="A677" s="3" t="str">
        <f t="shared" si="21"/>
        <v>SubLAPSCE NorthwestAverage Event Day (5:50pm to 8:54pm)4</v>
      </c>
      <c r="B677" t="s">
        <v>76</v>
      </c>
      <c r="C677" t="s">
        <v>123</v>
      </c>
      <c r="D677" t="s">
        <v>164</v>
      </c>
      <c r="E677" s="61">
        <v>4</v>
      </c>
      <c r="F677" s="61">
        <v>68.181724548339844</v>
      </c>
      <c r="G677" s="61">
        <v>88.936469034237021</v>
      </c>
      <c r="H677" s="61">
        <v>2.8056919574737549</v>
      </c>
      <c r="I677" s="61">
        <v>64.52117647058823</v>
      </c>
      <c r="J677">
        <f t="shared" si="20"/>
        <v>0</v>
      </c>
    </row>
    <row r="678" spans="1:10" x14ac:dyDescent="0.25">
      <c r="A678" s="3" t="str">
        <f t="shared" si="21"/>
        <v>SubLAPSCE NorthwestAverage Event Day (5:50pm to 8:54pm)5</v>
      </c>
      <c r="B678" t="s">
        <v>76</v>
      </c>
      <c r="C678" t="s">
        <v>123</v>
      </c>
      <c r="D678" t="s">
        <v>164</v>
      </c>
      <c r="E678" s="61">
        <v>5</v>
      </c>
      <c r="F678" s="61">
        <v>67.516799926757813</v>
      </c>
      <c r="G678" s="61">
        <v>65.745647280641336</v>
      </c>
      <c r="H678" s="61">
        <v>2.430436372756958</v>
      </c>
      <c r="I678" s="61">
        <v>63.776470588235298</v>
      </c>
      <c r="J678">
        <f t="shared" si="20"/>
        <v>0</v>
      </c>
    </row>
    <row r="679" spans="1:10" x14ac:dyDescent="0.25">
      <c r="A679" s="3" t="str">
        <f t="shared" si="21"/>
        <v>SubLAPSCE NorthwestAverage Event Day (5:50pm to 8:54pm)6</v>
      </c>
      <c r="B679" t="s">
        <v>76</v>
      </c>
      <c r="C679" t="s">
        <v>123</v>
      </c>
      <c r="D679" t="s">
        <v>164</v>
      </c>
      <c r="E679" s="61">
        <v>6</v>
      </c>
      <c r="F679" s="61">
        <v>68.033905029296875</v>
      </c>
      <c r="G679" s="61">
        <v>61.62341270551962</v>
      </c>
      <c r="H679" s="61">
        <v>2.4114646911621094</v>
      </c>
      <c r="I679" s="61">
        <v>63.388235294117628</v>
      </c>
      <c r="J679">
        <f t="shared" si="20"/>
        <v>0</v>
      </c>
    </row>
    <row r="680" spans="1:10" x14ac:dyDescent="0.25">
      <c r="A680" s="3" t="str">
        <f t="shared" si="21"/>
        <v>SubLAPSCE NorthwestAverage Event Day (5:50pm to 8:54pm)7</v>
      </c>
      <c r="B680" t="s">
        <v>76</v>
      </c>
      <c r="C680" t="s">
        <v>123</v>
      </c>
      <c r="D680" t="s">
        <v>164</v>
      </c>
      <c r="E680" s="61">
        <v>7</v>
      </c>
      <c r="F680" s="61">
        <v>69.289878845214844</v>
      </c>
      <c r="G680" s="61">
        <v>65.432471544536597</v>
      </c>
      <c r="H680" s="61">
        <v>2.5148906707763672</v>
      </c>
      <c r="I680" s="61">
        <v>63.287058823529421</v>
      </c>
      <c r="J680">
        <f t="shared" si="20"/>
        <v>0</v>
      </c>
    </row>
    <row r="681" spans="1:10" x14ac:dyDescent="0.25">
      <c r="A681" s="3" t="str">
        <f t="shared" si="21"/>
        <v>SubLAPSCE NorthwestAverage Event Day (5:50pm to 8:54pm)8</v>
      </c>
      <c r="B681" t="s">
        <v>76</v>
      </c>
      <c r="C681" t="s">
        <v>123</v>
      </c>
      <c r="D681" t="s">
        <v>164</v>
      </c>
      <c r="E681" s="61">
        <v>8</v>
      </c>
      <c r="F681" s="61">
        <v>73.973556518554688</v>
      </c>
      <c r="G681" s="61">
        <v>66.962941101807004</v>
      </c>
      <c r="H681" s="61">
        <v>2.427018404006958</v>
      </c>
      <c r="I681" s="61">
        <v>63.303529411764721</v>
      </c>
      <c r="J681">
        <f t="shared" si="20"/>
        <v>0</v>
      </c>
    </row>
    <row r="682" spans="1:10" x14ac:dyDescent="0.25">
      <c r="A682" s="3" t="str">
        <f t="shared" si="21"/>
        <v>SubLAPSCE NorthwestAverage Event Day (5:50pm to 8:54pm)9</v>
      </c>
      <c r="B682" t="s">
        <v>76</v>
      </c>
      <c r="C682" t="s">
        <v>123</v>
      </c>
      <c r="D682" t="s">
        <v>164</v>
      </c>
      <c r="E682" s="61">
        <v>9</v>
      </c>
      <c r="F682" s="61">
        <v>78.276954650878906</v>
      </c>
      <c r="G682" s="61">
        <v>81.387059108847211</v>
      </c>
      <c r="H682" s="61">
        <v>2.2840204238891602</v>
      </c>
      <c r="I682" s="61">
        <v>67.008235294117654</v>
      </c>
      <c r="J682">
        <f t="shared" si="20"/>
        <v>0</v>
      </c>
    </row>
    <row r="683" spans="1:10" x14ac:dyDescent="0.25">
      <c r="A683" s="3" t="str">
        <f t="shared" si="21"/>
        <v>SubLAPSCE NorthwestAverage Event Day (5:50pm to 8:54pm)10</v>
      </c>
      <c r="B683" t="s">
        <v>76</v>
      </c>
      <c r="C683" t="s">
        <v>123</v>
      </c>
      <c r="D683" t="s">
        <v>164</v>
      </c>
      <c r="E683" s="61">
        <v>10</v>
      </c>
      <c r="F683" s="61">
        <v>83.377700805664063</v>
      </c>
      <c r="G683" s="61">
        <v>83.666469975867699</v>
      </c>
      <c r="H683" s="61">
        <v>1.5876138210296631</v>
      </c>
      <c r="I683" s="61">
        <v>71.688235294117646</v>
      </c>
      <c r="J683">
        <f t="shared" si="20"/>
        <v>0</v>
      </c>
    </row>
    <row r="684" spans="1:10" x14ac:dyDescent="0.25">
      <c r="A684" s="3" t="str">
        <f t="shared" si="21"/>
        <v>SubLAPSCE NorthwestAverage Event Day (5:50pm to 8:54pm)11</v>
      </c>
      <c r="B684" t="s">
        <v>76</v>
      </c>
      <c r="C684" t="s">
        <v>123</v>
      </c>
      <c r="D684" t="s">
        <v>164</v>
      </c>
      <c r="E684" s="61">
        <v>11</v>
      </c>
      <c r="F684" s="61">
        <v>83.641242980957031</v>
      </c>
      <c r="G684" s="61">
        <v>74.957057849997113</v>
      </c>
      <c r="H684" s="61">
        <v>1.2305957078933716</v>
      </c>
      <c r="I684" s="61">
        <v>77.194117647058818</v>
      </c>
      <c r="J684">
        <f t="shared" si="20"/>
        <v>0</v>
      </c>
    </row>
    <row r="685" spans="1:10" x14ac:dyDescent="0.25">
      <c r="A685" s="3" t="str">
        <f t="shared" si="21"/>
        <v>SubLAPSCE NorthwestAverage Event Day (5:50pm to 8:54pm)12</v>
      </c>
      <c r="B685" t="s">
        <v>76</v>
      </c>
      <c r="C685" t="s">
        <v>123</v>
      </c>
      <c r="D685" t="s">
        <v>164</v>
      </c>
      <c r="E685" s="61">
        <v>12</v>
      </c>
      <c r="F685" s="61">
        <v>84.573951721191406</v>
      </c>
      <c r="G685" s="61">
        <v>76.185294678982572</v>
      </c>
      <c r="H685" s="61">
        <v>0.91715884208679199</v>
      </c>
      <c r="I685" s="61">
        <v>81.57647058823531</v>
      </c>
      <c r="J685">
        <f t="shared" si="20"/>
        <v>0</v>
      </c>
    </row>
    <row r="686" spans="1:10" x14ac:dyDescent="0.25">
      <c r="A686" s="3" t="str">
        <f t="shared" si="21"/>
        <v>SubLAPSCE NorthwestAverage Event Day (5:50pm to 8:54pm)13</v>
      </c>
      <c r="B686" t="s">
        <v>76</v>
      </c>
      <c r="C686" t="s">
        <v>123</v>
      </c>
      <c r="D686" t="s">
        <v>164</v>
      </c>
      <c r="E686" s="61">
        <v>13</v>
      </c>
      <c r="F686" s="61">
        <v>80.419692993164063</v>
      </c>
      <c r="G686" s="61">
        <v>89.942939880687518</v>
      </c>
      <c r="H686" s="61">
        <v>1.2289192676544189</v>
      </c>
      <c r="I686" s="61">
        <v>82.488235294117629</v>
      </c>
      <c r="J686">
        <f t="shared" si="20"/>
        <v>0</v>
      </c>
    </row>
    <row r="687" spans="1:10" x14ac:dyDescent="0.25">
      <c r="A687" s="3" t="str">
        <f t="shared" si="21"/>
        <v>SubLAPSCE NorthwestAverage Event Day (5:50pm to 8:54pm)14</v>
      </c>
      <c r="B687" t="s">
        <v>76</v>
      </c>
      <c r="C687" t="s">
        <v>123</v>
      </c>
      <c r="D687" t="s">
        <v>164</v>
      </c>
      <c r="E687" s="61">
        <v>14</v>
      </c>
      <c r="F687" s="61">
        <v>79.869651794433594</v>
      </c>
      <c r="G687" s="61">
        <v>86.870470080743814</v>
      </c>
      <c r="H687" s="61">
        <v>1.9407269954681396</v>
      </c>
      <c r="I687" s="61">
        <v>82.176470588235318</v>
      </c>
      <c r="J687">
        <f t="shared" si="20"/>
        <v>0</v>
      </c>
    </row>
    <row r="688" spans="1:10" x14ac:dyDescent="0.25">
      <c r="A688" s="3" t="str">
        <f t="shared" si="21"/>
        <v>SubLAPSCE NorthwestAverage Event Day (5:50pm to 8:54pm)15</v>
      </c>
      <c r="B688" t="s">
        <v>76</v>
      </c>
      <c r="C688" t="s">
        <v>123</v>
      </c>
      <c r="D688" t="s">
        <v>164</v>
      </c>
      <c r="E688" s="61">
        <v>15</v>
      </c>
      <c r="F688" s="61">
        <v>75.336700439453125</v>
      </c>
      <c r="G688" s="61">
        <v>78.981883546118354</v>
      </c>
      <c r="H688" s="61">
        <v>2.5565862655639648</v>
      </c>
      <c r="I688" s="61">
        <v>82.188235294117632</v>
      </c>
      <c r="J688">
        <f t="shared" si="20"/>
        <v>0</v>
      </c>
    </row>
    <row r="689" spans="1:10" x14ac:dyDescent="0.25">
      <c r="A689" s="3" t="str">
        <f t="shared" si="21"/>
        <v>SubLAPSCE NorthwestAverage Event Day (5:50pm to 8:54pm)16</v>
      </c>
      <c r="B689" t="s">
        <v>76</v>
      </c>
      <c r="C689" t="s">
        <v>123</v>
      </c>
      <c r="D689" t="s">
        <v>164</v>
      </c>
      <c r="E689" s="61">
        <v>16</v>
      </c>
      <c r="F689" s="61">
        <v>49.750705718994141</v>
      </c>
      <c r="G689" s="61">
        <v>46.166353329577866</v>
      </c>
      <c r="H689" s="61">
        <v>1.2394990921020508</v>
      </c>
      <c r="I689" s="61">
        <v>82.970588235294102</v>
      </c>
      <c r="J689">
        <f t="shared" si="20"/>
        <v>0</v>
      </c>
    </row>
    <row r="690" spans="1:10" x14ac:dyDescent="0.25">
      <c r="A690" s="3" t="str">
        <f t="shared" si="21"/>
        <v>SubLAPSCE NorthwestAverage Event Day (5:50pm to 8:54pm)17</v>
      </c>
      <c r="B690" t="s">
        <v>76</v>
      </c>
      <c r="C690" t="s">
        <v>123</v>
      </c>
      <c r="D690" t="s">
        <v>164</v>
      </c>
      <c r="E690" s="61">
        <v>17</v>
      </c>
      <c r="F690" s="61">
        <v>27.014720916748047</v>
      </c>
      <c r="G690" s="61">
        <v>24.329764367574278</v>
      </c>
      <c r="H690" s="61">
        <v>0.92148840427398682</v>
      </c>
      <c r="I690" s="61">
        <v>83.917647058823505</v>
      </c>
      <c r="J690">
        <f t="shared" si="20"/>
        <v>0</v>
      </c>
    </row>
    <row r="691" spans="1:10" x14ac:dyDescent="0.25">
      <c r="A691" s="3" t="str">
        <f t="shared" si="21"/>
        <v>SubLAPSCE NorthwestAverage Event Day (5:50pm to 8:54pm)18</v>
      </c>
      <c r="B691" t="s">
        <v>76</v>
      </c>
      <c r="C691" t="s">
        <v>123</v>
      </c>
      <c r="D691" t="s">
        <v>164</v>
      </c>
      <c r="E691" s="61">
        <v>18</v>
      </c>
      <c r="F691" s="61">
        <v>25.596588134765625</v>
      </c>
      <c r="G691" s="61">
        <v>17.013176210224628</v>
      </c>
      <c r="H691" s="61">
        <v>0.89555257558822632</v>
      </c>
      <c r="I691" s="61">
        <v>84.176470588235318</v>
      </c>
      <c r="J691">
        <f t="shared" si="20"/>
        <v>0</v>
      </c>
    </row>
    <row r="692" spans="1:10" x14ac:dyDescent="0.25">
      <c r="A692" s="3" t="str">
        <f t="shared" si="21"/>
        <v>SubLAPSCE NorthwestAverage Event Day (5:50pm to 8:54pm)19</v>
      </c>
      <c r="B692" t="s">
        <v>76</v>
      </c>
      <c r="C692" t="s">
        <v>123</v>
      </c>
      <c r="D692" t="s">
        <v>164</v>
      </c>
      <c r="E692" s="61">
        <v>19</v>
      </c>
      <c r="F692" s="61">
        <v>29.523550033569336</v>
      </c>
      <c r="G692" s="61">
        <v>7.0501177951912668</v>
      </c>
      <c r="H692" s="61">
        <v>0.89383947849273682</v>
      </c>
      <c r="I692" s="61">
        <v>83.482352941176487</v>
      </c>
      <c r="J692">
        <f t="shared" si="20"/>
        <v>0</v>
      </c>
    </row>
    <row r="693" spans="1:10" x14ac:dyDescent="0.25">
      <c r="A693" s="3" t="str">
        <f t="shared" si="21"/>
        <v>SubLAPSCE NorthwestAverage Event Day (5:50pm to 8:54pm)20</v>
      </c>
      <c r="B693" t="s">
        <v>76</v>
      </c>
      <c r="C693" t="s">
        <v>123</v>
      </c>
      <c r="D693" t="s">
        <v>164</v>
      </c>
      <c r="E693" s="61">
        <v>20</v>
      </c>
      <c r="F693" s="61">
        <v>29.736307144165039</v>
      </c>
      <c r="G693" s="61">
        <v>10.557882281896823</v>
      </c>
      <c r="H693" s="61">
        <v>0.85701805353164673</v>
      </c>
      <c r="I693" s="61">
        <v>79.929411764705875</v>
      </c>
      <c r="J693">
        <f t="shared" si="20"/>
        <v>0</v>
      </c>
    </row>
    <row r="694" spans="1:10" x14ac:dyDescent="0.25">
      <c r="A694" s="3" t="str">
        <f t="shared" si="21"/>
        <v>SubLAPSCE NorthwestAverage Event Day (5:50pm to 8:54pm)21</v>
      </c>
      <c r="B694" t="s">
        <v>76</v>
      </c>
      <c r="C694" t="s">
        <v>123</v>
      </c>
      <c r="D694" t="s">
        <v>164</v>
      </c>
      <c r="E694" s="61">
        <v>21</v>
      </c>
      <c r="F694" s="61">
        <v>29.414590835571289</v>
      </c>
      <c r="G694" s="61">
        <v>12.420117059612975</v>
      </c>
      <c r="H694" s="61">
        <v>0.79981398582458496</v>
      </c>
      <c r="I694" s="61">
        <v>75.141176470588221</v>
      </c>
      <c r="J694">
        <f t="shared" si="20"/>
        <v>0</v>
      </c>
    </row>
    <row r="695" spans="1:10" x14ac:dyDescent="0.25">
      <c r="A695" s="3" t="str">
        <f t="shared" si="21"/>
        <v>SubLAPSCE NorthwestAverage Event Day (5:50pm to 8:54pm)22</v>
      </c>
      <c r="B695" t="s">
        <v>76</v>
      </c>
      <c r="C695" t="s">
        <v>123</v>
      </c>
      <c r="D695" t="s">
        <v>164</v>
      </c>
      <c r="E695" s="61">
        <v>22</v>
      </c>
      <c r="F695" s="61">
        <v>44.928455352783203</v>
      </c>
      <c r="G695" s="61">
        <v>30.012235190938501</v>
      </c>
      <c r="H695" s="61">
        <v>1.2091937065124512</v>
      </c>
      <c r="I695" s="61">
        <v>71.178823529411758</v>
      </c>
      <c r="J695">
        <f t="shared" si="20"/>
        <v>0</v>
      </c>
    </row>
    <row r="696" spans="1:10" x14ac:dyDescent="0.25">
      <c r="A696" s="3" t="str">
        <f t="shared" si="21"/>
        <v>SubLAPSCE NorthwestAverage Event Day (5:50pm to 8:54pm)23</v>
      </c>
      <c r="B696" t="s">
        <v>76</v>
      </c>
      <c r="C696" t="s">
        <v>123</v>
      </c>
      <c r="D696" t="s">
        <v>164</v>
      </c>
      <c r="E696" s="61">
        <v>23</v>
      </c>
      <c r="F696" s="61">
        <v>63.618572235107422</v>
      </c>
      <c r="G696" s="61">
        <v>68.992705831304193</v>
      </c>
      <c r="H696" s="61">
        <v>1.6925977468490601</v>
      </c>
      <c r="I696" s="61">
        <v>70.136470588235284</v>
      </c>
      <c r="J696">
        <f t="shared" si="20"/>
        <v>0</v>
      </c>
    </row>
    <row r="697" spans="1:10" x14ac:dyDescent="0.25">
      <c r="A697" s="3" t="str">
        <f t="shared" si="21"/>
        <v>SubLAPSCE NorthwestAverage Event Day (5:50pm to 8:54pm)24</v>
      </c>
      <c r="B697" t="s">
        <v>76</v>
      </c>
      <c r="C697" t="s">
        <v>123</v>
      </c>
      <c r="D697" t="s">
        <v>164</v>
      </c>
      <c r="E697" s="61">
        <v>24</v>
      </c>
      <c r="F697" s="61">
        <v>65.847244262695313</v>
      </c>
      <c r="G697" s="61">
        <v>70.631413475993796</v>
      </c>
      <c r="H697" s="61">
        <v>1.6726340055465698</v>
      </c>
      <c r="I697" s="61">
        <v>69.433529411764695</v>
      </c>
      <c r="J697">
        <f t="shared" si="20"/>
        <v>0</v>
      </c>
    </row>
    <row r="698" spans="1:10" x14ac:dyDescent="0.25">
      <c r="A698" s="3" t="str">
        <f t="shared" si="21"/>
        <v>SubLAPSCE Northwest7/9/2021 (5:50pm to 8:54pm)1</v>
      </c>
      <c r="B698" t="s">
        <v>76</v>
      </c>
      <c r="C698" t="s">
        <v>123</v>
      </c>
      <c r="D698" t="s">
        <v>165</v>
      </c>
      <c r="E698" s="61">
        <v>1</v>
      </c>
      <c r="F698" s="61">
        <v>68.213523864746094</v>
      </c>
      <c r="G698" s="61">
        <v>75.390706811867219</v>
      </c>
      <c r="H698" s="61">
        <v>1.7718213796615601</v>
      </c>
      <c r="I698" s="61">
        <v>66.654705882352928</v>
      </c>
      <c r="J698">
        <f t="shared" si="20"/>
        <v>0</v>
      </c>
    </row>
    <row r="699" spans="1:10" x14ac:dyDescent="0.25">
      <c r="A699" s="3" t="str">
        <f t="shared" si="21"/>
        <v>SubLAPSCE Northwest7/9/2021 (5:50pm to 8:54pm)2</v>
      </c>
      <c r="B699" t="s">
        <v>76</v>
      </c>
      <c r="C699" t="s">
        <v>123</v>
      </c>
      <c r="D699" t="s">
        <v>165</v>
      </c>
      <c r="E699" s="61">
        <v>2</v>
      </c>
      <c r="F699" s="61">
        <v>70.543411254882813</v>
      </c>
      <c r="G699" s="61">
        <v>77.175177979118686</v>
      </c>
      <c r="H699" s="61">
        <v>2.5281894207000732</v>
      </c>
      <c r="I699" s="61">
        <v>65.846470588235306</v>
      </c>
      <c r="J699">
        <f t="shared" si="20"/>
        <v>0</v>
      </c>
    </row>
    <row r="700" spans="1:10" x14ac:dyDescent="0.25">
      <c r="A700" s="3" t="str">
        <f t="shared" si="21"/>
        <v>SubLAPSCE Northwest7/9/2021 (5:50pm to 8:54pm)3</v>
      </c>
      <c r="B700" t="s">
        <v>76</v>
      </c>
      <c r="C700" t="s">
        <v>123</v>
      </c>
      <c r="D700" t="s">
        <v>165</v>
      </c>
      <c r="E700" s="61">
        <v>3</v>
      </c>
      <c r="F700" s="61">
        <v>71.133819580078125</v>
      </c>
      <c r="G700" s="61">
        <v>89.040942121187555</v>
      </c>
      <c r="H700" s="61">
        <v>2.679797887802124</v>
      </c>
      <c r="I700" s="61">
        <v>65.357647058823531</v>
      </c>
      <c r="J700">
        <f t="shared" si="20"/>
        <v>0</v>
      </c>
    </row>
    <row r="701" spans="1:10" x14ac:dyDescent="0.25">
      <c r="A701" s="3" t="str">
        <f t="shared" si="21"/>
        <v>SubLAPSCE Northwest7/9/2021 (5:50pm to 8:54pm)4</v>
      </c>
      <c r="B701" t="s">
        <v>76</v>
      </c>
      <c r="C701" t="s">
        <v>123</v>
      </c>
      <c r="D701" t="s">
        <v>165</v>
      </c>
      <c r="E701" s="61">
        <v>4</v>
      </c>
      <c r="F701" s="61">
        <v>68.181724548339844</v>
      </c>
      <c r="G701" s="61">
        <v>88.936469034237021</v>
      </c>
      <c r="H701" s="61">
        <v>2.8056919574737549</v>
      </c>
      <c r="I701" s="61">
        <v>64.52117647058823</v>
      </c>
      <c r="J701">
        <f t="shared" si="20"/>
        <v>0</v>
      </c>
    </row>
    <row r="702" spans="1:10" x14ac:dyDescent="0.25">
      <c r="A702" s="3" t="str">
        <f t="shared" si="21"/>
        <v>SubLAPSCE Northwest7/9/2021 (5:50pm to 8:54pm)5</v>
      </c>
      <c r="B702" t="s">
        <v>76</v>
      </c>
      <c r="C702" t="s">
        <v>123</v>
      </c>
      <c r="D702" t="s">
        <v>165</v>
      </c>
      <c r="E702" s="61">
        <v>5</v>
      </c>
      <c r="F702" s="61">
        <v>67.516799926757813</v>
      </c>
      <c r="G702" s="61">
        <v>65.745647280641336</v>
      </c>
      <c r="H702" s="61">
        <v>2.430436372756958</v>
      </c>
      <c r="I702" s="61">
        <v>63.776470588235298</v>
      </c>
      <c r="J702">
        <f t="shared" si="20"/>
        <v>0</v>
      </c>
    </row>
    <row r="703" spans="1:10" x14ac:dyDescent="0.25">
      <c r="A703" s="3" t="str">
        <f t="shared" si="21"/>
        <v>SubLAPSCE Northwest7/9/2021 (5:50pm to 8:54pm)6</v>
      </c>
      <c r="B703" t="s">
        <v>76</v>
      </c>
      <c r="C703" t="s">
        <v>123</v>
      </c>
      <c r="D703" t="s">
        <v>165</v>
      </c>
      <c r="E703" s="61">
        <v>6</v>
      </c>
      <c r="F703" s="61">
        <v>68.033905029296875</v>
      </c>
      <c r="G703" s="61">
        <v>61.62341270551962</v>
      </c>
      <c r="H703" s="61">
        <v>2.4114646911621094</v>
      </c>
      <c r="I703" s="61">
        <v>63.388235294117628</v>
      </c>
      <c r="J703">
        <f t="shared" si="20"/>
        <v>0</v>
      </c>
    </row>
    <row r="704" spans="1:10" x14ac:dyDescent="0.25">
      <c r="A704" s="3" t="str">
        <f t="shared" si="21"/>
        <v>SubLAPSCE Northwest7/9/2021 (5:50pm to 8:54pm)7</v>
      </c>
      <c r="B704" t="s">
        <v>76</v>
      </c>
      <c r="C704" t="s">
        <v>123</v>
      </c>
      <c r="D704" t="s">
        <v>165</v>
      </c>
      <c r="E704" s="61">
        <v>7</v>
      </c>
      <c r="F704" s="61">
        <v>69.289878845214844</v>
      </c>
      <c r="G704" s="61">
        <v>65.432471544536597</v>
      </c>
      <c r="H704" s="61">
        <v>2.5148906707763672</v>
      </c>
      <c r="I704" s="61">
        <v>63.287058823529421</v>
      </c>
      <c r="J704">
        <f t="shared" si="20"/>
        <v>0</v>
      </c>
    </row>
    <row r="705" spans="1:10" x14ac:dyDescent="0.25">
      <c r="A705" s="3" t="str">
        <f t="shared" si="21"/>
        <v>SubLAPSCE Northwest7/9/2021 (5:50pm to 8:54pm)8</v>
      </c>
      <c r="B705" t="s">
        <v>76</v>
      </c>
      <c r="C705" t="s">
        <v>123</v>
      </c>
      <c r="D705" t="s">
        <v>165</v>
      </c>
      <c r="E705" s="61">
        <v>8</v>
      </c>
      <c r="F705" s="61">
        <v>73.973556518554688</v>
      </c>
      <c r="G705" s="61">
        <v>66.962941101807004</v>
      </c>
      <c r="H705" s="61">
        <v>2.427018404006958</v>
      </c>
      <c r="I705" s="61">
        <v>63.303529411764721</v>
      </c>
      <c r="J705">
        <f t="shared" si="20"/>
        <v>0</v>
      </c>
    </row>
    <row r="706" spans="1:10" x14ac:dyDescent="0.25">
      <c r="A706" s="3" t="str">
        <f t="shared" si="21"/>
        <v>SubLAPSCE Northwest7/9/2021 (5:50pm to 8:54pm)9</v>
      </c>
      <c r="B706" t="s">
        <v>76</v>
      </c>
      <c r="C706" t="s">
        <v>123</v>
      </c>
      <c r="D706" t="s">
        <v>165</v>
      </c>
      <c r="E706" s="61">
        <v>9</v>
      </c>
      <c r="F706" s="61">
        <v>78.276954650878906</v>
      </c>
      <c r="G706" s="61">
        <v>81.387059108847211</v>
      </c>
      <c r="H706" s="61">
        <v>2.2840204238891602</v>
      </c>
      <c r="I706" s="61">
        <v>67.008235294117654</v>
      </c>
      <c r="J706">
        <f t="shared" ref="J706:J769" si="22">INDEX(events, MATCH(CONCATENATE(B706, C706, D706), events_y, 0), MATCH("Confidential", events_x, 0))</f>
        <v>0</v>
      </c>
    </row>
    <row r="707" spans="1:10" x14ac:dyDescent="0.25">
      <c r="A707" s="3" t="str">
        <f t="shared" ref="A707:A770" si="23">B707&amp;C707&amp;D707&amp;E707</f>
        <v>SubLAPSCE Northwest7/9/2021 (5:50pm to 8:54pm)10</v>
      </c>
      <c r="B707" t="s">
        <v>76</v>
      </c>
      <c r="C707" t="s">
        <v>123</v>
      </c>
      <c r="D707" t="s">
        <v>165</v>
      </c>
      <c r="E707" s="61">
        <v>10</v>
      </c>
      <c r="F707" s="61">
        <v>83.377700805664063</v>
      </c>
      <c r="G707" s="61">
        <v>83.666469975867699</v>
      </c>
      <c r="H707" s="61">
        <v>1.5876138210296631</v>
      </c>
      <c r="I707" s="61">
        <v>71.688235294117646</v>
      </c>
      <c r="J707">
        <f t="shared" si="22"/>
        <v>0</v>
      </c>
    </row>
    <row r="708" spans="1:10" x14ac:dyDescent="0.25">
      <c r="A708" s="3" t="str">
        <f t="shared" si="23"/>
        <v>SubLAPSCE Northwest7/9/2021 (5:50pm to 8:54pm)11</v>
      </c>
      <c r="B708" t="s">
        <v>76</v>
      </c>
      <c r="C708" t="s">
        <v>123</v>
      </c>
      <c r="D708" t="s">
        <v>165</v>
      </c>
      <c r="E708" s="61">
        <v>11</v>
      </c>
      <c r="F708" s="61">
        <v>83.641242980957031</v>
      </c>
      <c r="G708" s="61">
        <v>74.957057849997113</v>
      </c>
      <c r="H708" s="61">
        <v>1.2305957078933716</v>
      </c>
      <c r="I708" s="61">
        <v>77.194117647058818</v>
      </c>
      <c r="J708">
        <f t="shared" si="22"/>
        <v>0</v>
      </c>
    </row>
    <row r="709" spans="1:10" x14ac:dyDescent="0.25">
      <c r="A709" s="3" t="str">
        <f t="shared" si="23"/>
        <v>SubLAPSCE Northwest7/9/2021 (5:50pm to 8:54pm)12</v>
      </c>
      <c r="B709" t="s">
        <v>76</v>
      </c>
      <c r="C709" t="s">
        <v>123</v>
      </c>
      <c r="D709" t="s">
        <v>165</v>
      </c>
      <c r="E709" s="61">
        <v>12</v>
      </c>
      <c r="F709" s="61">
        <v>84.573951721191406</v>
      </c>
      <c r="G709" s="61">
        <v>76.185294678982572</v>
      </c>
      <c r="H709" s="61">
        <v>0.91715884208679199</v>
      </c>
      <c r="I709" s="61">
        <v>81.57647058823531</v>
      </c>
      <c r="J709">
        <f t="shared" si="22"/>
        <v>0</v>
      </c>
    </row>
    <row r="710" spans="1:10" x14ac:dyDescent="0.25">
      <c r="A710" s="3" t="str">
        <f t="shared" si="23"/>
        <v>SubLAPSCE Northwest7/9/2021 (5:50pm to 8:54pm)13</v>
      </c>
      <c r="B710" t="s">
        <v>76</v>
      </c>
      <c r="C710" t="s">
        <v>123</v>
      </c>
      <c r="D710" t="s">
        <v>165</v>
      </c>
      <c r="E710" s="61">
        <v>13</v>
      </c>
      <c r="F710" s="61">
        <v>80.419692993164063</v>
      </c>
      <c r="G710" s="61">
        <v>89.942939880687518</v>
      </c>
      <c r="H710" s="61">
        <v>1.2289192676544189</v>
      </c>
      <c r="I710" s="61">
        <v>82.488235294117629</v>
      </c>
      <c r="J710">
        <f t="shared" si="22"/>
        <v>0</v>
      </c>
    </row>
    <row r="711" spans="1:10" x14ac:dyDescent="0.25">
      <c r="A711" s="3" t="str">
        <f t="shared" si="23"/>
        <v>SubLAPSCE Northwest7/9/2021 (5:50pm to 8:54pm)14</v>
      </c>
      <c r="B711" t="s">
        <v>76</v>
      </c>
      <c r="C711" t="s">
        <v>123</v>
      </c>
      <c r="D711" t="s">
        <v>165</v>
      </c>
      <c r="E711" s="61">
        <v>14</v>
      </c>
      <c r="F711" s="61">
        <v>79.869651794433594</v>
      </c>
      <c r="G711" s="61">
        <v>86.870470080743814</v>
      </c>
      <c r="H711" s="61">
        <v>1.9407269954681396</v>
      </c>
      <c r="I711" s="61">
        <v>82.176470588235318</v>
      </c>
      <c r="J711">
        <f t="shared" si="22"/>
        <v>0</v>
      </c>
    </row>
    <row r="712" spans="1:10" x14ac:dyDescent="0.25">
      <c r="A712" s="3" t="str">
        <f t="shared" si="23"/>
        <v>SubLAPSCE Northwest7/9/2021 (5:50pm to 8:54pm)15</v>
      </c>
      <c r="B712" t="s">
        <v>76</v>
      </c>
      <c r="C712" t="s">
        <v>123</v>
      </c>
      <c r="D712" t="s">
        <v>165</v>
      </c>
      <c r="E712" s="61">
        <v>15</v>
      </c>
      <c r="F712" s="61">
        <v>75.336700439453125</v>
      </c>
      <c r="G712" s="61">
        <v>78.981883546118354</v>
      </c>
      <c r="H712" s="61">
        <v>2.5565862655639648</v>
      </c>
      <c r="I712" s="61">
        <v>82.188235294117632</v>
      </c>
      <c r="J712">
        <f t="shared" si="22"/>
        <v>0</v>
      </c>
    </row>
    <row r="713" spans="1:10" x14ac:dyDescent="0.25">
      <c r="A713" s="3" t="str">
        <f t="shared" si="23"/>
        <v>SubLAPSCE Northwest7/9/2021 (5:50pm to 8:54pm)16</v>
      </c>
      <c r="B713" t="s">
        <v>76</v>
      </c>
      <c r="C713" t="s">
        <v>123</v>
      </c>
      <c r="D713" t="s">
        <v>165</v>
      </c>
      <c r="E713" s="61">
        <v>16</v>
      </c>
      <c r="F713" s="61">
        <v>49.750705718994141</v>
      </c>
      <c r="G713" s="61">
        <v>46.166353329577866</v>
      </c>
      <c r="H713" s="61">
        <v>1.2394990921020508</v>
      </c>
      <c r="I713" s="61">
        <v>82.970588235294102</v>
      </c>
      <c r="J713">
        <f t="shared" si="22"/>
        <v>0</v>
      </c>
    </row>
    <row r="714" spans="1:10" x14ac:dyDescent="0.25">
      <c r="A714" s="3" t="str">
        <f t="shared" si="23"/>
        <v>SubLAPSCE Northwest7/9/2021 (5:50pm to 8:54pm)17</v>
      </c>
      <c r="B714" t="s">
        <v>76</v>
      </c>
      <c r="C714" t="s">
        <v>123</v>
      </c>
      <c r="D714" t="s">
        <v>165</v>
      </c>
      <c r="E714" s="61">
        <v>17</v>
      </c>
      <c r="F714" s="61">
        <v>27.014720916748047</v>
      </c>
      <c r="G714" s="61">
        <v>24.329764367574278</v>
      </c>
      <c r="H714" s="61">
        <v>0.92148840427398682</v>
      </c>
      <c r="I714" s="61">
        <v>83.917647058823505</v>
      </c>
      <c r="J714">
        <f t="shared" si="22"/>
        <v>0</v>
      </c>
    </row>
    <row r="715" spans="1:10" x14ac:dyDescent="0.25">
      <c r="A715" s="3" t="str">
        <f t="shared" si="23"/>
        <v>SubLAPSCE Northwest7/9/2021 (5:50pm to 8:54pm)18</v>
      </c>
      <c r="B715" t="s">
        <v>76</v>
      </c>
      <c r="C715" t="s">
        <v>123</v>
      </c>
      <c r="D715" t="s">
        <v>165</v>
      </c>
      <c r="E715" s="61">
        <v>18</v>
      </c>
      <c r="F715" s="61">
        <v>25.596588134765625</v>
      </c>
      <c r="G715" s="61">
        <v>17.013176210224628</v>
      </c>
      <c r="H715" s="61">
        <v>0.89555257558822632</v>
      </c>
      <c r="I715" s="61">
        <v>84.176470588235318</v>
      </c>
      <c r="J715">
        <f t="shared" si="22"/>
        <v>0</v>
      </c>
    </row>
    <row r="716" spans="1:10" x14ac:dyDescent="0.25">
      <c r="A716" s="3" t="str">
        <f t="shared" si="23"/>
        <v>SubLAPSCE Northwest7/9/2021 (5:50pm to 8:54pm)19</v>
      </c>
      <c r="B716" t="s">
        <v>76</v>
      </c>
      <c r="C716" t="s">
        <v>123</v>
      </c>
      <c r="D716" t="s">
        <v>165</v>
      </c>
      <c r="E716" s="61">
        <v>19</v>
      </c>
      <c r="F716" s="61">
        <v>29.523550033569336</v>
      </c>
      <c r="G716" s="61">
        <v>7.0501177951912668</v>
      </c>
      <c r="H716" s="61">
        <v>0.89383947849273682</v>
      </c>
      <c r="I716" s="61">
        <v>83.482352941176487</v>
      </c>
      <c r="J716">
        <f t="shared" si="22"/>
        <v>0</v>
      </c>
    </row>
    <row r="717" spans="1:10" x14ac:dyDescent="0.25">
      <c r="A717" s="3" t="str">
        <f t="shared" si="23"/>
        <v>SubLAPSCE Northwest7/9/2021 (5:50pm to 8:54pm)20</v>
      </c>
      <c r="B717" t="s">
        <v>76</v>
      </c>
      <c r="C717" t="s">
        <v>123</v>
      </c>
      <c r="D717" t="s">
        <v>165</v>
      </c>
      <c r="E717" s="61">
        <v>20</v>
      </c>
      <c r="F717" s="61">
        <v>29.736307144165039</v>
      </c>
      <c r="G717" s="61">
        <v>10.557882281896823</v>
      </c>
      <c r="H717" s="61">
        <v>0.85701805353164673</v>
      </c>
      <c r="I717" s="61">
        <v>79.929411764705875</v>
      </c>
      <c r="J717">
        <f t="shared" si="22"/>
        <v>0</v>
      </c>
    </row>
    <row r="718" spans="1:10" x14ac:dyDescent="0.25">
      <c r="A718" s="3" t="str">
        <f t="shared" si="23"/>
        <v>SubLAPSCE Northwest7/9/2021 (5:50pm to 8:54pm)21</v>
      </c>
      <c r="B718" t="s">
        <v>76</v>
      </c>
      <c r="C718" t="s">
        <v>123</v>
      </c>
      <c r="D718" t="s">
        <v>165</v>
      </c>
      <c r="E718" s="61">
        <v>21</v>
      </c>
      <c r="F718" s="61">
        <v>29.414590835571289</v>
      </c>
      <c r="G718" s="61">
        <v>12.420117059612975</v>
      </c>
      <c r="H718" s="61">
        <v>0.79981398582458496</v>
      </c>
      <c r="I718" s="61">
        <v>75.141176470588221</v>
      </c>
      <c r="J718">
        <f t="shared" si="22"/>
        <v>0</v>
      </c>
    </row>
    <row r="719" spans="1:10" x14ac:dyDescent="0.25">
      <c r="A719" s="3" t="str">
        <f t="shared" si="23"/>
        <v>SubLAPSCE Northwest7/9/2021 (5:50pm to 8:54pm)22</v>
      </c>
      <c r="B719" t="s">
        <v>76</v>
      </c>
      <c r="C719" t="s">
        <v>123</v>
      </c>
      <c r="D719" t="s">
        <v>165</v>
      </c>
      <c r="E719" s="61">
        <v>22</v>
      </c>
      <c r="F719" s="61">
        <v>44.928455352783203</v>
      </c>
      <c r="G719" s="61">
        <v>30.012235190938501</v>
      </c>
      <c r="H719" s="61">
        <v>1.2091937065124512</v>
      </c>
      <c r="I719" s="61">
        <v>71.178823529411758</v>
      </c>
      <c r="J719">
        <f t="shared" si="22"/>
        <v>0</v>
      </c>
    </row>
    <row r="720" spans="1:10" x14ac:dyDescent="0.25">
      <c r="A720" s="3" t="str">
        <f t="shared" si="23"/>
        <v>SubLAPSCE Northwest7/9/2021 (5:50pm to 8:54pm)23</v>
      </c>
      <c r="B720" t="s">
        <v>76</v>
      </c>
      <c r="C720" t="s">
        <v>123</v>
      </c>
      <c r="D720" t="s">
        <v>165</v>
      </c>
      <c r="E720" s="61">
        <v>23</v>
      </c>
      <c r="F720" s="61">
        <v>63.618572235107422</v>
      </c>
      <c r="G720" s="61">
        <v>68.992705831304193</v>
      </c>
      <c r="H720" s="61">
        <v>1.6925977468490601</v>
      </c>
      <c r="I720" s="61">
        <v>70.136470588235284</v>
      </c>
      <c r="J720">
        <f t="shared" si="22"/>
        <v>0</v>
      </c>
    </row>
    <row r="721" spans="1:10" x14ac:dyDescent="0.25">
      <c r="A721" s="3" t="str">
        <f t="shared" si="23"/>
        <v>SubLAPSCE Northwest7/9/2021 (5:50pm to 8:54pm)24</v>
      </c>
      <c r="B721" t="s">
        <v>76</v>
      </c>
      <c r="C721" t="s">
        <v>123</v>
      </c>
      <c r="D721" t="s">
        <v>165</v>
      </c>
      <c r="E721" s="61">
        <v>24</v>
      </c>
      <c r="F721" s="61">
        <v>65.847244262695313</v>
      </c>
      <c r="G721" s="61">
        <v>70.631413475993796</v>
      </c>
      <c r="H721" s="61">
        <v>1.6726340055465698</v>
      </c>
      <c r="I721" s="61">
        <v>69.433529411764695</v>
      </c>
      <c r="J721">
        <f t="shared" si="22"/>
        <v>0</v>
      </c>
    </row>
    <row r="722" spans="1:10" x14ac:dyDescent="0.25">
      <c r="A722" s="3" t="str">
        <f t="shared" si="23"/>
        <v>SubLAPSCE WestAverage Event Day (5:50pm to 8:54pm)1</v>
      </c>
      <c r="B722" t="s">
        <v>76</v>
      </c>
      <c r="C722" t="s">
        <v>124</v>
      </c>
      <c r="D722" t="s">
        <v>164</v>
      </c>
      <c r="E722" s="61">
        <v>1</v>
      </c>
      <c r="F722" s="61">
        <v>68.780036926269531</v>
      </c>
      <c r="G722" s="61">
        <v>68.355831760447472</v>
      </c>
      <c r="H722" s="61">
        <v>0.4590890109539032</v>
      </c>
      <c r="I722" s="61">
        <v>69.868333333333325</v>
      </c>
      <c r="J722">
        <f t="shared" si="22"/>
        <v>0</v>
      </c>
    </row>
    <row r="723" spans="1:10" x14ac:dyDescent="0.25">
      <c r="A723" s="3" t="str">
        <f t="shared" si="23"/>
        <v>SubLAPSCE WestAverage Event Day (5:50pm to 8:54pm)2</v>
      </c>
      <c r="B723" t="s">
        <v>76</v>
      </c>
      <c r="C723" t="s">
        <v>124</v>
      </c>
      <c r="D723" t="s">
        <v>164</v>
      </c>
      <c r="E723" s="61">
        <v>2</v>
      </c>
      <c r="F723" s="61">
        <v>68.744819641113281</v>
      </c>
      <c r="G723" s="61">
        <v>67.58624834606114</v>
      </c>
      <c r="H723" s="61">
        <v>0.40747278928756714</v>
      </c>
      <c r="I723" s="61">
        <v>69.555000000000007</v>
      </c>
      <c r="J723">
        <f t="shared" si="22"/>
        <v>0</v>
      </c>
    </row>
    <row r="724" spans="1:10" x14ac:dyDescent="0.25">
      <c r="A724" s="3" t="str">
        <f t="shared" si="23"/>
        <v>SubLAPSCE WestAverage Event Day (5:50pm to 8:54pm)3</v>
      </c>
      <c r="B724" t="s">
        <v>76</v>
      </c>
      <c r="C724" t="s">
        <v>124</v>
      </c>
      <c r="D724" t="s">
        <v>164</v>
      </c>
      <c r="E724" s="61">
        <v>3</v>
      </c>
      <c r="F724" s="61">
        <v>68.641456604003906</v>
      </c>
      <c r="G724" s="61">
        <v>67.348748612295211</v>
      </c>
      <c r="H724" s="61">
        <v>0.40032839775085449</v>
      </c>
      <c r="I724" s="61">
        <v>69.337083333333325</v>
      </c>
      <c r="J724">
        <f t="shared" si="22"/>
        <v>0</v>
      </c>
    </row>
    <row r="725" spans="1:10" x14ac:dyDescent="0.25">
      <c r="A725" s="3" t="str">
        <f t="shared" si="23"/>
        <v>SubLAPSCE WestAverage Event Day (5:50pm to 8:54pm)4</v>
      </c>
      <c r="B725" t="s">
        <v>76</v>
      </c>
      <c r="C725" t="s">
        <v>124</v>
      </c>
      <c r="D725" t="s">
        <v>164</v>
      </c>
      <c r="E725" s="61">
        <v>4</v>
      </c>
      <c r="F725" s="61">
        <v>68.125076293945313</v>
      </c>
      <c r="G725" s="61">
        <v>67.797499326756224</v>
      </c>
      <c r="H725" s="61">
        <v>0.36208528280258179</v>
      </c>
      <c r="I725" s="61">
        <v>69.14291666666665</v>
      </c>
      <c r="J725">
        <f t="shared" si="22"/>
        <v>0</v>
      </c>
    </row>
    <row r="726" spans="1:10" x14ac:dyDescent="0.25">
      <c r="A726" s="3" t="str">
        <f t="shared" si="23"/>
        <v>SubLAPSCE WestAverage Event Day (5:50pm to 8:54pm)5</v>
      </c>
      <c r="B726" t="s">
        <v>76</v>
      </c>
      <c r="C726" t="s">
        <v>124</v>
      </c>
      <c r="D726" t="s">
        <v>164</v>
      </c>
      <c r="E726" s="61">
        <v>5</v>
      </c>
      <c r="F726" s="61">
        <v>74.040214538574219</v>
      </c>
      <c r="G726" s="61">
        <v>70.47749917993012</v>
      </c>
      <c r="H726" s="61">
        <v>0.74265086650848389</v>
      </c>
      <c r="I726" s="61">
        <v>68.848333333333343</v>
      </c>
      <c r="J726">
        <f t="shared" si="22"/>
        <v>0</v>
      </c>
    </row>
    <row r="727" spans="1:10" x14ac:dyDescent="0.25">
      <c r="A727" s="3" t="str">
        <f t="shared" si="23"/>
        <v>SubLAPSCE WestAverage Event Day (5:50pm to 8:54pm)6</v>
      </c>
      <c r="B727" t="s">
        <v>76</v>
      </c>
      <c r="C727" t="s">
        <v>124</v>
      </c>
      <c r="D727" t="s">
        <v>164</v>
      </c>
      <c r="E727" s="61">
        <v>6</v>
      </c>
      <c r="F727" s="61">
        <v>75.371963500976563</v>
      </c>
      <c r="G727" s="61">
        <v>76.579582734188691</v>
      </c>
      <c r="H727" s="61">
        <v>0.42705389857292175</v>
      </c>
      <c r="I727" s="61">
        <v>68.32083333333334</v>
      </c>
      <c r="J727">
        <f t="shared" si="22"/>
        <v>0</v>
      </c>
    </row>
    <row r="728" spans="1:10" x14ac:dyDescent="0.25">
      <c r="A728" s="3" t="str">
        <f t="shared" si="23"/>
        <v>SubLAPSCE WestAverage Event Day (5:50pm to 8:54pm)7</v>
      </c>
      <c r="B728" t="s">
        <v>76</v>
      </c>
      <c r="C728" t="s">
        <v>124</v>
      </c>
      <c r="D728" t="s">
        <v>164</v>
      </c>
      <c r="E728" s="61">
        <v>7</v>
      </c>
      <c r="F728" s="61">
        <v>73.407386779785156</v>
      </c>
      <c r="G728" s="61">
        <v>75.156665119420111</v>
      </c>
      <c r="H728" s="61">
        <v>0.40438744425773621</v>
      </c>
      <c r="I728" s="61">
        <v>67.94</v>
      </c>
      <c r="J728">
        <f t="shared" si="22"/>
        <v>0</v>
      </c>
    </row>
    <row r="729" spans="1:10" x14ac:dyDescent="0.25">
      <c r="A729" s="3" t="str">
        <f t="shared" si="23"/>
        <v>SubLAPSCE WestAverage Event Day (5:50pm to 8:54pm)8</v>
      </c>
      <c r="B729" t="s">
        <v>76</v>
      </c>
      <c r="C729" t="s">
        <v>124</v>
      </c>
      <c r="D729" t="s">
        <v>164</v>
      </c>
      <c r="E729" s="61">
        <v>8</v>
      </c>
      <c r="F729" s="61">
        <v>74.344184875488281</v>
      </c>
      <c r="G729" s="61">
        <v>75.522498241703332</v>
      </c>
      <c r="H729" s="61">
        <v>0.30963912606239319</v>
      </c>
      <c r="I729" s="61">
        <v>68.740833333333342</v>
      </c>
      <c r="J729">
        <f t="shared" si="22"/>
        <v>0</v>
      </c>
    </row>
    <row r="730" spans="1:10" x14ac:dyDescent="0.25">
      <c r="A730" s="3" t="str">
        <f t="shared" si="23"/>
        <v>SubLAPSCE WestAverage Event Day (5:50pm to 8:54pm)9</v>
      </c>
      <c r="B730" t="s">
        <v>76</v>
      </c>
      <c r="C730" t="s">
        <v>124</v>
      </c>
      <c r="D730" t="s">
        <v>164</v>
      </c>
      <c r="E730" s="61">
        <v>9</v>
      </c>
      <c r="F730" s="61">
        <v>75.130638122558594</v>
      </c>
      <c r="G730" s="61">
        <v>75.697916448504358</v>
      </c>
      <c r="H730" s="61">
        <v>0.33292597532272339</v>
      </c>
      <c r="I730" s="61">
        <v>71.199583333333308</v>
      </c>
      <c r="J730">
        <f t="shared" si="22"/>
        <v>0</v>
      </c>
    </row>
    <row r="731" spans="1:10" x14ac:dyDescent="0.25">
      <c r="A731" s="3" t="str">
        <f t="shared" si="23"/>
        <v>SubLAPSCE WestAverage Event Day (5:50pm to 8:54pm)10</v>
      </c>
      <c r="B731" t="s">
        <v>76</v>
      </c>
      <c r="C731" t="s">
        <v>124</v>
      </c>
      <c r="D731" t="s">
        <v>164</v>
      </c>
      <c r="E731" s="61">
        <v>10</v>
      </c>
      <c r="F731" s="61">
        <v>74.811386108398438</v>
      </c>
      <c r="G731" s="61">
        <v>75.063750544330105</v>
      </c>
      <c r="H731" s="61">
        <v>0.29904899001121521</v>
      </c>
      <c r="I731" s="61">
        <v>74.670833333333334</v>
      </c>
      <c r="J731">
        <f t="shared" si="22"/>
        <v>0</v>
      </c>
    </row>
    <row r="732" spans="1:10" x14ac:dyDescent="0.25">
      <c r="A732" s="3" t="str">
        <f t="shared" si="23"/>
        <v>SubLAPSCE WestAverage Event Day (5:50pm to 8:54pm)11</v>
      </c>
      <c r="B732" t="s">
        <v>76</v>
      </c>
      <c r="C732" t="s">
        <v>124</v>
      </c>
      <c r="D732" t="s">
        <v>164</v>
      </c>
      <c r="E732" s="61">
        <v>11</v>
      </c>
      <c r="F732" s="61">
        <v>71.333213806152344</v>
      </c>
      <c r="G732" s="61">
        <v>70.702083059043318</v>
      </c>
      <c r="H732" s="61">
        <v>0.52214992046356201</v>
      </c>
      <c r="I732" s="61">
        <v>77.524999999999991</v>
      </c>
      <c r="J732">
        <f t="shared" si="22"/>
        <v>0</v>
      </c>
    </row>
    <row r="733" spans="1:10" x14ac:dyDescent="0.25">
      <c r="A733" s="3" t="str">
        <f t="shared" si="23"/>
        <v>SubLAPSCE WestAverage Event Day (5:50pm to 8:54pm)12</v>
      </c>
      <c r="B733" t="s">
        <v>76</v>
      </c>
      <c r="C733" t="s">
        <v>124</v>
      </c>
      <c r="D733" t="s">
        <v>164</v>
      </c>
      <c r="E733" s="61">
        <v>12</v>
      </c>
      <c r="F733" s="61">
        <v>66.400955200195313</v>
      </c>
      <c r="G733" s="61">
        <v>65.253332794488713</v>
      </c>
      <c r="H733" s="61">
        <v>0.2814318835735321</v>
      </c>
      <c r="I733" s="61">
        <v>79.716666666666669</v>
      </c>
      <c r="J733">
        <f t="shared" si="22"/>
        <v>0</v>
      </c>
    </row>
    <row r="734" spans="1:10" x14ac:dyDescent="0.25">
      <c r="A734" s="3" t="str">
        <f t="shared" si="23"/>
        <v>SubLAPSCE WestAverage Event Day (5:50pm to 8:54pm)13</v>
      </c>
      <c r="B734" t="s">
        <v>76</v>
      </c>
      <c r="C734" t="s">
        <v>124</v>
      </c>
      <c r="D734" t="s">
        <v>164</v>
      </c>
      <c r="E734" s="61">
        <v>13</v>
      </c>
      <c r="F734" s="61">
        <v>65.566764831542969</v>
      </c>
      <c r="G734" s="61">
        <v>66.631666350256026</v>
      </c>
      <c r="H734" s="61">
        <v>0.2575661838054657</v>
      </c>
      <c r="I734" s="61">
        <v>81.325000000000003</v>
      </c>
      <c r="J734">
        <f t="shared" si="22"/>
        <v>0</v>
      </c>
    </row>
    <row r="735" spans="1:10" x14ac:dyDescent="0.25">
      <c r="A735" s="3" t="str">
        <f t="shared" si="23"/>
        <v>SubLAPSCE WestAverage Event Day (5:50pm to 8:54pm)14</v>
      </c>
      <c r="B735" t="s">
        <v>76</v>
      </c>
      <c r="C735" t="s">
        <v>124</v>
      </c>
      <c r="D735" t="s">
        <v>164</v>
      </c>
      <c r="E735" s="61">
        <v>14</v>
      </c>
      <c r="F735" s="61">
        <v>64.520248413085938</v>
      </c>
      <c r="G735" s="61">
        <v>65.077499032408625</v>
      </c>
      <c r="H735" s="61">
        <v>0.21849295496940613</v>
      </c>
      <c r="I735" s="61">
        <v>82.441666666666649</v>
      </c>
      <c r="J735">
        <f t="shared" si="22"/>
        <v>0</v>
      </c>
    </row>
    <row r="736" spans="1:10" x14ac:dyDescent="0.25">
      <c r="A736" s="3" t="str">
        <f t="shared" si="23"/>
        <v>SubLAPSCE WestAverage Event Day (5:50pm to 8:54pm)15</v>
      </c>
      <c r="B736" t="s">
        <v>76</v>
      </c>
      <c r="C736" t="s">
        <v>124</v>
      </c>
      <c r="D736" t="s">
        <v>164</v>
      </c>
      <c r="E736" s="61">
        <v>15</v>
      </c>
      <c r="F736" s="61">
        <v>63.753978729248047</v>
      </c>
      <c r="G736" s="61">
        <v>64.720000683407605</v>
      </c>
      <c r="H736" s="61">
        <v>0.2784268856048584</v>
      </c>
      <c r="I736" s="61">
        <v>83.137500000000003</v>
      </c>
      <c r="J736">
        <f t="shared" si="22"/>
        <v>0</v>
      </c>
    </row>
    <row r="737" spans="1:10" x14ac:dyDescent="0.25">
      <c r="A737" s="3" t="str">
        <f t="shared" si="23"/>
        <v>SubLAPSCE WestAverage Event Day (5:50pm to 8:54pm)16</v>
      </c>
      <c r="B737" t="s">
        <v>76</v>
      </c>
      <c r="C737" t="s">
        <v>124</v>
      </c>
      <c r="D737" t="s">
        <v>164</v>
      </c>
      <c r="E737" s="61">
        <v>16</v>
      </c>
      <c r="F737" s="61">
        <v>56.458377838134766</v>
      </c>
      <c r="G737" s="61">
        <v>53.593333586584777</v>
      </c>
      <c r="H737" s="61">
        <v>0.81226563453674316</v>
      </c>
      <c r="I737" s="61">
        <v>83.4</v>
      </c>
      <c r="J737">
        <f t="shared" si="22"/>
        <v>0</v>
      </c>
    </row>
    <row r="738" spans="1:10" x14ac:dyDescent="0.25">
      <c r="A738" s="3" t="str">
        <f t="shared" si="23"/>
        <v>SubLAPSCE WestAverage Event Day (5:50pm to 8:54pm)17</v>
      </c>
      <c r="B738" t="s">
        <v>76</v>
      </c>
      <c r="C738" t="s">
        <v>124</v>
      </c>
      <c r="D738" t="s">
        <v>164</v>
      </c>
      <c r="E738" s="61">
        <v>17</v>
      </c>
      <c r="F738" s="61">
        <v>49.854316711425781</v>
      </c>
      <c r="G738" s="61">
        <v>49.622500684500359</v>
      </c>
      <c r="H738" s="61">
        <v>1.176709771156311</v>
      </c>
      <c r="I738" s="61">
        <v>84.100000000000009</v>
      </c>
      <c r="J738">
        <f t="shared" si="22"/>
        <v>0</v>
      </c>
    </row>
    <row r="739" spans="1:10" x14ac:dyDescent="0.25">
      <c r="A739" s="3" t="str">
        <f t="shared" si="23"/>
        <v>SubLAPSCE WestAverage Event Day (5:50pm to 8:54pm)18</v>
      </c>
      <c r="B739" t="s">
        <v>76</v>
      </c>
      <c r="C739" t="s">
        <v>124</v>
      </c>
      <c r="D739" t="s">
        <v>164</v>
      </c>
      <c r="E739" s="61">
        <v>18</v>
      </c>
      <c r="F739" s="61">
        <v>52.915512084960938</v>
      </c>
      <c r="G739" s="61">
        <v>44.92000020458363</v>
      </c>
      <c r="H739" s="61">
        <v>1.5402909517288208</v>
      </c>
      <c r="I739" s="61">
        <v>84.108333333333334</v>
      </c>
      <c r="J739">
        <f t="shared" si="22"/>
        <v>0</v>
      </c>
    </row>
    <row r="740" spans="1:10" x14ac:dyDescent="0.25">
      <c r="A740" s="3" t="str">
        <f t="shared" si="23"/>
        <v>SubLAPSCE WestAverage Event Day (5:50pm to 8:54pm)19</v>
      </c>
      <c r="B740" t="s">
        <v>76</v>
      </c>
      <c r="C740" t="s">
        <v>124</v>
      </c>
      <c r="D740" t="s">
        <v>164</v>
      </c>
      <c r="E740" s="61">
        <v>19</v>
      </c>
      <c r="F740" s="61">
        <v>57.753364562988281</v>
      </c>
      <c r="G740" s="61">
        <v>14.027083234939104</v>
      </c>
      <c r="H740" s="61">
        <v>1.3237732648849487</v>
      </c>
      <c r="I740" s="61">
        <v>83.620833333333337</v>
      </c>
      <c r="J740">
        <f t="shared" si="22"/>
        <v>0</v>
      </c>
    </row>
    <row r="741" spans="1:10" x14ac:dyDescent="0.25">
      <c r="A741" s="3" t="str">
        <f t="shared" si="23"/>
        <v>SubLAPSCE WestAverage Event Day (5:50pm to 8:54pm)20</v>
      </c>
      <c r="B741" t="s">
        <v>76</v>
      </c>
      <c r="C741" t="s">
        <v>124</v>
      </c>
      <c r="D741" t="s">
        <v>164</v>
      </c>
      <c r="E741" s="61">
        <v>20</v>
      </c>
      <c r="F741" s="61">
        <v>59.764308929443359</v>
      </c>
      <c r="G741" s="61">
        <v>13.713750563018644</v>
      </c>
      <c r="H741" s="61">
        <v>1.3838351964950562</v>
      </c>
      <c r="I741" s="61">
        <v>81.095833333333346</v>
      </c>
      <c r="J741">
        <f t="shared" si="22"/>
        <v>0</v>
      </c>
    </row>
    <row r="742" spans="1:10" x14ac:dyDescent="0.25">
      <c r="A742" s="3" t="str">
        <f t="shared" si="23"/>
        <v>SubLAPSCE WestAverage Event Day (5:50pm to 8:54pm)21</v>
      </c>
      <c r="B742" t="s">
        <v>76</v>
      </c>
      <c r="C742" t="s">
        <v>124</v>
      </c>
      <c r="D742" t="s">
        <v>164</v>
      </c>
      <c r="E742" s="61">
        <v>21</v>
      </c>
      <c r="F742" s="61">
        <v>59.867046356201172</v>
      </c>
      <c r="G742" s="61">
        <v>17.142083487551037</v>
      </c>
      <c r="H742" s="61">
        <v>1.3923486471176147</v>
      </c>
      <c r="I742" s="61">
        <v>77.854166666666686</v>
      </c>
      <c r="J742">
        <f t="shared" si="22"/>
        <v>0</v>
      </c>
    </row>
    <row r="743" spans="1:10" x14ac:dyDescent="0.25">
      <c r="A743" s="3" t="str">
        <f t="shared" si="23"/>
        <v>SubLAPSCE WestAverage Event Day (5:50pm to 8:54pm)22</v>
      </c>
      <c r="B743" t="s">
        <v>76</v>
      </c>
      <c r="C743" t="s">
        <v>124</v>
      </c>
      <c r="D743" t="s">
        <v>164</v>
      </c>
      <c r="E743" s="61">
        <v>22</v>
      </c>
      <c r="F743" s="61">
        <v>63.7132568359375</v>
      </c>
      <c r="G743" s="61">
        <v>31.387917109221842</v>
      </c>
      <c r="H743" s="61">
        <v>1.1597580909729004</v>
      </c>
      <c r="I743" s="61">
        <v>74.689583333333317</v>
      </c>
      <c r="J743">
        <f t="shared" si="22"/>
        <v>0</v>
      </c>
    </row>
    <row r="744" spans="1:10" x14ac:dyDescent="0.25">
      <c r="A744" s="3" t="str">
        <f t="shared" si="23"/>
        <v>SubLAPSCE WestAverage Event Day (5:50pm to 8:54pm)23</v>
      </c>
      <c r="B744" t="s">
        <v>76</v>
      </c>
      <c r="C744" t="s">
        <v>124</v>
      </c>
      <c r="D744" t="s">
        <v>164</v>
      </c>
      <c r="E744" s="61">
        <v>23</v>
      </c>
      <c r="F744" s="61">
        <v>68.571640014648438</v>
      </c>
      <c r="G744" s="61">
        <v>55.745416218182072</v>
      </c>
      <c r="H744" s="61">
        <v>0.91904568672180176</v>
      </c>
      <c r="I744" s="61">
        <v>73.385416666666671</v>
      </c>
      <c r="J744">
        <f t="shared" si="22"/>
        <v>0</v>
      </c>
    </row>
    <row r="745" spans="1:10" x14ac:dyDescent="0.25">
      <c r="A745" s="3" t="str">
        <f t="shared" si="23"/>
        <v>SubLAPSCE WestAverage Event Day (5:50pm to 8:54pm)24</v>
      </c>
      <c r="B745" t="s">
        <v>76</v>
      </c>
      <c r="C745" t="s">
        <v>124</v>
      </c>
      <c r="D745" t="s">
        <v>164</v>
      </c>
      <c r="E745" s="61">
        <v>24</v>
      </c>
      <c r="F745" s="61">
        <v>64.095878601074219</v>
      </c>
      <c r="G745" s="61">
        <v>58.903331626361854</v>
      </c>
      <c r="H745" s="61">
        <v>1.0450948476791382</v>
      </c>
      <c r="I745" s="61">
        <v>72.675000000000011</v>
      </c>
      <c r="J745">
        <f t="shared" si="22"/>
        <v>0</v>
      </c>
    </row>
    <row r="746" spans="1:10" x14ac:dyDescent="0.25">
      <c r="A746" s="3" t="str">
        <f t="shared" si="23"/>
        <v>SubLAPSCE West7/9/2021 (5:50pm to 8:54pm)1</v>
      </c>
      <c r="B746" t="s">
        <v>76</v>
      </c>
      <c r="C746" t="s">
        <v>124</v>
      </c>
      <c r="D746" t="s">
        <v>165</v>
      </c>
      <c r="E746" s="61">
        <v>1</v>
      </c>
      <c r="F746" s="61">
        <v>68.780036926269531</v>
      </c>
      <c r="G746" s="61">
        <v>68.355831760447472</v>
      </c>
      <c r="H746" s="61">
        <v>0.4590890109539032</v>
      </c>
      <c r="I746" s="61">
        <v>69.868333333333325</v>
      </c>
      <c r="J746">
        <f t="shared" si="22"/>
        <v>0</v>
      </c>
    </row>
    <row r="747" spans="1:10" x14ac:dyDescent="0.25">
      <c r="A747" s="3" t="str">
        <f t="shared" si="23"/>
        <v>SubLAPSCE West7/9/2021 (5:50pm to 8:54pm)2</v>
      </c>
      <c r="B747" t="s">
        <v>76</v>
      </c>
      <c r="C747" t="s">
        <v>124</v>
      </c>
      <c r="D747" t="s">
        <v>165</v>
      </c>
      <c r="E747" s="61">
        <v>2</v>
      </c>
      <c r="F747" s="61">
        <v>68.744819641113281</v>
      </c>
      <c r="G747" s="61">
        <v>67.58624834606114</v>
      </c>
      <c r="H747" s="61">
        <v>0.40747278928756714</v>
      </c>
      <c r="I747" s="61">
        <v>69.555000000000007</v>
      </c>
      <c r="J747">
        <f t="shared" si="22"/>
        <v>0</v>
      </c>
    </row>
    <row r="748" spans="1:10" x14ac:dyDescent="0.25">
      <c r="A748" s="3" t="str">
        <f t="shared" si="23"/>
        <v>SubLAPSCE West7/9/2021 (5:50pm to 8:54pm)3</v>
      </c>
      <c r="B748" t="s">
        <v>76</v>
      </c>
      <c r="C748" t="s">
        <v>124</v>
      </c>
      <c r="D748" t="s">
        <v>165</v>
      </c>
      <c r="E748" s="61">
        <v>3</v>
      </c>
      <c r="F748" s="61">
        <v>68.641456604003906</v>
      </c>
      <c r="G748" s="61">
        <v>67.348748612295211</v>
      </c>
      <c r="H748" s="61">
        <v>0.40032839775085449</v>
      </c>
      <c r="I748" s="61">
        <v>69.337083333333325</v>
      </c>
      <c r="J748">
        <f t="shared" si="22"/>
        <v>0</v>
      </c>
    </row>
    <row r="749" spans="1:10" x14ac:dyDescent="0.25">
      <c r="A749" s="3" t="str">
        <f t="shared" si="23"/>
        <v>SubLAPSCE West7/9/2021 (5:50pm to 8:54pm)4</v>
      </c>
      <c r="B749" t="s">
        <v>76</v>
      </c>
      <c r="C749" t="s">
        <v>124</v>
      </c>
      <c r="D749" t="s">
        <v>165</v>
      </c>
      <c r="E749" s="61">
        <v>4</v>
      </c>
      <c r="F749" s="61">
        <v>68.125076293945313</v>
      </c>
      <c r="G749" s="61">
        <v>67.797499326756224</v>
      </c>
      <c r="H749" s="61">
        <v>0.36208528280258179</v>
      </c>
      <c r="I749" s="61">
        <v>69.14291666666665</v>
      </c>
      <c r="J749">
        <f t="shared" si="22"/>
        <v>0</v>
      </c>
    </row>
    <row r="750" spans="1:10" x14ac:dyDescent="0.25">
      <c r="A750" s="3" t="str">
        <f t="shared" si="23"/>
        <v>SubLAPSCE West7/9/2021 (5:50pm to 8:54pm)5</v>
      </c>
      <c r="B750" t="s">
        <v>76</v>
      </c>
      <c r="C750" t="s">
        <v>124</v>
      </c>
      <c r="D750" t="s">
        <v>165</v>
      </c>
      <c r="E750" s="61">
        <v>5</v>
      </c>
      <c r="F750" s="61">
        <v>74.040214538574219</v>
      </c>
      <c r="G750" s="61">
        <v>70.47749917993012</v>
      </c>
      <c r="H750" s="61">
        <v>0.74265086650848389</v>
      </c>
      <c r="I750" s="61">
        <v>68.848333333333343</v>
      </c>
      <c r="J750">
        <f t="shared" si="22"/>
        <v>0</v>
      </c>
    </row>
    <row r="751" spans="1:10" x14ac:dyDescent="0.25">
      <c r="A751" s="3" t="str">
        <f t="shared" si="23"/>
        <v>SubLAPSCE West7/9/2021 (5:50pm to 8:54pm)6</v>
      </c>
      <c r="B751" t="s">
        <v>76</v>
      </c>
      <c r="C751" t="s">
        <v>124</v>
      </c>
      <c r="D751" t="s">
        <v>165</v>
      </c>
      <c r="E751" s="61">
        <v>6</v>
      </c>
      <c r="F751" s="61">
        <v>75.371963500976563</v>
      </c>
      <c r="G751" s="61">
        <v>76.579582734188691</v>
      </c>
      <c r="H751" s="61">
        <v>0.42705389857292175</v>
      </c>
      <c r="I751" s="61">
        <v>68.32083333333334</v>
      </c>
      <c r="J751">
        <f t="shared" si="22"/>
        <v>0</v>
      </c>
    </row>
    <row r="752" spans="1:10" x14ac:dyDescent="0.25">
      <c r="A752" s="3" t="str">
        <f t="shared" si="23"/>
        <v>SubLAPSCE West7/9/2021 (5:50pm to 8:54pm)7</v>
      </c>
      <c r="B752" t="s">
        <v>76</v>
      </c>
      <c r="C752" t="s">
        <v>124</v>
      </c>
      <c r="D752" t="s">
        <v>165</v>
      </c>
      <c r="E752" s="61">
        <v>7</v>
      </c>
      <c r="F752" s="61">
        <v>73.407386779785156</v>
      </c>
      <c r="G752" s="61">
        <v>75.156665119420111</v>
      </c>
      <c r="H752" s="61">
        <v>0.40438744425773621</v>
      </c>
      <c r="I752" s="61">
        <v>67.94</v>
      </c>
      <c r="J752">
        <f t="shared" si="22"/>
        <v>0</v>
      </c>
    </row>
    <row r="753" spans="1:10" x14ac:dyDescent="0.25">
      <c r="A753" s="3" t="str">
        <f t="shared" si="23"/>
        <v>SubLAPSCE West7/9/2021 (5:50pm to 8:54pm)8</v>
      </c>
      <c r="B753" t="s">
        <v>76</v>
      </c>
      <c r="C753" t="s">
        <v>124</v>
      </c>
      <c r="D753" t="s">
        <v>165</v>
      </c>
      <c r="E753" s="61">
        <v>8</v>
      </c>
      <c r="F753" s="61">
        <v>74.344184875488281</v>
      </c>
      <c r="G753" s="61">
        <v>75.522498241703332</v>
      </c>
      <c r="H753" s="61">
        <v>0.30963912606239319</v>
      </c>
      <c r="I753" s="61">
        <v>68.740833333333342</v>
      </c>
      <c r="J753">
        <f t="shared" si="22"/>
        <v>0</v>
      </c>
    </row>
    <row r="754" spans="1:10" x14ac:dyDescent="0.25">
      <c r="A754" s="3" t="str">
        <f t="shared" si="23"/>
        <v>SubLAPSCE West7/9/2021 (5:50pm to 8:54pm)9</v>
      </c>
      <c r="B754" t="s">
        <v>76</v>
      </c>
      <c r="C754" t="s">
        <v>124</v>
      </c>
      <c r="D754" t="s">
        <v>165</v>
      </c>
      <c r="E754" s="61">
        <v>9</v>
      </c>
      <c r="F754" s="61">
        <v>75.130638122558594</v>
      </c>
      <c r="G754" s="61">
        <v>75.697916448504358</v>
      </c>
      <c r="H754" s="61">
        <v>0.33292597532272339</v>
      </c>
      <c r="I754" s="61">
        <v>71.199583333333308</v>
      </c>
      <c r="J754">
        <f t="shared" si="22"/>
        <v>0</v>
      </c>
    </row>
    <row r="755" spans="1:10" x14ac:dyDescent="0.25">
      <c r="A755" s="3" t="str">
        <f t="shared" si="23"/>
        <v>SubLAPSCE West7/9/2021 (5:50pm to 8:54pm)10</v>
      </c>
      <c r="B755" t="s">
        <v>76</v>
      </c>
      <c r="C755" t="s">
        <v>124</v>
      </c>
      <c r="D755" t="s">
        <v>165</v>
      </c>
      <c r="E755" s="61">
        <v>10</v>
      </c>
      <c r="F755" s="61">
        <v>74.811386108398438</v>
      </c>
      <c r="G755" s="61">
        <v>75.063750544330105</v>
      </c>
      <c r="H755" s="61">
        <v>0.29904899001121521</v>
      </c>
      <c r="I755" s="61">
        <v>74.670833333333334</v>
      </c>
      <c r="J755">
        <f t="shared" si="22"/>
        <v>0</v>
      </c>
    </row>
    <row r="756" spans="1:10" x14ac:dyDescent="0.25">
      <c r="A756" s="3" t="str">
        <f t="shared" si="23"/>
        <v>SubLAPSCE West7/9/2021 (5:50pm to 8:54pm)11</v>
      </c>
      <c r="B756" t="s">
        <v>76</v>
      </c>
      <c r="C756" t="s">
        <v>124</v>
      </c>
      <c r="D756" t="s">
        <v>165</v>
      </c>
      <c r="E756" s="61">
        <v>11</v>
      </c>
      <c r="F756" s="61">
        <v>71.333213806152344</v>
      </c>
      <c r="G756" s="61">
        <v>70.702083059043318</v>
      </c>
      <c r="H756" s="61">
        <v>0.52214992046356201</v>
      </c>
      <c r="I756" s="61">
        <v>77.524999999999991</v>
      </c>
      <c r="J756">
        <f t="shared" si="22"/>
        <v>0</v>
      </c>
    </row>
    <row r="757" spans="1:10" x14ac:dyDescent="0.25">
      <c r="A757" s="3" t="str">
        <f t="shared" si="23"/>
        <v>SubLAPSCE West7/9/2021 (5:50pm to 8:54pm)12</v>
      </c>
      <c r="B757" t="s">
        <v>76</v>
      </c>
      <c r="C757" t="s">
        <v>124</v>
      </c>
      <c r="D757" t="s">
        <v>165</v>
      </c>
      <c r="E757" s="61">
        <v>12</v>
      </c>
      <c r="F757" s="61">
        <v>66.400955200195313</v>
      </c>
      <c r="G757" s="61">
        <v>65.253332794488713</v>
      </c>
      <c r="H757" s="61">
        <v>0.2814318835735321</v>
      </c>
      <c r="I757" s="61">
        <v>79.716666666666669</v>
      </c>
      <c r="J757">
        <f t="shared" si="22"/>
        <v>0</v>
      </c>
    </row>
    <row r="758" spans="1:10" x14ac:dyDescent="0.25">
      <c r="A758" s="3" t="str">
        <f t="shared" si="23"/>
        <v>SubLAPSCE West7/9/2021 (5:50pm to 8:54pm)13</v>
      </c>
      <c r="B758" t="s">
        <v>76</v>
      </c>
      <c r="C758" t="s">
        <v>124</v>
      </c>
      <c r="D758" t="s">
        <v>165</v>
      </c>
      <c r="E758" s="61">
        <v>13</v>
      </c>
      <c r="F758" s="61">
        <v>65.566764831542969</v>
      </c>
      <c r="G758" s="61">
        <v>66.631666350256026</v>
      </c>
      <c r="H758" s="61">
        <v>0.2575661838054657</v>
      </c>
      <c r="I758" s="61">
        <v>81.325000000000003</v>
      </c>
      <c r="J758">
        <f t="shared" si="22"/>
        <v>0</v>
      </c>
    </row>
    <row r="759" spans="1:10" x14ac:dyDescent="0.25">
      <c r="A759" s="3" t="str">
        <f t="shared" si="23"/>
        <v>SubLAPSCE West7/9/2021 (5:50pm to 8:54pm)14</v>
      </c>
      <c r="B759" t="s">
        <v>76</v>
      </c>
      <c r="C759" t="s">
        <v>124</v>
      </c>
      <c r="D759" t="s">
        <v>165</v>
      </c>
      <c r="E759" s="61">
        <v>14</v>
      </c>
      <c r="F759" s="61">
        <v>64.520248413085938</v>
      </c>
      <c r="G759" s="61">
        <v>65.077499032408625</v>
      </c>
      <c r="H759" s="61">
        <v>0.21849295496940613</v>
      </c>
      <c r="I759" s="61">
        <v>82.441666666666649</v>
      </c>
      <c r="J759">
        <f t="shared" si="22"/>
        <v>0</v>
      </c>
    </row>
    <row r="760" spans="1:10" x14ac:dyDescent="0.25">
      <c r="A760" s="3" t="str">
        <f t="shared" si="23"/>
        <v>SubLAPSCE West7/9/2021 (5:50pm to 8:54pm)15</v>
      </c>
      <c r="B760" t="s">
        <v>76</v>
      </c>
      <c r="C760" t="s">
        <v>124</v>
      </c>
      <c r="D760" t="s">
        <v>165</v>
      </c>
      <c r="E760" s="61">
        <v>15</v>
      </c>
      <c r="F760" s="61">
        <v>63.753978729248047</v>
      </c>
      <c r="G760" s="61">
        <v>64.720000683407605</v>
      </c>
      <c r="H760" s="61">
        <v>0.2784268856048584</v>
      </c>
      <c r="I760" s="61">
        <v>83.137500000000003</v>
      </c>
      <c r="J760">
        <f t="shared" si="22"/>
        <v>0</v>
      </c>
    </row>
    <row r="761" spans="1:10" x14ac:dyDescent="0.25">
      <c r="A761" s="3" t="str">
        <f t="shared" si="23"/>
        <v>SubLAPSCE West7/9/2021 (5:50pm to 8:54pm)16</v>
      </c>
      <c r="B761" t="s">
        <v>76</v>
      </c>
      <c r="C761" t="s">
        <v>124</v>
      </c>
      <c r="D761" t="s">
        <v>165</v>
      </c>
      <c r="E761" s="61">
        <v>16</v>
      </c>
      <c r="F761" s="61">
        <v>56.458377838134766</v>
      </c>
      <c r="G761" s="61">
        <v>53.593333586584777</v>
      </c>
      <c r="H761" s="61">
        <v>0.81226563453674316</v>
      </c>
      <c r="I761" s="61">
        <v>83.4</v>
      </c>
      <c r="J761">
        <f t="shared" si="22"/>
        <v>0</v>
      </c>
    </row>
    <row r="762" spans="1:10" x14ac:dyDescent="0.25">
      <c r="A762" s="3" t="str">
        <f t="shared" si="23"/>
        <v>SubLAPSCE West7/9/2021 (5:50pm to 8:54pm)17</v>
      </c>
      <c r="B762" t="s">
        <v>76</v>
      </c>
      <c r="C762" t="s">
        <v>124</v>
      </c>
      <c r="D762" t="s">
        <v>165</v>
      </c>
      <c r="E762" s="61">
        <v>17</v>
      </c>
      <c r="F762" s="61">
        <v>49.854316711425781</v>
      </c>
      <c r="G762" s="61">
        <v>49.622500684500359</v>
      </c>
      <c r="H762" s="61">
        <v>1.176709771156311</v>
      </c>
      <c r="I762" s="61">
        <v>84.100000000000009</v>
      </c>
      <c r="J762">
        <f t="shared" si="22"/>
        <v>0</v>
      </c>
    </row>
    <row r="763" spans="1:10" x14ac:dyDescent="0.25">
      <c r="A763" s="3" t="str">
        <f t="shared" si="23"/>
        <v>SubLAPSCE West7/9/2021 (5:50pm to 8:54pm)18</v>
      </c>
      <c r="B763" t="s">
        <v>76</v>
      </c>
      <c r="C763" t="s">
        <v>124</v>
      </c>
      <c r="D763" t="s">
        <v>165</v>
      </c>
      <c r="E763" s="61">
        <v>18</v>
      </c>
      <c r="F763" s="61">
        <v>52.915512084960938</v>
      </c>
      <c r="G763" s="61">
        <v>44.92000020458363</v>
      </c>
      <c r="H763" s="61">
        <v>1.5402909517288208</v>
      </c>
      <c r="I763" s="61">
        <v>84.108333333333334</v>
      </c>
      <c r="J763">
        <f t="shared" si="22"/>
        <v>0</v>
      </c>
    </row>
    <row r="764" spans="1:10" x14ac:dyDescent="0.25">
      <c r="A764" s="3" t="str">
        <f t="shared" si="23"/>
        <v>SubLAPSCE West7/9/2021 (5:50pm to 8:54pm)19</v>
      </c>
      <c r="B764" t="s">
        <v>76</v>
      </c>
      <c r="C764" t="s">
        <v>124</v>
      </c>
      <c r="D764" t="s">
        <v>165</v>
      </c>
      <c r="E764" s="61">
        <v>19</v>
      </c>
      <c r="F764" s="61">
        <v>57.753364562988281</v>
      </c>
      <c r="G764" s="61">
        <v>14.027083234939104</v>
      </c>
      <c r="H764" s="61">
        <v>1.3237732648849487</v>
      </c>
      <c r="I764" s="61">
        <v>83.620833333333337</v>
      </c>
      <c r="J764">
        <f t="shared" si="22"/>
        <v>0</v>
      </c>
    </row>
    <row r="765" spans="1:10" x14ac:dyDescent="0.25">
      <c r="A765" s="3" t="str">
        <f t="shared" si="23"/>
        <v>SubLAPSCE West7/9/2021 (5:50pm to 8:54pm)20</v>
      </c>
      <c r="B765" t="s">
        <v>76</v>
      </c>
      <c r="C765" t="s">
        <v>124</v>
      </c>
      <c r="D765" t="s">
        <v>165</v>
      </c>
      <c r="E765" s="61">
        <v>20</v>
      </c>
      <c r="F765" s="61">
        <v>59.764308929443359</v>
      </c>
      <c r="G765" s="61">
        <v>13.713750563018644</v>
      </c>
      <c r="H765" s="61">
        <v>1.3838351964950562</v>
      </c>
      <c r="I765" s="61">
        <v>81.095833333333346</v>
      </c>
      <c r="J765">
        <f t="shared" si="22"/>
        <v>0</v>
      </c>
    </row>
    <row r="766" spans="1:10" x14ac:dyDescent="0.25">
      <c r="A766" s="3" t="str">
        <f t="shared" si="23"/>
        <v>SubLAPSCE West7/9/2021 (5:50pm to 8:54pm)21</v>
      </c>
      <c r="B766" t="s">
        <v>76</v>
      </c>
      <c r="C766" t="s">
        <v>124</v>
      </c>
      <c r="D766" t="s">
        <v>165</v>
      </c>
      <c r="E766" s="61">
        <v>21</v>
      </c>
      <c r="F766" s="61">
        <v>59.867046356201172</v>
      </c>
      <c r="G766" s="61">
        <v>17.142083487551037</v>
      </c>
      <c r="H766" s="61">
        <v>1.3923486471176147</v>
      </c>
      <c r="I766" s="61">
        <v>77.854166666666686</v>
      </c>
      <c r="J766">
        <f t="shared" si="22"/>
        <v>0</v>
      </c>
    </row>
    <row r="767" spans="1:10" x14ac:dyDescent="0.25">
      <c r="A767" s="3" t="str">
        <f t="shared" si="23"/>
        <v>SubLAPSCE West7/9/2021 (5:50pm to 8:54pm)22</v>
      </c>
      <c r="B767" t="s">
        <v>76</v>
      </c>
      <c r="C767" t="s">
        <v>124</v>
      </c>
      <c r="D767" t="s">
        <v>165</v>
      </c>
      <c r="E767" s="61">
        <v>22</v>
      </c>
      <c r="F767" s="61">
        <v>63.7132568359375</v>
      </c>
      <c r="G767" s="61">
        <v>31.387917109221842</v>
      </c>
      <c r="H767" s="61">
        <v>1.1597580909729004</v>
      </c>
      <c r="I767" s="61">
        <v>74.689583333333317</v>
      </c>
      <c r="J767">
        <f t="shared" si="22"/>
        <v>0</v>
      </c>
    </row>
    <row r="768" spans="1:10" x14ac:dyDescent="0.25">
      <c r="A768" s="3" t="str">
        <f t="shared" si="23"/>
        <v>SubLAPSCE West7/9/2021 (5:50pm to 8:54pm)23</v>
      </c>
      <c r="B768" t="s">
        <v>76</v>
      </c>
      <c r="C768" t="s">
        <v>124</v>
      </c>
      <c r="D768" t="s">
        <v>165</v>
      </c>
      <c r="E768" s="61">
        <v>23</v>
      </c>
      <c r="F768" s="61">
        <v>68.571640014648438</v>
      </c>
      <c r="G768" s="61">
        <v>55.745416218182072</v>
      </c>
      <c r="H768" s="61">
        <v>0.91904568672180176</v>
      </c>
      <c r="I768" s="61">
        <v>73.385416666666671</v>
      </c>
      <c r="J768">
        <f t="shared" si="22"/>
        <v>0</v>
      </c>
    </row>
    <row r="769" spans="1:10" x14ac:dyDescent="0.25">
      <c r="A769" s="3" t="str">
        <f t="shared" si="23"/>
        <v>SubLAPSCE West7/9/2021 (5:50pm to 8:54pm)24</v>
      </c>
      <c r="B769" t="s">
        <v>76</v>
      </c>
      <c r="C769" t="s">
        <v>124</v>
      </c>
      <c r="D769" t="s">
        <v>165</v>
      </c>
      <c r="E769" s="61">
        <v>24</v>
      </c>
      <c r="F769" s="61">
        <v>64.095878601074219</v>
      </c>
      <c r="G769" s="61">
        <v>58.903331626361854</v>
      </c>
      <c r="H769" s="61">
        <v>1.0450948476791382</v>
      </c>
      <c r="I769" s="61">
        <v>72.675000000000011</v>
      </c>
      <c r="J769">
        <f t="shared" si="22"/>
        <v>0</v>
      </c>
    </row>
    <row r="770" spans="1:10" x14ac:dyDescent="0.25">
      <c r="A770" s="3" t="str">
        <f t="shared" si="23"/>
        <v>ZoneRemainder of SystemAverage Event Day (5:50pm to 8:54pm)1</v>
      </c>
      <c r="B770" t="s">
        <v>30</v>
      </c>
      <c r="C770" t="s">
        <v>48</v>
      </c>
      <c r="D770" t="s">
        <v>164</v>
      </c>
      <c r="E770" s="61">
        <v>1</v>
      </c>
      <c r="F770" s="61">
        <v>55.807109832763672</v>
      </c>
      <c r="G770" s="61">
        <v>56.465159269779562</v>
      </c>
      <c r="H770" s="61">
        <v>0.22354684770107269</v>
      </c>
      <c r="I770" s="61">
        <v>90.412888845893022</v>
      </c>
      <c r="J770">
        <f t="shared" ref="J770:J833" si="24">INDEX(events, MATCH(CONCATENATE(B770, C770, D770), events_y, 0), MATCH("Confidential", events_x, 0))</f>
        <v>0</v>
      </c>
    </row>
    <row r="771" spans="1:10" x14ac:dyDescent="0.25">
      <c r="A771" s="3" t="str">
        <f t="shared" ref="A771:A834" si="25">B771&amp;C771&amp;D771&amp;E771</f>
        <v>ZoneRemainder of SystemAverage Event Day (5:50pm to 8:54pm)2</v>
      </c>
      <c r="B771" t="s">
        <v>30</v>
      </c>
      <c r="C771" t="s">
        <v>48</v>
      </c>
      <c r="D771" t="s">
        <v>164</v>
      </c>
      <c r="E771" s="61">
        <v>2</v>
      </c>
      <c r="F771" s="61">
        <v>55.437286376953125</v>
      </c>
      <c r="G771" s="61">
        <v>56.255473720018109</v>
      </c>
      <c r="H771" s="61">
        <v>0.23360201716423035</v>
      </c>
      <c r="I771" s="61">
        <v>88.038462904387046</v>
      </c>
      <c r="J771">
        <f t="shared" si="24"/>
        <v>0</v>
      </c>
    </row>
    <row r="772" spans="1:10" x14ac:dyDescent="0.25">
      <c r="A772" s="3" t="str">
        <f t="shared" si="25"/>
        <v>ZoneRemainder of SystemAverage Event Day (5:50pm to 8:54pm)3</v>
      </c>
      <c r="B772" t="s">
        <v>30</v>
      </c>
      <c r="C772" t="s">
        <v>48</v>
      </c>
      <c r="D772" t="s">
        <v>164</v>
      </c>
      <c r="E772" s="61">
        <v>3</v>
      </c>
      <c r="F772" s="61">
        <v>55.295829772949219</v>
      </c>
      <c r="G772" s="61">
        <v>56.179893372119594</v>
      </c>
      <c r="H772" s="61">
        <v>0.2344164252281189</v>
      </c>
      <c r="I772" s="61">
        <v>86.877337315127221</v>
      </c>
      <c r="J772">
        <f t="shared" si="24"/>
        <v>0</v>
      </c>
    </row>
    <row r="773" spans="1:10" x14ac:dyDescent="0.25">
      <c r="A773" s="3" t="str">
        <f t="shared" si="25"/>
        <v>ZoneRemainder of SystemAverage Event Day (5:50pm to 8:54pm)4</v>
      </c>
      <c r="B773" t="s">
        <v>30</v>
      </c>
      <c r="C773" t="s">
        <v>48</v>
      </c>
      <c r="D773" t="s">
        <v>164</v>
      </c>
      <c r="E773" s="61">
        <v>4</v>
      </c>
      <c r="F773" s="61">
        <v>55.246852874755859</v>
      </c>
      <c r="G773" s="61">
        <v>56.366121353254997</v>
      </c>
      <c r="H773" s="61">
        <v>0.24168625473976135</v>
      </c>
      <c r="I773" s="61">
        <v>84.529819582972323</v>
      </c>
      <c r="J773">
        <f t="shared" si="24"/>
        <v>0</v>
      </c>
    </row>
    <row r="774" spans="1:10" x14ac:dyDescent="0.25">
      <c r="A774" s="3" t="str">
        <f t="shared" si="25"/>
        <v>ZoneRemainder of SystemAverage Event Day (5:50pm to 8:54pm)5</v>
      </c>
      <c r="B774" t="s">
        <v>30</v>
      </c>
      <c r="C774" t="s">
        <v>48</v>
      </c>
      <c r="D774" t="s">
        <v>164</v>
      </c>
      <c r="E774" s="61">
        <v>5</v>
      </c>
      <c r="F774" s="61">
        <v>55.161506652832031</v>
      </c>
      <c r="G774" s="61">
        <v>56.203842691141865</v>
      </c>
      <c r="H774" s="61">
        <v>0.24762563407421112</v>
      </c>
      <c r="I774" s="61">
        <v>84.022079868506623</v>
      </c>
      <c r="J774">
        <f t="shared" si="24"/>
        <v>0</v>
      </c>
    </row>
    <row r="775" spans="1:10" x14ac:dyDescent="0.25">
      <c r="A775" s="3" t="str">
        <f t="shared" si="25"/>
        <v>ZoneRemainder of SystemAverage Event Day (5:50pm to 8:54pm)6</v>
      </c>
      <c r="B775" t="s">
        <v>30</v>
      </c>
      <c r="C775" t="s">
        <v>48</v>
      </c>
      <c r="D775" t="s">
        <v>164</v>
      </c>
      <c r="E775" s="61">
        <v>6</v>
      </c>
      <c r="F775" s="61">
        <v>55.456172943115234</v>
      </c>
      <c r="G775" s="61">
        <v>55.914406651150337</v>
      </c>
      <c r="H775" s="61">
        <v>0.23861472308635712</v>
      </c>
      <c r="I775" s="61">
        <v>81.98283294041623</v>
      </c>
      <c r="J775">
        <f t="shared" si="24"/>
        <v>0</v>
      </c>
    </row>
    <row r="776" spans="1:10" x14ac:dyDescent="0.25">
      <c r="A776" s="3" t="str">
        <f t="shared" si="25"/>
        <v>ZoneRemainder of SystemAverage Event Day (5:50pm to 8:54pm)7</v>
      </c>
      <c r="B776" t="s">
        <v>30</v>
      </c>
      <c r="C776" t="s">
        <v>48</v>
      </c>
      <c r="D776" t="s">
        <v>164</v>
      </c>
      <c r="E776" s="61">
        <v>7</v>
      </c>
      <c r="F776" s="61">
        <v>55.688983917236328</v>
      </c>
      <c r="G776" s="61">
        <v>55.665586189790865</v>
      </c>
      <c r="H776" s="61">
        <v>0.22448436915874481</v>
      </c>
      <c r="I776" s="61">
        <v>80.187871630210964</v>
      </c>
      <c r="J776">
        <f t="shared" si="24"/>
        <v>0</v>
      </c>
    </row>
    <row r="777" spans="1:10" x14ac:dyDescent="0.25">
      <c r="A777" s="3" t="str">
        <f t="shared" si="25"/>
        <v>ZoneRemainder of SystemAverage Event Day (5:50pm to 8:54pm)8</v>
      </c>
      <c r="B777" t="s">
        <v>30</v>
      </c>
      <c r="C777" t="s">
        <v>48</v>
      </c>
      <c r="D777" t="s">
        <v>164</v>
      </c>
      <c r="E777" s="61">
        <v>8</v>
      </c>
      <c r="F777" s="61">
        <v>56.856056213378906</v>
      </c>
      <c r="G777" s="61">
        <v>56.198633813861917</v>
      </c>
      <c r="H777" s="61">
        <v>0.18576104938983917</v>
      </c>
      <c r="I777" s="61">
        <v>79.903115574921614</v>
      </c>
      <c r="J777">
        <f t="shared" si="24"/>
        <v>0</v>
      </c>
    </row>
    <row r="778" spans="1:10" x14ac:dyDescent="0.25">
      <c r="A778" s="3" t="str">
        <f t="shared" si="25"/>
        <v>ZoneRemainder of SystemAverage Event Day (5:50pm to 8:54pm)9</v>
      </c>
      <c r="B778" t="s">
        <v>30</v>
      </c>
      <c r="C778" t="s">
        <v>48</v>
      </c>
      <c r="D778" t="s">
        <v>164</v>
      </c>
      <c r="E778" s="61">
        <v>9</v>
      </c>
      <c r="F778" s="61">
        <v>57.676364898681641</v>
      </c>
      <c r="G778" s="61">
        <v>56.349127678790012</v>
      </c>
      <c r="H778" s="61">
        <v>0.16263994574546814</v>
      </c>
      <c r="I778" s="61">
        <v>82.310830565943164</v>
      </c>
      <c r="J778">
        <f t="shared" si="24"/>
        <v>0</v>
      </c>
    </row>
    <row r="779" spans="1:10" x14ac:dyDescent="0.25">
      <c r="A779" s="3" t="str">
        <f t="shared" si="25"/>
        <v>ZoneRemainder of SystemAverage Event Day (5:50pm to 8:54pm)10</v>
      </c>
      <c r="B779" t="s">
        <v>30</v>
      </c>
      <c r="C779" t="s">
        <v>48</v>
      </c>
      <c r="D779" t="s">
        <v>164</v>
      </c>
      <c r="E779" s="61">
        <v>10</v>
      </c>
      <c r="F779" s="61">
        <v>57.650543212890625</v>
      </c>
      <c r="G779" s="61">
        <v>57.172398382802569</v>
      </c>
      <c r="H779" s="61">
        <v>0.13058598339557648</v>
      </c>
      <c r="I779" s="61">
        <v>86.816385300935536</v>
      </c>
      <c r="J779">
        <f t="shared" si="24"/>
        <v>0</v>
      </c>
    </row>
    <row r="780" spans="1:10" x14ac:dyDescent="0.25">
      <c r="A780" s="3" t="str">
        <f t="shared" si="25"/>
        <v>ZoneRemainder of SystemAverage Event Day (5:50pm to 8:54pm)11</v>
      </c>
      <c r="B780" t="s">
        <v>30</v>
      </c>
      <c r="C780" t="s">
        <v>48</v>
      </c>
      <c r="D780" t="s">
        <v>164</v>
      </c>
      <c r="E780" s="61">
        <v>11</v>
      </c>
      <c r="F780" s="61">
        <v>56.882434844970703</v>
      </c>
      <c r="G780" s="61">
        <v>56.241212130533434</v>
      </c>
      <c r="H780" s="61">
        <v>8.9664585888385773E-2</v>
      </c>
      <c r="I780" s="61">
        <v>90.799669413773969</v>
      </c>
      <c r="J780">
        <f t="shared" si="24"/>
        <v>0</v>
      </c>
    </row>
    <row r="781" spans="1:10" x14ac:dyDescent="0.25">
      <c r="A781" s="3" t="str">
        <f t="shared" si="25"/>
        <v>ZoneRemainder of SystemAverage Event Day (5:50pm to 8:54pm)12</v>
      </c>
      <c r="B781" t="s">
        <v>30</v>
      </c>
      <c r="C781" t="s">
        <v>48</v>
      </c>
      <c r="D781" t="s">
        <v>164</v>
      </c>
      <c r="E781" s="61">
        <v>12</v>
      </c>
      <c r="F781" s="61">
        <v>55.469188690185547</v>
      </c>
      <c r="G781" s="61">
        <v>55.092546337675799</v>
      </c>
      <c r="H781" s="61">
        <v>7.1061551570892334E-2</v>
      </c>
      <c r="I781" s="61">
        <v>94.309948134695262</v>
      </c>
      <c r="J781">
        <f t="shared" si="24"/>
        <v>0</v>
      </c>
    </row>
    <row r="782" spans="1:10" x14ac:dyDescent="0.25">
      <c r="A782" s="3" t="str">
        <f t="shared" si="25"/>
        <v>ZoneRemainder of SystemAverage Event Day (5:50pm to 8:54pm)13</v>
      </c>
      <c r="B782" t="s">
        <v>30</v>
      </c>
      <c r="C782" t="s">
        <v>48</v>
      </c>
      <c r="D782" t="s">
        <v>164</v>
      </c>
      <c r="E782" s="61">
        <v>13</v>
      </c>
      <c r="F782" s="61">
        <v>52.839893341064453</v>
      </c>
      <c r="G782" s="61">
        <v>53.178585464271727</v>
      </c>
      <c r="H782" s="61">
        <v>8.9781634509563446E-2</v>
      </c>
      <c r="I782" s="61">
        <v>97.995426786955164</v>
      </c>
      <c r="J782">
        <f t="shared" si="24"/>
        <v>0</v>
      </c>
    </row>
    <row r="783" spans="1:10" x14ac:dyDescent="0.25">
      <c r="A783" s="3" t="str">
        <f t="shared" si="25"/>
        <v>ZoneRemainder of SystemAverage Event Day (5:50pm to 8:54pm)14</v>
      </c>
      <c r="B783" t="s">
        <v>30</v>
      </c>
      <c r="C783" t="s">
        <v>48</v>
      </c>
      <c r="D783" t="s">
        <v>164</v>
      </c>
      <c r="E783" s="61">
        <v>14</v>
      </c>
      <c r="F783" s="61">
        <v>52.325340270996094</v>
      </c>
      <c r="G783" s="61">
        <v>53.367917423072633</v>
      </c>
      <c r="H783" s="61">
        <v>0.11546171456575394</v>
      </c>
      <c r="I783" s="61">
        <v>100.69672567819268</v>
      </c>
      <c r="J783">
        <f t="shared" si="24"/>
        <v>0</v>
      </c>
    </row>
    <row r="784" spans="1:10" x14ac:dyDescent="0.25">
      <c r="A784" s="3" t="str">
        <f t="shared" si="25"/>
        <v>ZoneRemainder of SystemAverage Event Day (5:50pm to 8:54pm)15</v>
      </c>
      <c r="B784" t="s">
        <v>30</v>
      </c>
      <c r="C784" t="s">
        <v>48</v>
      </c>
      <c r="D784" t="s">
        <v>164</v>
      </c>
      <c r="E784" s="61">
        <v>15</v>
      </c>
      <c r="F784" s="61">
        <v>51.739940643310547</v>
      </c>
      <c r="G784" s="61">
        <v>52.780712436352154</v>
      </c>
      <c r="H784" s="61">
        <v>0.14431411027908325</v>
      </c>
      <c r="I784" s="61">
        <v>102.585205754619</v>
      </c>
      <c r="J784">
        <f t="shared" si="24"/>
        <v>0</v>
      </c>
    </row>
    <row r="785" spans="1:10" x14ac:dyDescent="0.25">
      <c r="A785" s="3" t="str">
        <f t="shared" si="25"/>
        <v>ZoneRemainder of SystemAverage Event Day (5:50pm to 8:54pm)16</v>
      </c>
      <c r="B785" t="s">
        <v>30</v>
      </c>
      <c r="C785" t="s">
        <v>48</v>
      </c>
      <c r="D785" t="s">
        <v>164</v>
      </c>
      <c r="E785" s="61">
        <v>16</v>
      </c>
      <c r="F785" s="61">
        <v>50.554901123046875</v>
      </c>
      <c r="G785" s="61">
        <v>51.205481842781097</v>
      </c>
      <c r="H785" s="61">
        <v>0.15641170740127563</v>
      </c>
      <c r="I785" s="61">
        <v>104.51669655780188</v>
      </c>
      <c r="J785">
        <f t="shared" si="24"/>
        <v>0</v>
      </c>
    </row>
    <row r="786" spans="1:10" x14ac:dyDescent="0.25">
      <c r="A786" s="3" t="str">
        <f t="shared" si="25"/>
        <v>ZoneRemainder of SystemAverage Event Day (5:50pm to 8:54pm)17</v>
      </c>
      <c r="B786" t="s">
        <v>30</v>
      </c>
      <c r="C786" t="s">
        <v>48</v>
      </c>
      <c r="D786" t="s">
        <v>164</v>
      </c>
      <c r="E786" s="61">
        <v>17</v>
      </c>
      <c r="F786" s="61">
        <v>48.495887756347656</v>
      </c>
      <c r="G786" s="61">
        <v>48.669114882526742</v>
      </c>
      <c r="H786" s="61">
        <v>0.17500010132789612</v>
      </c>
      <c r="I786" s="61">
        <v>105.86986522663651</v>
      </c>
      <c r="J786">
        <f t="shared" si="24"/>
        <v>0</v>
      </c>
    </row>
    <row r="787" spans="1:10" x14ac:dyDescent="0.25">
      <c r="A787" s="3" t="str">
        <f t="shared" si="25"/>
        <v>ZoneRemainder of SystemAverage Event Day (5:50pm to 8:54pm)18</v>
      </c>
      <c r="B787" t="s">
        <v>30</v>
      </c>
      <c r="C787" t="s">
        <v>48</v>
      </c>
      <c r="D787" t="s">
        <v>164</v>
      </c>
      <c r="E787" s="61">
        <v>18</v>
      </c>
      <c r="F787" s="61">
        <v>48.39031982421875</v>
      </c>
      <c r="G787" s="61">
        <v>43.503875814793318</v>
      </c>
      <c r="H787" s="61">
        <v>0.18252116441726685</v>
      </c>
      <c r="I787" s="61">
        <v>106.58229883634071</v>
      </c>
      <c r="J787">
        <f t="shared" si="24"/>
        <v>0</v>
      </c>
    </row>
    <row r="788" spans="1:10" x14ac:dyDescent="0.25">
      <c r="A788" s="3" t="str">
        <f t="shared" si="25"/>
        <v>ZoneRemainder of SystemAverage Event Day (5:50pm to 8:54pm)19</v>
      </c>
      <c r="B788" t="s">
        <v>30</v>
      </c>
      <c r="C788" t="s">
        <v>48</v>
      </c>
      <c r="D788" t="s">
        <v>164</v>
      </c>
      <c r="E788" s="61">
        <v>19</v>
      </c>
      <c r="F788" s="61">
        <v>49.908943176269531</v>
      </c>
      <c r="G788" s="61">
        <v>12.927101717727277</v>
      </c>
      <c r="H788" s="61">
        <v>0.19320382177829742</v>
      </c>
      <c r="I788" s="61">
        <v>106.45861018953126</v>
      </c>
      <c r="J788">
        <f t="shared" si="24"/>
        <v>0</v>
      </c>
    </row>
    <row r="789" spans="1:10" x14ac:dyDescent="0.25">
      <c r="A789" s="3" t="str">
        <f t="shared" si="25"/>
        <v>ZoneRemainder of SystemAverage Event Day (5:50pm to 8:54pm)20</v>
      </c>
      <c r="B789" t="s">
        <v>30</v>
      </c>
      <c r="C789" t="s">
        <v>48</v>
      </c>
      <c r="D789" t="s">
        <v>164</v>
      </c>
      <c r="E789" s="61">
        <v>20</v>
      </c>
      <c r="F789" s="61">
        <v>50.938484191894531</v>
      </c>
      <c r="G789" s="61">
        <v>12.281555807405624</v>
      </c>
      <c r="H789" s="61">
        <v>0.20083199441432953</v>
      </c>
      <c r="I789" s="61">
        <v>106.2041843582174</v>
      </c>
      <c r="J789">
        <f t="shared" si="24"/>
        <v>0</v>
      </c>
    </row>
    <row r="790" spans="1:10" x14ac:dyDescent="0.25">
      <c r="A790" s="3" t="str">
        <f t="shared" si="25"/>
        <v>ZoneRemainder of SystemAverage Event Day (5:50pm to 8:54pm)21</v>
      </c>
      <c r="B790" t="s">
        <v>30</v>
      </c>
      <c r="C790" t="s">
        <v>48</v>
      </c>
      <c r="D790" t="s">
        <v>164</v>
      </c>
      <c r="E790" s="61">
        <v>21</v>
      </c>
      <c r="F790" s="61">
        <v>52.225864410400391</v>
      </c>
      <c r="G790" s="61">
        <v>12.310815236560815</v>
      </c>
      <c r="H790" s="61">
        <v>0.20497280359268188</v>
      </c>
      <c r="I790" s="61">
        <v>103.79009455633339</v>
      </c>
      <c r="J790">
        <f t="shared" si="24"/>
        <v>0</v>
      </c>
    </row>
    <row r="791" spans="1:10" x14ac:dyDescent="0.25">
      <c r="A791" s="3" t="str">
        <f t="shared" si="25"/>
        <v>ZoneRemainder of SystemAverage Event Day (5:50pm to 8:54pm)22</v>
      </c>
      <c r="B791" t="s">
        <v>30</v>
      </c>
      <c r="C791" t="s">
        <v>48</v>
      </c>
      <c r="D791" t="s">
        <v>164</v>
      </c>
      <c r="E791" s="61">
        <v>22</v>
      </c>
      <c r="F791" s="61">
        <v>54.284217834472656</v>
      </c>
      <c r="G791" s="61">
        <v>30.05736218048056</v>
      </c>
      <c r="H791" s="61">
        <v>0.20963315665721893</v>
      </c>
      <c r="I791" s="61">
        <v>99.46760975569957</v>
      </c>
      <c r="J791">
        <f t="shared" si="24"/>
        <v>0</v>
      </c>
    </row>
    <row r="792" spans="1:10" x14ac:dyDescent="0.25">
      <c r="A792" s="3" t="str">
        <f t="shared" si="25"/>
        <v>ZoneRemainder of SystemAverage Event Day (5:50pm to 8:54pm)23</v>
      </c>
      <c r="B792" t="s">
        <v>30</v>
      </c>
      <c r="C792" t="s">
        <v>48</v>
      </c>
      <c r="D792" t="s">
        <v>164</v>
      </c>
      <c r="E792" s="61">
        <v>23</v>
      </c>
      <c r="F792" s="61">
        <v>55.121829986572266</v>
      </c>
      <c r="G792" s="61">
        <v>38.944041212740657</v>
      </c>
      <c r="H792" s="61">
        <v>0.21831193566322327</v>
      </c>
      <c r="I792" s="61">
        <v>95.412373967711829</v>
      </c>
      <c r="J792">
        <f t="shared" si="24"/>
        <v>0</v>
      </c>
    </row>
    <row r="793" spans="1:10" x14ac:dyDescent="0.25">
      <c r="A793" s="3" t="str">
        <f t="shared" si="25"/>
        <v>ZoneRemainder of SystemAverage Event Day (5:50pm to 8:54pm)24</v>
      </c>
      <c r="B793" t="s">
        <v>30</v>
      </c>
      <c r="C793" t="s">
        <v>48</v>
      </c>
      <c r="D793" t="s">
        <v>164</v>
      </c>
      <c r="E793" s="61">
        <v>24</v>
      </c>
      <c r="F793" s="61">
        <v>54.978309631347656</v>
      </c>
      <c r="G793" s="61">
        <v>40.005360806847158</v>
      </c>
      <c r="H793" s="61">
        <v>0.21972668170928955</v>
      </c>
      <c r="I793" s="61">
        <v>93.131517061667338</v>
      </c>
      <c r="J793">
        <f t="shared" si="24"/>
        <v>0</v>
      </c>
    </row>
    <row r="794" spans="1:10" x14ac:dyDescent="0.25">
      <c r="A794" s="3" t="str">
        <f t="shared" si="25"/>
        <v>ZoneRemainder of System7/9/2021 (5:50pm to 8:54pm)1</v>
      </c>
      <c r="B794" t="s">
        <v>30</v>
      </c>
      <c r="C794" t="s">
        <v>48</v>
      </c>
      <c r="D794" t="s">
        <v>165</v>
      </c>
      <c r="E794" s="61">
        <v>1</v>
      </c>
      <c r="F794" s="61">
        <v>55.807109832763672</v>
      </c>
      <c r="G794" s="61">
        <v>56.465159269779562</v>
      </c>
      <c r="H794" s="61">
        <v>0.22354684770107269</v>
      </c>
      <c r="I794" s="61">
        <v>90.412888845893022</v>
      </c>
      <c r="J794">
        <f t="shared" si="24"/>
        <v>0</v>
      </c>
    </row>
    <row r="795" spans="1:10" x14ac:dyDescent="0.25">
      <c r="A795" s="3" t="str">
        <f t="shared" si="25"/>
        <v>ZoneRemainder of System7/9/2021 (5:50pm to 8:54pm)2</v>
      </c>
      <c r="B795" t="s">
        <v>30</v>
      </c>
      <c r="C795" t="s">
        <v>48</v>
      </c>
      <c r="D795" t="s">
        <v>165</v>
      </c>
      <c r="E795" s="61">
        <v>2</v>
      </c>
      <c r="F795" s="61">
        <v>55.437286376953125</v>
      </c>
      <c r="G795" s="61">
        <v>56.255473720018109</v>
      </c>
      <c r="H795" s="61">
        <v>0.23360201716423035</v>
      </c>
      <c r="I795" s="61">
        <v>88.038462904387046</v>
      </c>
      <c r="J795">
        <f t="shared" si="24"/>
        <v>0</v>
      </c>
    </row>
    <row r="796" spans="1:10" x14ac:dyDescent="0.25">
      <c r="A796" s="3" t="str">
        <f t="shared" si="25"/>
        <v>ZoneRemainder of System7/9/2021 (5:50pm to 8:54pm)3</v>
      </c>
      <c r="B796" t="s">
        <v>30</v>
      </c>
      <c r="C796" t="s">
        <v>48</v>
      </c>
      <c r="D796" t="s">
        <v>165</v>
      </c>
      <c r="E796" s="61">
        <v>3</v>
      </c>
      <c r="F796" s="61">
        <v>55.295829772949219</v>
      </c>
      <c r="G796" s="61">
        <v>56.179893372119594</v>
      </c>
      <c r="H796" s="61">
        <v>0.2344164252281189</v>
      </c>
      <c r="I796" s="61">
        <v>86.877337315127221</v>
      </c>
      <c r="J796">
        <f t="shared" si="24"/>
        <v>0</v>
      </c>
    </row>
    <row r="797" spans="1:10" x14ac:dyDescent="0.25">
      <c r="A797" s="3" t="str">
        <f t="shared" si="25"/>
        <v>ZoneRemainder of System7/9/2021 (5:50pm to 8:54pm)4</v>
      </c>
      <c r="B797" t="s">
        <v>30</v>
      </c>
      <c r="C797" t="s">
        <v>48</v>
      </c>
      <c r="D797" t="s">
        <v>165</v>
      </c>
      <c r="E797" s="61">
        <v>4</v>
      </c>
      <c r="F797" s="61">
        <v>55.246852874755859</v>
      </c>
      <c r="G797" s="61">
        <v>56.366121353254997</v>
      </c>
      <c r="H797" s="61">
        <v>0.24168625473976135</v>
      </c>
      <c r="I797" s="61">
        <v>84.529819582972323</v>
      </c>
      <c r="J797">
        <f t="shared" si="24"/>
        <v>0</v>
      </c>
    </row>
    <row r="798" spans="1:10" x14ac:dyDescent="0.25">
      <c r="A798" s="3" t="str">
        <f t="shared" si="25"/>
        <v>ZoneRemainder of System7/9/2021 (5:50pm to 8:54pm)5</v>
      </c>
      <c r="B798" t="s">
        <v>30</v>
      </c>
      <c r="C798" t="s">
        <v>48</v>
      </c>
      <c r="D798" t="s">
        <v>165</v>
      </c>
      <c r="E798" s="61">
        <v>5</v>
      </c>
      <c r="F798" s="61">
        <v>55.161506652832031</v>
      </c>
      <c r="G798" s="61">
        <v>56.203842691141865</v>
      </c>
      <c r="H798" s="61">
        <v>0.24762563407421112</v>
      </c>
      <c r="I798" s="61">
        <v>84.022079868506623</v>
      </c>
      <c r="J798">
        <f t="shared" si="24"/>
        <v>0</v>
      </c>
    </row>
    <row r="799" spans="1:10" x14ac:dyDescent="0.25">
      <c r="A799" s="3" t="str">
        <f t="shared" si="25"/>
        <v>ZoneRemainder of System7/9/2021 (5:50pm to 8:54pm)6</v>
      </c>
      <c r="B799" t="s">
        <v>30</v>
      </c>
      <c r="C799" t="s">
        <v>48</v>
      </c>
      <c r="D799" t="s">
        <v>165</v>
      </c>
      <c r="E799" s="61">
        <v>6</v>
      </c>
      <c r="F799" s="61">
        <v>55.456172943115234</v>
      </c>
      <c r="G799" s="61">
        <v>55.914406651150337</v>
      </c>
      <c r="H799" s="61">
        <v>0.23861472308635712</v>
      </c>
      <c r="I799" s="61">
        <v>81.98283294041623</v>
      </c>
      <c r="J799">
        <f t="shared" si="24"/>
        <v>0</v>
      </c>
    </row>
    <row r="800" spans="1:10" x14ac:dyDescent="0.25">
      <c r="A800" s="3" t="str">
        <f t="shared" si="25"/>
        <v>ZoneRemainder of System7/9/2021 (5:50pm to 8:54pm)7</v>
      </c>
      <c r="B800" t="s">
        <v>30</v>
      </c>
      <c r="C800" t="s">
        <v>48</v>
      </c>
      <c r="D800" t="s">
        <v>165</v>
      </c>
      <c r="E800" s="61">
        <v>7</v>
      </c>
      <c r="F800" s="61">
        <v>55.688983917236328</v>
      </c>
      <c r="G800" s="61">
        <v>55.665586189790865</v>
      </c>
      <c r="H800" s="61">
        <v>0.22448436915874481</v>
      </c>
      <c r="I800" s="61">
        <v>80.187871630210964</v>
      </c>
      <c r="J800">
        <f t="shared" si="24"/>
        <v>0</v>
      </c>
    </row>
    <row r="801" spans="1:10" x14ac:dyDescent="0.25">
      <c r="A801" s="3" t="str">
        <f t="shared" si="25"/>
        <v>ZoneRemainder of System7/9/2021 (5:50pm to 8:54pm)8</v>
      </c>
      <c r="B801" t="s">
        <v>30</v>
      </c>
      <c r="C801" t="s">
        <v>48</v>
      </c>
      <c r="D801" t="s">
        <v>165</v>
      </c>
      <c r="E801" s="61">
        <v>8</v>
      </c>
      <c r="F801" s="61">
        <v>56.856056213378906</v>
      </c>
      <c r="G801" s="61">
        <v>56.198633813861917</v>
      </c>
      <c r="H801" s="61">
        <v>0.18576104938983917</v>
      </c>
      <c r="I801" s="61">
        <v>79.903115574921614</v>
      </c>
      <c r="J801">
        <f t="shared" si="24"/>
        <v>0</v>
      </c>
    </row>
    <row r="802" spans="1:10" x14ac:dyDescent="0.25">
      <c r="A802" s="3" t="str">
        <f t="shared" si="25"/>
        <v>ZoneRemainder of System7/9/2021 (5:50pm to 8:54pm)9</v>
      </c>
      <c r="B802" t="s">
        <v>30</v>
      </c>
      <c r="C802" t="s">
        <v>48</v>
      </c>
      <c r="D802" t="s">
        <v>165</v>
      </c>
      <c r="E802" s="61">
        <v>9</v>
      </c>
      <c r="F802" s="61">
        <v>57.676364898681641</v>
      </c>
      <c r="G802" s="61">
        <v>56.349127678790012</v>
      </c>
      <c r="H802" s="61">
        <v>0.16263994574546814</v>
      </c>
      <c r="I802" s="61">
        <v>82.310830565943164</v>
      </c>
      <c r="J802">
        <f t="shared" si="24"/>
        <v>0</v>
      </c>
    </row>
    <row r="803" spans="1:10" x14ac:dyDescent="0.25">
      <c r="A803" s="3" t="str">
        <f t="shared" si="25"/>
        <v>ZoneRemainder of System7/9/2021 (5:50pm to 8:54pm)10</v>
      </c>
      <c r="B803" t="s">
        <v>30</v>
      </c>
      <c r="C803" t="s">
        <v>48</v>
      </c>
      <c r="D803" t="s">
        <v>165</v>
      </c>
      <c r="E803" s="61">
        <v>10</v>
      </c>
      <c r="F803" s="61">
        <v>57.650543212890625</v>
      </c>
      <c r="G803" s="61">
        <v>57.172398382802569</v>
      </c>
      <c r="H803" s="61">
        <v>0.13058598339557648</v>
      </c>
      <c r="I803" s="61">
        <v>86.816385300935536</v>
      </c>
      <c r="J803">
        <f t="shared" si="24"/>
        <v>0</v>
      </c>
    </row>
    <row r="804" spans="1:10" x14ac:dyDescent="0.25">
      <c r="A804" s="3" t="str">
        <f t="shared" si="25"/>
        <v>ZoneRemainder of System7/9/2021 (5:50pm to 8:54pm)11</v>
      </c>
      <c r="B804" t="s">
        <v>30</v>
      </c>
      <c r="C804" t="s">
        <v>48</v>
      </c>
      <c r="D804" t="s">
        <v>165</v>
      </c>
      <c r="E804" s="61">
        <v>11</v>
      </c>
      <c r="F804" s="61">
        <v>56.882434844970703</v>
      </c>
      <c r="G804" s="61">
        <v>56.241212130533434</v>
      </c>
      <c r="H804" s="61">
        <v>8.9664585888385773E-2</v>
      </c>
      <c r="I804" s="61">
        <v>90.799669413773969</v>
      </c>
      <c r="J804">
        <f t="shared" si="24"/>
        <v>0</v>
      </c>
    </row>
    <row r="805" spans="1:10" x14ac:dyDescent="0.25">
      <c r="A805" s="3" t="str">
        <f t="shared" si="25"/>
        <v>ZoneRemainder of System7/9/2021 (5:50pm to 8:54pm)12</v>
      </c>
      <c r="B805" t="s">
        <v>30</v>
      </c>
      <c r="C805" t="s">
        <v>48</v>
      </c>
      <c r="D805" t="s">
        <v>165</v>
      </c>
      <c r="E805" s="61">
        <v>12</v>
      </c>
      <c r="F805" s="61">
        <v>55.469188690185547</v>
      </c>
      <c r="G805" s="61">
        <v>55.092546337675799</v>
      </c>
      <c r="H805" s="61">
        <v>7.1061551570892334E-2</v>
      </c>
      <c r="I805" s="61">
        <v>94.309948134695262</v>
      </c>
      <c r="J805">
        <f t="shared" si="24"/>
        <v>0</v>
      </c>
    </row>
    <row r="806" spans="1:10" x14ac:dyDescent="0.25">
      <c r="A806" s="3" t="str">
        <f t="shared" si="25"/>
        <v>ZoneRemainder of System7/9/2021 (5:50pm to 8:54pm)13</v>
      </c>
      <c r="B806" t="s">
        <v>30</v>
      </c>
      <c r="C806" t="s">
        <v>48</v>
      </c>
      <c r="D806" t="s">
        <v>165</v>
      </c>
      <c r="E806" s="61">
        <v>13</v>
      </c>
      <c r="F806" s="61">
        <v>52.839893341064453</v>
      </c>
      <c r="G806" s="61">
        <v>53.178585464271727</v>
      </c>
      <c r="H806" s="61">
        <v>8.9781634509563446E-2</v>
      </c>
      <c r="I806" s="61">
        <v>97.995426786955164</v>
      </c>
      <c r="J806">
        <f t="shared" si="24"/>
        <v>0</v>
      </c>
    </row>
    <row r="807" spans="1:10" x14ac:dyDescent="0.25">
      <c r="A807" s="3" t="str">
        <f t="shared" si="25"/>
        <v>ZoneRemainder of System7/9/2021 (5:50pm to 8:54pm)14</v>
      </c>
      <c r="B807" t="s">
        <v>30</v>
      </c>
      <c r="C807" t="s">
        <v>48</v>
      </c>
      <c r="D807" t="s">
        <v>165</v>
      </c>
      <c r="E807" s="61">
        <v>14</v>
      </c>
      <c r="F807" s="61">
        <v>52.325340270996094</v>
      </c>
      <c r="G807" s="61">
        <v>53.367917423072633</v>
      </c>
      <c r="H807" s="61">
        <v>0.11546171456575394</v>
      </c>
      <c r="I807" s="61">
        <v>100.69672567819268</v>
      </c>
      <c r="J807">
        <f t="shared" si="24"/>
        <v>0</v>
      </c>
    </row>
    <row r="808" spans="1:10" x14ac:dyDescent="0.25">
      <c r="A808" s="3" t="str">
        <f t="shared" si="25"/>
        <v>ZoneRemainder of System7/9/2021 (5:50pm to 8:54pm)15</v>
      </c>
      <c r="B808" t="s">
        <v>30</v>
      </c>
      <c r="C808" t="s">
        <v>48</v>
      </c>
      <c r="D808" t="s">
        <v>165</v>
      </c>
      <c r="E808" s="61">
        <v>15</v>
      </c>
      <c r="F808" s="61">
        <v>51.739940643310547</v>
      </c>
      <c r="G808" s="61">
        <v>52.780712436352154</v>
      </c>
      <c r="H808" s="61">
        <v>0.14431411027908325</v>
      </c>
      <c r="I808" s="61">
        <v>102.585205754619</v>
      </c>
      <c r="J808">
        <f t="shared" si="24"/>
        <v>0</v>
      </c>
    </row>
    <row r="809" spans="1:10" x14ac:dyDescent="0.25">
      <c r="A809" s="3" t="str">
        <f t="shared" si="25"/>
        <v>ZoneRemainder of System7/9/2021 (5:50pm to 8:54pm)16</v>
      </c>
      <c r="B809" t="s">
        <v>30</v>
      </c>
      <c r="C809" t="s">
        <v>48</v>
      </c>
      <c r="D809" t="s">
        <v>165</v>
      </c>
      <c r="E809" s="61">
        <v>16</v>
      </c>
      <c r="F809" s="61">
        <v>50.554901123046875</v>
      </c>
      <c r="G809" s="61">
        <v>51.205481842781097</v>
      </c>
      <c r="H809" s="61">
        <v>0.15641170740127563</v>
      </c>
      <c r="I809" s="61">
        <v>104.51669655780188</v>
      </c>
      <c r="J809">
        <f t="shared" si="24"/>
        <v>0</v>
      </c>
    </row>
    <row r="810" spans="1:10" x14ac:dyDescent="0.25">
      <c r="A810" s="3" t="str">
        <f t="shared" si="25"/>
        <v>ZoneRemainder of System7/9/2021 (5:50pm to 8:54pm)17</v>
      </c>
      <c r="B810" t="s">
        <v>30</v>
      </c>
      <c r="C810" t="s">
        <v>48</v>
      </c>
      <c r="D810" t="s">
        <v>165</v>
      </c>
      <c r="E810" s="61">
        <v>17</v>
      </c>
      <c r="F810" s="61">
        <v>48.495887756347656</v>
      </c>
      <c r="G810" s="61">
        <v>48.669114882526742</v>
      </c>
      <c r="H810" s="61">
        <v>0.17500010132789612</v>
      </c>
      <c r="I810" s="61">
        <v>105.86986522663651</v>
      </c>
      <c r="J810">
        <f t="shared" si="24"/>
        <v>0</v>
      </c>
    </row>
    <row r="811" spans="1:10" x14ac:dyDescent="0.25">
      <c r="A811" s="3" t="str">
        <f t="shared" si="25"/>
        <v>ZoneRemainder of System7/9/2021 (5:50pm to 8:54pm)18</v>
      </c>
      <c r="B811" t="s">
        <v>30</v>
      </c>
      <c r="C811" t="s">
        <v>48</v>
      </c>
      <c r="D811" t="s">
        <v>165</v>
      </c>
      <c r="E811" s="61">
        <v>18</v>
      </c>
      <c r="F811" s="61">
        <v>48.39031982421875</v>
      </c>
      <c r="G811" s="61">
        <v>43.503875814793318</v>
      </c>
      <c r="H811" s="61">
        <v>0.18252116441726685</v>
      </c>
      <c r="I811" s="61">
        <v>106.58229883634071</v>
      </c>
      <c r="J811">
        <f t="shared" si="24"/>
        <v>0</v>
      </c>
    </row>
    <row r="812" spans="1:10" x14ac:dyDescent="0.25">
      <c r="A812" s="3" t="str">
        <f t="shared" si="25"/>
        <v>ZoneRemainder of System7/9/2021 (5:50pm to 8:54pm)19</v>
      </c>
      <c r="B812" t="s">
        <v>30</v>
      </c>
      <c r="C812" t="s">
        <v>48</v>
      </c>
      <c r="D812" t="s">
        <v>165</v>
      </c>
      <c r="E812" s="61">
        <v>19</v>
      </c>
      <c r="F812" s="61">
        <v>49.908943176269531</v>
      </c>
      <c r="G812" s="61">
        <v>12.927101717727277</v>
      </c>
      <c r="H812" s="61">
        <v>0.19320382177829742</v>
      </c>
      <c r="I812" s="61">
        <v>106.45861018953126</v>
      </c>
      <c r="J812">
        <f t="shared" si="24"/>
        <v>0</v>
      </c>
    </row>
    <row r="813" spans="1:10" x14ac:dyDescent="0.25">
      <c r="A813" s="3" t="str">
        <f t="shared" si="25"/>
        <v>ZoneRemainder of System7/9/2021 (5:50pm to 8:54pm)20</v>
      </c>
      <c r="B813" t="s">
        <v>30</v>
      </c>
      <c r="C813" t="s">
        <v>48</v>
      </c>
      <c r="D813" t="s">
        <v>165</v>
      </c>
      <c r="E813" s="61">
        <v>20</v>
      </c>
      <c r="F813" s="61">
        <v>50.938484191894531</v>
      </c>
      <c r="G813" s="61">
        <v>12.281555807405624</v>
      </c>
      <c r="H813" s="61">
        <v>0.20083199441432953</v>
      </c>
      <c r="I813" s="61">
        <v>106.2041843582174</v>
      </c>
      <c r="J813">
        <f t="shared" si="24"/>
        <v>0</v>
      </c>
    </row>
    <row r="814" spans="1:10" x14ac:dyDescent="0.25">
      <c r="A814" s="3" t="str">
        <f t="shared" si="25"/>
        <v>ZoneRemainder of System7/9/2021 (5:50pm to 8:54pm)21</v>
      </c>
      <c r="B814" t="s">
        <v>30</v>
      </c>
      <c r="C814" t="s">
        <v>48</v>
      </c>
      <c r="D814" t="s">
        <v>165</v>
      </c>
      <c r="E814" s="61">
        <v>21</v>
      </c>
      <c r="F814" s="61">
        <v>52.225864410400391</v>
      </c>
      <c r="G814" s="61">
        <v>12.310815236560815</v>
      </c>
      <c r="H814" s="61">
        <v>0.20497280359268188</v>
      </c>
      <c r="I814" s="61">
        <v>103.79009455633339</v>
      </c>
      <c r="J814">
        <f t="shared" si="24"/>
        <v>0</v>
      </c>
    </row>
    <row r="815" spans="1:10" x14ac:dyDescent="0.25">
      <c r="A815" s="3" t="str">
        <f t="shared" si="25"/>
        <v>ZoneRemainder of System7/9/2021 (5:50pm to 8:54pm)22</v>
      </c>
      <c r="B815" t="s">
        <v>30</v>
      </c>
      <c r="C815" t="s">
        <v>48</v>
      </c>
      <c r="D815" t="s">
        <v>165</v>
      </c>
      <c r="E815" s="61">
        <v>22</v>
      </c>
      <c r="F815" s="61">
        <v>54.284217834472656</v>
      </c>
      <c r="G815" s="61">
        <v>30.05736218048056</v>
      </c>
      <c r="H815" s="61">
        <v>0.20963315665721893</v>
      </c>
      <c r="I815" s="61">
        <v>99.46760975569957</v>
      </c>
      <c r="J815">
        <f t="shared" si="24"/>
        <v>0</v>
      </c>
    </row>
    <row r="816" spans="1:10" x14ac:dyDescent="0.25">
      <c r="A816" s="3" t="str">
        <f t="shared" si="25"/>
        <v>ZoneRemainder of System7/9/2021 (5:50pm to 8:54pm)23</v>
      </c>
      <c r="B816" t="s">
        <v>30</v>
      </c>
      <c r="C816" t="s">
        <v>48</v>
      </c>
      <c r="D816" t="s">
        <v>165</v>
      </c>
      <c r="E816" s="61">
        <v>23</v>
      </c>
      <c r="F816" s="61">
        <v>55.121829986572266</v>
      </c>
      <c r="G816" s="61">
        <v>38.944041212740657</v>
      </c>
      <c r="H816" s="61">
        <v>0.21831193566322327</v>
      </c>
      <c r="I816" s="61">
        <v>95.412373967711829</v>
      </c>
      <c r="J816">
        <f t="shared" si="24"/>
        <v>0</v>
      </c>
    </row>
    <row r="817" spans="1:10" x14ac:dyDescent="0.25">
      <c r="A817" s="3" t="str">
        <f t="shared" si="25"/>
        <v>ZoneRemainder of System7/9/2021 (5:50pm to 8:54pm)24</v>
      </c>
      <c r="B817" t="s">
        <v>30</v>
      </c>
      <c r="C817" t="s">
        <v>48</v>
      </c>
      <c r="D817" t="s">
        <v>165</v>
      </c>
      <c r="E817" s="61">
        <v>24</v>
      </c>
      <c r="F817" s="61">
        <v>54.978309631347656</v>
      </c>
      <c r="G817" s="61">
        <v>40.005360806847158</v>
      </c>
      <c r="H817" s="61">
        <v>0.21972668170928955</v>
      </c>
      <c r="I817" s="61">
        <v>93.131517061667338</v>
      </c>
      <c r="J817">
        <f t="shared" si="24"/>
        <v>0</v>
      </c>
    </row>
    <row r="818" spans="1:10" x14ac:dyDescent="0.25">
      <c r="A818" s="3" t="str">
        <f t="shared" si="25"/>
        <v>ZoneSouth Orange CountyAverage Event Day (5:50pm to 8:54pm)1</v>
      </c>
      <c r="B818" t="s">
        <v>30</v>
      </c>
      <c r="C818" t="s">
        <v>49</v>
      </c>
      <c r="D818" t="s">
        <v>164</v>
      </c>
      <c r="E818" s="61">
        <v>1</v>
      </c>
      <c r="F818" s="61"/>
      <c r="G818" s="61"/>
      <c r="H818" s="61"/>
      <c r="I818" s="61">
        <v>68.753076923076932</v>
      </c>
      <c r="J818">
        <f t="shared" si="24"/>
        <v>1</v>
      </c>
    </row>
    <row r="819" spans="1:10" x14ac:dyDescent="0.25">
      <c r="A819" s="3" t="str">
        <f t="shared" si="25"/>
        <v>ZoneSouth Orange CountyAverage Event Day (5:50pm to 8:54pm)2</v>
      </c>
      <c r="B819" t="s">
        <v>30</v>
      </c>
      <c r="C819" t="s">
        <v>49</v>
      </c>
      <c r="D819" t="s">
        <v>164</v>
      </c>
      <c r="E819" s="61">
        <v>2</v>
      </c>
      <c r="F819" s="61"/>
      <c r="G819" s="61"/>
      <c r="H819" s="61"/>
      <c r="I819" s="61">
        <v>68.582307692307694</v>
      </c>
      <c r="J819">
        <f t="shared" si="24"/>
        <v>1</v>
      </c>
    </row>
    <row r="820" spans="1:10" x14ac:dyDescent="0.25">
      <c r="A820" s="3" t="str">
        <f t="shared" si="25"/>
        <v>ZoneSouth Orange CountyAverage Event Day (5:50pm to 8:54pm)3</v>
      </c>
      <c r="B820" t="s">
        <v>30</v>
      </c>
      <c r="C820" t="s">
        <v>49</v>
      </c>
      <c r="D820" t="s">
        <v>164</v>
      </c>
      <c r="E820" s="61">
        <v>3</v>
      </c>
      <c r="F820" s="61"/>
      <c r="G820" s="61"/>
      <c r="H820" s="61"/>
      <c r="I820" s="61">
        <v>68.465384615384622</v>
      </c>
      <c r="J820">
        <f t="shared" si="24"/>
        <v>1</v>
      </c>
    </row>
    <row r="821" spans="1:10" x14ac:dyDescent="0.25">
      <c r="A821" s="3" t="str">
        <f t="shared" si="25"/>
        <v>ZoneSouth Orange CountyAverage Event Day (5:50pm to 8:54pm)4</v>
      </c>
      <c r="B821" t="s">
        <v>30</v>
      </c>
      <c r="C821" t="s">
        <v>49</v>
      </c>
      <c r="D821" t="s">
        <v>164</v>
      </c>
      <c r="E821" s="61">
        <v>4</v>
      </c>
      <c r="F821" s="61"/>
      <c r="G821" s="61"/>
      <c r="H821" s="61"/>
      <c r="I821" s="61">
        <v>68.386923076923068</v>
      </c>
      <c r="J821">
        <f t="shared" si="24"/>
        <v>1</v>
      </c>
    </row>
    <row r="822" spans="1:10" x14ac:dyDescent="0.25">
      <c r="A822" s="3" t="str">
        <f t="shared" si="25"/>
        <v>ZoneSouth Orange CountyAverage Event Day (5:50pm to 8:54pm)5</v>
      </c>
      <c r="B822" t="s">
        <v>30</v>
      </c>
      <c r="C822" t="s">
        <v>49</v>
      </c>
      <c r="D822" t="s">
        <v>164</v>
      </c>
      <c r="E822" s="61">
        <v>5</v>
      </c>
      <c r="F822" s="61"/>
      <c r="G822" s="61"/>
      <c r="H822" s="61"/>
      <c r="I822" s="61">
        <v>67.956923076923076</v>
      </c>
      <c r="J822">
        <f t="shared" si="24"/>
        <v>1</v>
      </c>
    </row>
    <row r="823" spans="1:10" x14ac:dyDescent="0.25">
      <c r="A823" s="3" t="str">
        <f t="shared" si="25"/>
        <v>ZoneSouth Orange CountyAverage Event Day (5:50pm to 8:54pm)6</v>
      </c>
      <c r="B823" t="s">
        <v>30</v>
      </c>
      <c r="C823" t="s">
        <v>49</v>
      </c>
      <c r="D823" t="s">
        <v>164</v>
      </c>
      <c r="E823" s="61">
        <v>6</v>
      </c>
      <c r="F823" s="61"/>
      <c r="G823" s="61"/>
      <c r="H823" s="61"/>
      <c r="I823" s="61">
        <v>67.455384615384617</v>
      </c>
      <c r="J823">
        <f t="shared" si="24"/>
        <v>1</v>
      </c>
    </row>
    <row r="824" spans="1:10" x14ac:dyDescent="0.25">
      <c r="A824" s="3" t="str">
        <f t="shared" si="25"/>
        <v>ZoneSouth Orange CountyAverage Event Day (5:50pm to 8:54pm)7</v>
      </c>
      <c r="B824" t="s">
        <v>30</v>
      </c>
      <c r="C824" t="s">
        <v>49</v>
      </c>
      <c r="D824" t="s">
        <v>164</v>
      </c>
      <c r="E824" s="61">
        <v>7</v>
      </c>
      <c r="F824" s="61"/>
      <c r="G824" s="61"/>
      <c r="H824" s="61"/>
      <c r="I824" s="61">
        <v>67.183846153846162</v>
      </c>
      <c r="J824">
        <f t="shared" si="24"/>
        <v>1</v>
      </c>
    </row>
    <row r="825" spans="1:10" x14ac:dyDescent="0.25">
      <c r="A825" s="3" t="str">
        <f t="shared" si="25"/>
        <v>ZoneSouth Orange CountyAverage Event Day (5:50pm to 8:54pm)8</v>
      </c>
      <c r="B825" t="s">
        <v>30</v>
      </c>
      <c r="C825" t="s">
        <v>49</v>
      </c>
      <c r="D825" t="s">
        <v>164</v>
      </c>
      <c r="E825" s="61">
        <v>8</v>
      </c>
      <c r="F825" s="61"/>
      <c r="G825" s="61"/>
      <c r="H825" s="61"/>
      <c r="I825" s="61">
        <v>68.095384615384631</v>
      </c>
      <c r="J825">
        <f t="shared" si="24"/>
        <v>1</v>
      </c>
    </row>
    <row r="826" spans="1:10" x14ac:dyDescent="0.25">
      <c r="A826" s="3" t="str">
        <f t="shared" si="25"/>
        <v>ZoneSouth Orange CountyAverage Event Day (5:50pm to 8:54pm)9</v>
      </c>
      <c r="B826" t="s">
        <v>30</v>
      </c>
      <c r="C826" t="s">
        <v>49</v>
      </c>
      <c r="D826" t="s">
        <v>164</v>
      </c>
      <c r="E826" s="61">
        <v>9</v>
      </c>
      <c r="F826" s="61"/>
      <c r="G826" s="61"/>
      <c r="H826" s="61"/>
      <c r="I826" s="61">
        <v>70.5</v>
      </c>
      <c r="J826">
        <f t="shared" si="24"/>
        <v>1</v>
      </c>
    </row>
    <row r="827" spans="1:10" x14ac:dyDescent="0.25">
      <c r="A827" s="3" t="str">
        <f t="shared" si="25"/>
        <v>ZoneSouth Orange CountyAverage Event Day (5:50pm to 8:54pm)10</v>
      </c>
      <c r="B827" t="s">
        <v>30</v>
      </c>
      <c r="C827" t="s">
        <v>49</v>
      </c>
      <c r="D827" t="s">
        <v>164</v>
      </c>
      <c r="E827" s="61">
        <v>10</v>
      </c>
      <c r="F827" s="61"/>
      <c r="G827" s="61"/>
      <c r="H827" s="61"/>
      <c r="I827" s="61">
        <v>74.330769230769235</v>
      </c>
      <c r="J827">
        <f t="shared" si="24"/>
        <v>1</v>
      </c>
    </row>
    <row r="828" spans="1:10" x14ac:dyDescent="0.25">
      <c r="A828" s="3" t="str">
        <f t="shared" si="25"/>
        <v>ZoneSouth Orange CountyAverage Event Day (5:50pm to 8:54pm)11</v>
      </c>
      <c r="B828" t="s">
        <v>30</v>
      </c>
      <c r="C828" t="s">
        <v>49</v>
      </c>
      <c r="D828" t="s">
        <v>164</v>
      </c>
      <c r="E828" s="61">
        <v>11</v>
      </c>
      <c r="F828" s="61"/>
      <c r="G828" s="61"/>
      <c r="H828" s="61"/>
      <c r="I828" s="61">
        <v>77.223076923076931</v>
      </c>
      <c r="J828">
        <f t="shared" si="24"/>
        <v>1</v>
      </c>
    </row>
    <row r="829" spans="1:10" x14ac:dyDescent="0.25">
      <c r="A829" s="3" t="str">
        <f t="shared" si="25"/>
        <v>ZoneSouth Orange CountyAverage Event Day (5:50pm to 8:54pm)12</v>
      </c>
      <c r="B829" t="s">
        <v>30</v>
      </c>
      <c r="C829" t="s">
        <v>49</v>
      </c>
      <c r="D829" t="s">
        <v>164</v>
      </c>
      <c r="E829" s="61">
        <v>12</v>
      </c>
      <c r="F829" s="61"/>
      <c r="G829" s="61"/>
      <c r="H829" s="61"/>
      <c r="I829" s="61">
        <v>79.269230769230774</v>
      </c>
      <c r="J829">
        <f t="shared" si="24"/>
        <v>1</v>
      </c>
    </row>
    <row r="830" spans="1:10" x14ac:dyDescent="0.25">
      <c r="A830" s="3" t="str">
        <f t="shared" si="25"/>
        <v>ZoneSouth Orange CountyAverage Event Day (5:50pm to 8:54pm)13</v>
      </c>
      <c r="B830" t="s">
        <v>30</v>
      </c>
      <c r="C830" t="s">
        <v>49</v>
      </c>
      <c r="D830" t="s">
        <v>164</v>
      </c>
      <c r="E830" s="61">
        <v>13</v>
      </c>
      <c r="F830" s="61"/>
      <c r="G830" s="61"/>
      <c r="H830" s="61"/>
      <c r="I830" s="61">
        <v>79.969230769230776</v>
      </c>
      <c r="J830">
        <f t="shared" si="24"/>
        <v>1</v>
      </c>
    </row>
    <row r="831" spans="1:10" x14ac:dyDescent="0.25">
      <c r="A831" s="3" t="str">
        <f t="shared" si="25"/>
        <v>ZoneSouth Orange CountyAverage Event Day (5:50pm to 8:54pm)14</v>
      </c>
      <c r="B831" t="s">
        <v>30</v>
      </c>
      <c r="C831" t="s">
        <v>49</v>
      </c>
      <c r="D831" t="s">
        <v>164</v>
      </c>
      <c r="E831" s="61">
        <v>14</v>
      </c>
      <c r="F831" s="61"/>
      <c r="G831" s="61"/>
      <c r="H831" s="61"/>
      <c r="I831" s="61">
        <v>80.884615384615387</v>
      </c>
      <c r="J831">
        <f t="shared" si="24"/>
        <v>1</v>
      </c>
    </row>
    <row r="832" spans="1:10" x14ac:dyDescent="0.25">
      <c r="A832" s="3" t="str">
        <f t="shared" si="25"/>
        <v>ZoneSouth Orange CountyAverage Event Day (5:50pm to 8:54pm)15</v>
      </c>
      <c r="B832" t="s">
        <v>30</v>
      </c>
      <c r="C832" t="s">
        <v>49</v>
      </c>
      <c r="D832" t="s">
        <v>164</v>
      </c>
      <c r="E832" s="61">
        <v>15</v>
      </c>
      <c r="F832" s="61"/>
      <c r="G832" s="61"/>
      <c r="H832" s="61"/>
      <c r="I832" s="61">
        <v>80.984615384615395</v>
      </c>
      <c r="J832">
        <f t="shared" si="24"/>
        <v>1</v>
      </c>
    </row>
    <row r="833" spans="1:10" x14ac:dyDescent="0.25">
      <c r="A833" s="3" t="str">
        <f t="shared" si="25"/>
        <v>ZoneSouth Orange CountyAverage Event Day (5:50pm to 8:54pm)16</v>
      </c>
      <c r="B833" t="s">
        <v>30</v>
      </c>
      <c r="C833" t="s">
        <v>49</v>
      </c>
      <c r="D833" t="s">
        <v>164</v>
      </c>
      <c r="E833" s="61">
        <v>16</v>
      </c>
      <c r="F833" s="61"/>
      <c r="G833" s="61"/>
      <c r="H833" s="61"/>
      <c r="I833" s="61">
        <v>80.976923076923057</v>
      </c>
      <c r="J833">
        <f t="shared" si="24"/>
        <v>1</v>
      </c>
    </row>
    <row r="834" spans="1:10" x14ac:dyDescent="0.25">
      <c r="A834" s="3" t="str">
        <f t="shared" si="25"/>
        <v>ZoneSouth Orange CountyAverage Event Day (5:50pm to 8:54pm)17</v>
      </c>
      <c r="B834" t="s">
        <v>30</v>
      </c>
      <c r="C834" t="s">
        <v>49</v>
      </c>
      <c r="D834" t="s">
        <v>164</v>
      </c>
      <c r="E834" s="61">
        <v>17</v>
      </c>
      <c r="F834" s="61"/>
      <c r="G834" s="61"/>
      <c r="H834" s="61"/>
      <c r="I834" s="61">
        <v>81.884615384615387</v>
      </c>
      <c r="J834">
        <f t="shared" ref="J834:J897" si="26">INDEX(events, MATCH(CONCATENATE(B834, C834, D834), events_y, 0), MATCH("Confidential", events_x, 0))</f>
        <v>1</v>
      </c>
    </row>
    <row r="835" spans="1:10" x14ac:dyDescent="0.25">
      <c r="A835" s="3" t="str">
        <f t="shared" ref="A835:A898" si="27">B835&amp;C835&amp;D835&amp;E835</f>
        <v>ZoneSouth Orange CountyAverage Event Day (5:50pm to 8:54pm)18</v>
      </c>
      <c r="B835" t="s">
        <v>30</v>
      </c>
      <c r="C835" t="s">
        <v>49</v>
      </c>
      <c r="D835" t="s">
        <v>164</v>
      </c>
      <c r="E835" s="61">
        <v>18</v>
      </c>
      <c r="F835" s="61"/>
      <c r="G835" s="61"/>
      <c r="H835" s="61"/>
      <c r="I835" s="61">
        <v>80.900000000000006</v>
      </c>
      <c r="J835">
        <f t="shared" si="26"/>
        <v>1</v>
      </c>
    </row>
    <row r="836" spans="1:10" x14ac:dyDescent="0.25">
      <c r="A836" s="3" t="str">
        <f t="shared" si="27"/>
        <v>ZoneSouth Orange CountyAverage Event Day (5:50pm to 8:54pm)19</v>
      </c>
      <c r="B836" t="s">
        <v>30</v>
      </c>
      <c r="C836" t="s">
        <v>49</v>
      </c>
      <c r="D836" t="s">
        <v>164</v>
      </c>
      <c r="E836" s="61">
        <v>19</v>
      </c>
      <c r="F836" s="61"/>
      <c r="G836" s="61"/>
      <c r="H836" s="61"/>
      <c r="I836" s="61">
        <v>79.661538461538456</v>
      </c>
      <c r="J836">
        <f t="shared" si="26"/>
        <v>1</v>
      </c>
    </row>
    <row r="837" spans="1:10" x14ac:dyDescent="0.25">
      <c r="A837" s="3" t="str">
        <f t="shared" si="27"/>
        <v>ZoneSouth Orange CountyAverage Event Day (5:50pm to 8:54pm)20</v>
      </c>
      <c r="B837" t="s">
        <v>30</v>
      </c>
      <c r="C837" t="s">
        <v>49</v>
      </c>
      <c r="D837" t="s">
        <v>164</v>
      </c>
      <c r="E837" s="61">
        <v>20</v>
      </c>
      <c r="F837" s="61"/>
      <c r="G837" s="61"/>
      <c r="H837" s="61"/>
      <c r="I837" s="61">
        <v>77.515384615384605</v>
      </c>
      <c r="J837">
        <f t="shared" si="26"/>
        <v>1</v>
      </c>
    </row>
    <row r="838" spans="1:10" x14ac:dyDescent="0.25">
      <c r="A838" s="3" t="str">
        <f t="shared" si="27"/>
        <v>ZoneSouth Orange CountyAverage Event Day (5:50pm to 8:54pm)21</v>
      </c>
      <c r="B838" t="s">
        <v>30</v>
      </c>
      <c r="C838" t="s">
        <v>49</v>
      </c>
      <c r="D838" t="s">
        <v>164</v>
      </c>
      <c r="E838" s="61">
        <v>21</v>
      </c>
      <c r="F838" s="61"/>
      <c r="G838" s="61"/>
      <c r="H838" s="61"/>
      <c r="I838" s="61">
        <v>74.869230769230768</v>
      </c>
      <c r="J838">
        <f t="shared" si="26"/>
        <v>1</v>
      </c>
    </row>
    <row r="839" spans="1:10" x14ac:dyDescent="0.25">
      <c r="A839" s="3" t="str">
        <f t="shared" si="27"/>
        <v>ZoneSouth Orange CountyAverage Event Day (5:50pm to 8:54pm)22</v>
      </c>
      <c r="B839" t="s">
        <v>30</v>
      </c>
      <c r="C839" t="s">
        <v>49</v>
      </c>
      <c r="D839" t="s">
        <v>164</v>
      </c>
      <c r="E839" s="61">
        <v>22</v>
      </c>
      <c r="F839" s="61"/>
      <c r="G839" s="61"/>
      <c r="H839" s="61"/>
      <c r="I839" s="61">
        <v>72.142307692307696</v>
      </c>
      <c r="J839">
        <f t="shared" si="26"/>
        <v>1</v>
      </c>
    </row>
    <row r="840" spans="1:10" x14ac:dyDescent="0.25">
      <c r="A840" s="3" t="str">
        <f t="shared" si="27"/>
        <v>ZoneSouth Orange CountyAverage Event Day (5:50pm to 8:54pm)23</v>
      </c>
      <c r="B840" t="s">
        <v>30</v>
      </c>
      <c r="C840" t="s">
        <v>49</v>
      </c>
      <c r="D840" t="s">
        <v>164</v>
      </c>
      <c r="E840" s="61">
        <v>23</v>
      </c>
      <c r="F840" s="61"/>
      <c r="G840" s="61"/>
      <c r="H840" s="61"/>
      <c r="I840" s="61">
        <v>71.619230769230768</v>
      </c>
      <c r="J840">
        <f t="shared" si="26"/>
        <v>1</v>
      </c>
    </row>
    <row r="841" spans="1:10" x14ac:dyDescent="0.25">
      <c r="A841" s="3" t="str">
        <f t="shared" si="27"/>
        <v>ZoneSouth Orange CountyAverage Event Day (5:50pm to 8:54pm)24</v>
      </c>
      <c r="B841" t="s">
        <v>30</v>
      </c>
      <c r="C841" t="s">
        <v>49</v>
      </c>
      <c r="D841" t="s">
        <v>164</v>
      </c>
      <c r="E841" s="61">
        <v>24</v>
      </c>
      <c r="F841" s="61"/>
      <c r="G841" s="61"/>
      <c r="H841" s="61"/>
      <c r="I841" s="61">
        <v>71.023076923076914</v>
      </c>
      <c r="J841">
        <f t="shared" si="26"/>
        <v>1</v>
      </c>
    </row>
    <row r="842" spans="1:10" x14ac:dyDescent="0.25">
      <c r="A842" s="3" t="str">
        <f t="shared" si="27"/>
        <v>ZoneSouth Orange County7/9/2021 (5:50pm to 8:54pm)1</v>
      </c>
      <c r="B842" t="s">
        <v>30</v>
      </c>
      <c r="C842" t="s">
        <v>49</v>
      </c>
      <c r="D842" t="s">
        <v>165</v>
      </c>
      <c r="E842" s="61">
        <v>1</v>
      </c>
      <c r="F842" s="61"/>
      <c r="G842" s="61"/>
      <c r="H842" s="61"/>
      <c r="I842" s="61">
        <v>68.753076923076932</v>
      </c>
      <c r="J842">
        <f t="shared" si="26"/>
        <v>1</v>
      </c>
    </row>
    <row r="843" spans="1:10" x14ac:dyDescent="0.25">
      <c r="A843" s="3" t="str">
        <f t="shared" si="27"/>
        <v>ZoneSouth Orange County7/9/2021 (5:50pm to 8:54pm)2</v>
      </c>
      <c r="B843" t="s">
        <v>30</v>
      </c>
      <c r="C843" t="s">
        <v>49</v>
      </c>
      <c r="D843" t="s">
        <v>165</v>
      </c>
      <c r="E843" s="61">
        <v>2</v>
      </c>
      <c r="F843" s="61"/>
      <c r="G843" s="61"/>
      <c r="H843" s="61"/>
      <c r="I843" s="61">
        <v>68.582307692307694</v>
      </c>
      <c r="J843">
        <f t="shared" si="26"/>
        <v>1</v>
      </c>
    </row>
    <row r="844" spans="1:10" x14ac:dyDescent="0.25">
      <c r="A844" s="3" t="str">
        <f t="shared" si="27"/>
        <v>ZoneSouth Orange County7/9/2021 (5:50pm to 8:54pm)3</v>
      </c>
      <c r="B844" t="s">
        <v>30</v>
      </c>
      <c r="C844" t="s">
        <v>49</v>
      </c>
      <c r="D844" t="s">
        <v>165</v>
      </c>
      <c r="E844" s="61">
        <v>3</v>
      </c>
      <c r="F844" s="61"/>
      <c r="G844" s="61"/>
      <c r="H844" s="61"/>
      <c r="I844" s="61">
        <v>68.465384615384622</v>
      </c>
      <c r="J844">
        <f t="shared" si="26"/>
        <v>1</v>
      </c>
    </row>
    <row r="845" spans="1:10" x14ac:dyDescent="0.25">
      <c r="A845" s="3" t="str">
        <f t="shared" si="27"/>
        <v>ZoneSouth Orange County7/9/2021 (5:50pm to 8:54pm)4</v>
      </c>
      <c r="B845" t="s">
        <v>30</v>
      </c>
      <c r="C845" t="s">
        <v>49</v>
      </c>
      <c r="D845" t="s">
        <v>165</v>
      </c>
      <c r="E845" s="61">
        <v>4</v>
      </c>
      <c r="F845" s="61"/>
      <c r="G845" s="61"/>
      <c r="H845" s="61"/>
      <c r="I845" s="61">
        <v>68.386923076923068</v>
      </c>
      <c r="J845">
        <f t="shared" si="26"/>
        <v>1</v>
      </c>
    </row>
    <row r="846" spans="1:10" x14ac:dyDescent="0.25">
      <c r="A846" s="3" t="str">
        <f t="shared" si="27"/>
        <v>ZoneSouth Orange County7/9/2021 (5:50pm to 8:54pm)5</v>
      </c>
      <c r="B846" t="s">
        <v>30</v>
      </c>
      <c r="C846" t="s">
        <v>49</v>
      </c>
      <c r="D846" t="s">
        <v>165</v>
      </c>
      <c r="E846" s="61">
        <v>5</v>
      </c>
      <c r="F846" s="61"/>
      <c r="G846" s="61"/>
      <c r="H846" s="61"/>
      <c r="I846" s="61">
        <v>67.956923076923076</v>
      </c>
      <c r="J846">
        <f t="shared" si="26"/>
        <v>1</v>
      </c>
    </row>
    <row r="847" spans="1:10" x14ac:dyDescent="0.25">
      <c r="A847" s="3" t="str">
        <f t="shared" si="27"/>
        <v>ZoneSouth Orange County7/9/2021 (5:50pm to 8:54pm)6</v>
      </c>
      <c r="B847" t="s">
        <v>30</v>
      </c>
      <c r="C847" t="s">
        <v>49</v>
      </c>
      <c r="D847" t="s">
        <v>165</v>
      </c>
      <c r="E847" s="61">
        <v>6</v>
      </c>
      <c r="F847" s="61"/>
      <c r="G847" s="61"/>
      <c r="H847" s="61"/>
      <c r="I847" s="61">
        <v>67.455384615384617</v>
      </c>
      <c r="J847">
        <f t="shared" si="26"/>
        <v>1</v>
      </c>
    </row>
    <row r="848" spans="1:10" x14ac:dyDescent="0.25">
      <c r="A848" s="3" t="str">
        <f t="shared" si="27"/>
        <v>ZoneSouth Orange County7/9/2021 (5:50pm to 8:54pm)7</v>
      </c>
      <c r="B848" t="s">
        <v>30</v>
      </c>
      <c r="C848" t="s">
        <v>49</v>
      </c>
      <c r="D848" t="s">
        <v>165</v>
      </c>
      <c r="E848" s="61">
        <v>7</v>
      </c>
      <c r="F848" s="61"/>
      <c r="G848" s="61"/>
      <c r="H848" s="61"/>
      <c r="I848" s="61">
        <v>67.183846153846162</v>
      </c>
      <c r="J848">
        <f t="shared" si="26"/>
        <v>1</v>
      </c>
    </row>
    <row r="849" spans="1:10" x14ac:dyDescent="0.25">
      <c r="A849" s="3" t="str">
        <f t="shared" si="27"/>
        <v>ZoneSouth Orange County7/9/2021 (5:50pm to 8:54pm)8</v>
      </c>
      <c r="B849" t="s">
        <v>30</v>
      </c>
      <c r="C849" t="s">
        <v>49</v>
      </c>
      <c r="D849" t="s">
        <v>165</v>
      </c>
      <c r="E849" s="61">
        <v>8</v>
      </c>
      <c r="F849" s="61"/>
      <c r="G849" s="61"/>
      <c r="H849" s="61"/>
      <c r="I849" s="61">
        <v>68.095384615384631</v>
      </c>
      <c r="J849">
        <f t="shared" si="26"/>
        <v>1</v>
      </c>
    </row>
    <row r="850" spans="1:10" x14ac:dyDescent="0.25">
      <c r="A850" s="3" t="str">
        <f t="shared" si="27"/>
        <v>ZoneSouth Orange County7/9/2021 (5:50pm to 8:54pm)9</v>
      </c>
      <c r="B850" t="s">
        <v>30</v>
      </c>
      <c r="C850" t="s">
        <v>49</v>
      </c>
      <c r="D850" t="s">
        <v>165</v>
      </c>
      <c r="E850" s="61">
        <v>9</v>
      </c>
      <c r="F850" s="61"/>
      <c r="G850" s="61"/>
      <c r="H850" s="61"/>
      <c r="I850" s="61">
        <v>70.5</v>
      </c>
      <c r="J850">
        <f t="shared" si="26"/>
        <v>1</v>
      </c>
    </row>
    <row r="851" spans="1:10" x14ac:dyDescent="0.25">
      <c r="A851" s="3" t="str">
        <f t="shared" si="27"/>
        <v>ZoneSouth Orange County7/9/2021 (5:50pm to 8:54pm)10</v>
      </c>
      <c r="B851" t="s">
        <v>30</v>
      </c>
      <c r="C851" t="s">
        <v>49</v>
      </c>
      <c r="D851" t="s">
        <v>165</v>
      </c>
      <c r="E851" s="61">
        <v>10</v>
      </c>
      <c r="F851" s="61"/>
      <c r="G851" s="61"/>
      <c r="H851" s="61"/>
      <c r="I851" s="61">
        <v>74.330769230769235</v>
      </c>
      <c r="J851">
        <f t="shared" si="26"/>
        <v>1</v>
      </c>
    </row>
    <row r="852" spans="1:10" x14ac:dyDescent="0.25">
      <c r="A852" s="3" t="str">
        <f t="shared" si="27"/>
        <v>ZoneSouth Orange County7/9/2021 (5:50pm to 8:54pm)11</v>
      </c>
      <c r="B852" t="s">
        <v>30</v>
      </c>
      <c r="C852" t="s">
        <v>49</v>
      </c>
      <c r="D852" t="s">
        <v>165</v>
      </c>
      <c r="E852" s="61">
        <v>11</v>
      </c>
      <c r="F852" s="61"/>
      <c r="G852" s="61"/>
      <c r="H852" s="61"/>
      <c r="I852" s="61">
        <v>77.223076923076931</v>
      </c>
      <c r="J852">
        <f t="shared" si="26"/>
        <v>1</v>
      </c>
    </row>
    <row r="853" spans="1:10" x14ac:dyDescent="0.25">
      <c r="A853" s="3" t="str">
        <f t="shared" si="27"/>
        <v>ZoneSouth Orange County7/9/2021 (5:50pm to 8:54pm)12</v>
      </c>
      <c r="B853" t="s">
        <v>30</v>
      </c>
      <c r="C853" t="s">
        <v>49</v>
      </c>
      <c r="D853" t="s">
        <v>165</v>
      </c>
      <c r="E853" s="61">
        <v>12</v>
      </c>
      <c r="F853" s="61"/>
      <c r="G853" s="61"/>
      <c r="H853" s="61"/>
      <c r="I853" s="61">
        <v>79.269230769230774</v>
      </c>
      <c r="J853">
        <f t="shared" si="26"/>
        <v>1</v>
      </c>
    </row>
    <row r="854" spans="1:10" x14ac:dyDescent="0.25">
      <c r="A854" s="3" t="str">
        <f t="shared" si="27"/>
        <v>ZoneSouth Orange County7/9/2021 (5:50pm to 8:54pm)13</v>
      </c>
      <c r="B854" t="s">
        <v>30</v>
      </c>
      <c r="C854" t="s">
        <v>49</v>
      </c>
      <c r="D854" t="s">
        <v>165</v>
      </c>
      <c r="E854" s="61">
        <v>13</v>
      </c>
      <c r="F854" s="61"/>
      <c r="G854" s="61"/>
      <c r="H854" s="61"/>
      <c r="I854" s="61">
        <v>79.969230769230776</v>
      </c>
      <c r="J854">
        <f t="shared" si="26"/>
        <v>1</v>
      </c>
    </row>
    <row r="855" spans="1:10" x14ac:dyDescent="0.25">
      <c r="A855" s="3" t="str">
        <f t="shared" si="27"/>
        <v>ZoneSouth Orange County7/9/2021 (5:50pm to 8:54pm)14</v>
      </c>
      <c r="B855" t="s">
        <v>30</v>
      </c>
      <c r="C855" t="s">
        <v>49</v>
      </c>
      <c r="D855" t="s">
        <v>165</v>
      </c>
      <c r="E855" s="61">
        <v>14</v>
      </c>
      <c r="F855" s="61"/>
      <c r="G855" s="61"/>
      <c r="H855" s="61"/>
      <c r="I855" s="61">
        <v>80.884615384615387</v>
      </c>
      <c r="J855">
        <f t="shared" si="26"/>
        <v>1</v>
      </c>
    </row>
    <row r="856" spans="1:10" x14ac:dyDescent="0.25">
      <c r="A856" s="3" t="str">
        <f t="shared" si="27"/>
        <v>ZoneSouth Orange County7/9/2021 (5:50pm to 8:54pm)15</v>
      </c>
      <c r="B856" t="s">
        <v>30</v>
      </c>
      <c r="C856" t="s">
        <v>49</v>
      </c>
      <c r="D856" t="s">
        <v>165</v>
      </c>
      <c r="E856" s="61">
        <v>15</v>
      </c>
      <c r="F856" s="61"/>
      <c r="G856" s="61"/>
      <c r="H856" s="61"/>
      <c r="I856" s="61">
        <v>80.984615384615395</v>
      </c>
      <c r="J856">
        <f t="shared" si="26"/>
        <v>1</v>
      </c>
    </row>
    <row r="857" spans="1:10" x14ac:dyDescent="0.25">
      <c r="A857" s="3" t="str">
        <f t="shared" si="27"/>
        <v>ZoneSouth Orange County7/9/2021 (5:50pm to 8:54pm)16</v>
      </c>
      <c r="B857" t="s">
        <v>30</v>
      </c>
      <c r="C857" t="s">
        <v>49</v>
      </c>
      <c r="D857" t="s">
        <v>165</v>
      </c>
      <c r="E857" s="61">
        <v>16</v>
      </c>
      <c r="F857" s="61"/>
      <c r="G857" s="61"/>
      <c r="H857" s="61"/>
      <c r="I857" s="61">
        <v>80.976923076923057</v>
      </c>
      <c r="J857">
        <f t="shared" si="26"/>
        <v>1</v>
      </c>
    </row>
    <row r="858" spans="1:10" x14ac:dyDescent="0.25">
      <c r="A858" s="3" t="str">
        <f t="shared" si="27"/>
        <v>ZoneSouth Orange County7/9/2021 (5:50pm to 8:54pm)17</v>
      </c>
      <c r="B858" t="s">
        <v>30</v>
      </c>
      <c r="C858" t="s">
        <v>49</v>
      </c>
      <c r="D858" t="s">
        <v>165</v>
      </c>
      <c r="E858" s="61">
        <v>17</v>
      </c>
      <c r="F858" s="61"/>
      <c r="G858" s="61"/>
      <c r="H858" s="61"/>
      <c r="I858" s="61">
        <v>81.884615384615387</v>
      </c>
      <c r="J858">
        <f t="shared" si="26"/>
        <v>1</v>
      </c>
    </row>
    <row r="859" spans="1:10" x14ac:dyDescent="0.25">
      <c r="A859" s="3" t="str">
        <f t="shared" si="27"/>
        <v>ZoneSouth Orange County7/9/2021 (5:50pm to 8:54pm)18</v>
      </c>
      <c r="B859" t="s">
        <v>30</v>
      </c>
      <c r="C859" t="s">
        <v>49</v>
      </c>
      <c r="D859" t="s">
        <v>165</v>
      </c>
      <c r="E859" s="61">
        <v>18</v>
      </c>
      <c r="F859" s="61"/>
      <c r="G859" s="61"/>
      <c r="H859" s="61"/>
      <c r="I859" s="61">
        <v>80.900000000000006</v>
      </c>
      <c r="J859">
        <f t="shared" si="26"/>
        <v>1</v>
      </c>
    </row>
    <row r="860" spans="1:10" x14ac:dyDescent="0.25">
      <c r="A860" s="3" t="str">
        <f t="shared" si="27"/>
        <v>ZoneSouth Orange County7/9/2021 (5:50pm to 8:54pm)19</v>
      </c>
      <c r="B860" t="s">
        <v>30</v>
      </c>
      <c r="C860" t="s">
        <v>49</v>
      </c>
      <c r="D860" t="s">
        <v>165</v>
      </c>
      <c r="E860" s="61">
        <v>19</v>
      </c>
      <c r="F860" s="61"/>
      <c r="G860" s="61"/>
      <c r="H860" s="61"/>
      <c r="I860" s="61">
        <v>79.661538461538456</v>
      </c>
      <c r="J860">
        <f t="shared" si="26"/>
        <v>1</v>
      </c>
    </row>
    <row r="861" spans="1:10" x14ac:dyDescent="0.25">
      <c r="A861" s="3" t="str">
        <f t="shared" si="27"/>
        <v>ZoneSouth Orange County7/9/2021 (5:50pm to 8:54pm)20</v>
      </c>
      <c r="B861" t="s">
        <v>30</v>
      </c>
      <c r="C861" t="s">
        <v>49</v>
      </c>
      <c r="D861" t="s">
        <v>165</v>
      </c>
      <c r="E861" s="61">
        <v>20</v>
      </c>
      <c r="F861" s="61"/>
      <c r="G861" s="61"/>
      <c r="H861" s="61"/>
      <c r="I861" s="61">
        <v>77.515384615384605</v>
      </c>
      <c r="J861">
        <f t="shared" si="26"/>
        <v>1</v>
      </c>
    </row>
    <row r="862" spans="1:10" x14ac:dyDescent="0.25">
      <c r="A862" s="3" t="str">
        <f t="shared" si="27"/>
        <v>ZoneSouth Orange County7/9/2021 (5:50pm to 8:54pm)21</v>
      </c>
      <c r="B862" t="s">
        <v>30</v>
      </c>
      <c r="C862" t="s">
        <v>49</v>
      </c>
      <c r="D862" t="s">
        <v>165</v>
      </c>
      <c r="E862" s="61">
        <v>21</v>
      </c>
      <c r="F862" s="61"/>
      <c r="G862" s="61"/>
      <c r="H862" s="61"/>
      <c r="I862" s="61">
        <v>74.869230769230768</v>
      </c>
      <c r="J862">
        <f t="shared" si="26"/>
        <v>1</v>
      </c>
    </row>
    <row r="863" spans="1:10" x14ac:dyDescent="0.25">
      <c r="A863" s="3" t="str">
        <f t="shared" si="27"/>
        <v>ZoneSouth Orange County7/9/2021 (5:50pm to 8:54pm)22</v>
      </c>
      <c r="B863" t="s">
        <v>30</v>
      </c>
      <c r="C863" t="s">
        <v>49</v>
      </c>
      <c r="D863" t="s">
        <v>165</v>
      </c>
      <c r="E863" s="61">
        <v>22</v>
      </c>
      <c r="F863" s="61"/>
      <c r="G863" s="61"/>
      <c r="H863" s="61"/>
      <c r="I863" s="61">
        <v>72.142307692307696</v>
      </c>
      <c r="J863">
        <f t="shared" si="26"/>
        <v>1</v>
      </c>
    </row>
    <row r="864" spans="1:10" x14ac:dyDescent="0.25">
      <c r="A864" s="3" t="str">
        <f t="shared" si="27"/>
        <v>ZoneSouth Orange County7/9/2021 (5:50pm to 8:54pm)23</v>
      </c>
      <c r="B864" t="s">
        <v>30</v>
      </c>
      <c r="C864" t="s">
        <v>49</v>
      </c>
      <c r="D864" t="s">
        <v>165</v>
      </c>
      <c r="E864" s="61">
        <v>23</v>
      </c>
      <c r="F864" s="61"/>
      <c r="G864" s="61"/>
      <c r="H864" s="61"/>
      <c r="I864" s="61">
        <v>71.619230769230768</v>
      </c>
      <c r="J864">
        <f t="shared" si="26"/>
        <v>1</v>
      </c>
    </row>
    <row r="865" spans="1:10" x14ac:dyDescent="0.25">
      <c r="A865" s="3" t="str">
        <f t="shared" si="27"/>
        <v>ZoneSouth Orange County7/9/2021 (5:50pm to 8:54pm)24</v>
      </c>
      <c r="B865" t="s">
        <v>30</v>
      </c>
      <c r="C865" t="s">
        <v>49</v>
      </c>
      <c r="D865" t="s">
        <v>165</v>
      </c>
      <c r="E865" s="61">
        <v>24</v>
      </c>
      <c r="F865" s="61"/>
      <c r="G865" s="61"/>
      <c r="H865" s="61"/>
      <c r="I865" s="61">
        <v>71.023076923076914</v>
      </c>
      <c r="J865">
        <f t="shared" si="26"/>
        <v>1</v>
      </c>
    </row>
    <row r="866" spans="1:10" x14ac:dyDescent="0.25">
      <c r="A866" s="3" t="str">
        <f t="shared" si="27"/>
        <v>ZoneSouth of LugoAverage Event Day (5:50pm to 8:54pm)1</v>
      </c>
      <c r="B866" t="s">
        <v>30</v>
      </c>
      <c r="C866" t="s">
        <v>50</v>
      </c>
      <c r="D866" t="s">
        <v>164</v>
      </c>
      <c r="E866" s="61">
        <v>1</v>
      </c>
      <c r="F866" s="61"/>
      <c r="G866" s="61"/>
      <c r="H866" s="61"/>
      <c r="I866" s="61">
        <v>74.951884057664529</v>
      </c>
      <c r="J866">
        <f t="shared" si="26"/>
        <v>2</v>
      </c>
    </row>
    <row r="867" spans="1:10" x14ac:dyDescent="0.25">
      <c r="A867" s="3" t="str">
        <f t="shared" si="27"/>
        <v>ZoneSouth of LugoAverage Event Day (5:50pm to 8:54pm)2</v>
      </c>
      <c r="B867" t="s">
        <v>30</v>
      </c>
      <c r="C867" t="s">
        <v>50</v>
      </c>
      <c r="D867" t="s">
        <v>164</v>
      </c>
      <c r="E867" s="61">
        <v>2</v>
      </c>
      <c r="F867" s="61"/>
      <c r="G867" s="61"/>
      <c r="H867" s="61"/>
      <c r="I867" s="61">
        <v>73.991884056420616</v>
      </c>
      <c r="J867">
        <f t="shared" si="26"/>
        <v>2</v>
      </c>
    </row>
    <row r="868" spans="1:10" x14ac:dyDescent="0.25">
      <c r="A868" s="3" t="str">
        <f t="shared" si="27"/>
        <v>ZoneSouth of LugoAverage Event Day (5:50pm to 8:54pm)3</v>
      </c>
      <c r="B868" t="s">
        <v>30</v>
      </c>
      <c r="C868" t="s">
        <v>50</v>
      </c>
      <c r="D868" t="s">
        <v>164</v>
      </c>
      <c r="E868" s="61">
        <v>3</v>
      </c>
      <c r="F868" s="61"/>
      <c r="G868" s="61"/>
      <c r="H868" s="61"/>
      <c r="I868" s="61">
        <v>72.865217392656433</v>
      </c>
      <c r="J868">
        <f t="shared" si="26"/>
        <v>2</v>
      </c>
    </row>
    <row r="869" spans="1:10" x14ac:dyDescent="0.25">
      <c r="A869" s="3" t="str">
        <f t="shared" si="27"/>
        <v>ZoneSouth of LugoAverage Event Day (5:50pm to 8:54pm)4</v>
      </c>
      <c r="B869" t="s">
        <v>30</v>
      </c>
      <c r="C869" t="s">
        <v>50</v>
      </c>
      <c r="D869" t="s">
        <v>164</v>
      </c>
      <c r="E869" s="61">
        <v>4</v>
      </c>
      <c r="F869" s="61"/>
      <c r="G869" s="61"/>
      <c r="H869" s="61"/>
      <c r="I869" s="61">
        <v>72.236811595104299</v>
      </c>
      <c r="J869">
        <f t="shared" si="26"/>
        <v>2</v>
      </c>
    </row>
    <row r="870" spans="1:10" x14ac:dyDescent="0.25">
      <c r="A870" s="3" t="str">
        <f t="shared" si="27"/>
        <v>ZoneSouth of LugoAverage Event Day (5:50pm to 8:54pm)5</v>
      </c>
      <c r="B870" t="s">
        <v>30</v>
      </c>
      <c r="C870" t="s">
        <v>50</v>
      </c>
      <c r="D870" t="s">
        <v>164</v>
      </c>
      <c r="E870" s="61">
        <v>5</v>
      </c>
      <c r="F870" s="61"/>
      <c r="G870" s="61"/>
      <c r="H870" s="61"/>
      <c r="I870" s="61">
        <v>71.653623189379289</v>
      </c>
      <c r="J870">
        <f t="shared" si="26"/>
        <v>2</v>
      </c>
    </row>
    <row r="871" spans="1:10" x14ac:dyDescent="0.25">
      <c r="A871" s="3" t="str">
        <f t="shared" si="27"/>
        <v>ZoneSouth of LugoAverage Event Day (5:50pm to 8:54pm)6</v>
      </c>
      <c r="B871" t="s">
        <v>30</v>
      </c>
      <c r="C871" t="s">
        <v>50</v>
      </c>
      <c r="D871" t="s">
        <v>164</v>
      </c>
      <c r="E871" s="61">
        <v>6</v>
      </c>
      <c r="F871" s="61"/>
      <c r="G871" s="61"/>
      <c r="H871" s="61"/>
      <c r="I871" s="61">
        <v>70.807536232524058</v>
      </c>
      <c r="J871">
        <f t="shared" si="26"/>
        <v>2</v>
      </c>
    </row>
    <row r="872" spans="1:10" x14ac:dyDescent="0.25">
      <c r="A872" s="3" t="str">
        <f t="shared" si="27"/>
        <v>ZoneSouth of LugoAverage Event Day (5:50pm to 8:54pm)7</v>
      </c>
      <c r="B872" t="s">
        <v>30</v>
      </c>
      <c r="C872" t="s">
        <v>50</v>
      </c>
      <c r="D872" t="s">
        <v>164</v>
      </c>
      <c r="E872" s="61">
        <v>7</v>
      </c>
      <c r="F872" s="61"/>
      <c r="G872" s="61"/>
      <c r="H872" s="61"/>
      <c r="I872" s="61">
        <v>70.248985506534282</v>
      </c>
      <c r="J872">
        <f t="shared" si="26"/>
        <v>2</v>
      </c>
    </row>
    <row r="873" spans="1:10" x14ac:dyDescent="0.25">
      <c r="A873" s="3" t="str">
        <f t="shared" si="27"/>
        <v>ZoneSouth of LugoAverage Event Day (5:50pm to 8:54pm)8</v>
      </c>
      <c r="B873" t="s">
        <v>30</v>
      </c>
      <c r="C873" t="s">
        <v>50</v>
      </c>
      <c r="D873" t="s">
        <v>164</v>
      </c>
      <c r="E873" s="61">
        <v>8</v>
      </c>
      <c r="F873" s="61"/>
      <c r="G873" s="61"/>
      <c r="H873" s="61"/>
      <c r="I873" s="61">
        <v>70.559130431862087</v>
      </c>
      <c r="J873">
        <f t="shared" si="26"/>
        <v>2</v>
      </c>
    </row>
    <row r="874" spans="1:10" x14ac:dyDescent="0.25">
      <c r="A874" s="3" t="str">
        <f t="shared" si="27"/>
        <v>ZoneSouth of LugoAverage Event Day (5:50pm to 8:54pm)9</v>
      </c>
      <c r="B874" t="s">
        <v>30</v>
      </c>
      <c r="C874" t="s">
        <v>50</v>
      </c>
      <c r="D874" t="s">
        <v>164</v>
      </c>
      <c r="E874" s="61">
        <v>9</v>
      </c>
      <c r="F874" s="61"/>
      <c r="G874" s="61"/>
      <c r="H874" s="61"/>
      <c r="I874" s="61">
        <v>73.077391299110715</v>
      </c>
      <c r="J874">
        <f t="shared" si="26"/>
        <v>2</v>
      </c>
    </row>
    <row r="875" spans="1:10" x14ac:dyDescent="0.25">
      <c r="A875" s="3" t="str">
        <f t="shared" si="27"/>
        <v>ZoneSouth of LugoAverage Event Day (5:50pm to 8:54pm)10</v>
      </c>
      <c r="B875" t="s">
        <v>30</v>
      </c>
      <c r="C875" t="s">
        <v>50</v>
      </c>
      <c r="D875" t="s">
        <v>164</v>
      </c>
      <c r="E875" s="61">
        <v>10</v>
      </c>
      <c r="F875" s="61"/>
      <c r="G875" s="61"/>
      <c r="H875" s="61"/>
      <c r="I875" s="61">
        <v>76.284057965155441</v>
      </c>
      <c r="J875">
        <f t="shared" si="26"/>
        <v>2</v>
      </c>
    </row>
    <row r="876" spans="1:10" x14ac:dyDescent="0.25">
      <c r="A876" s="3" t="str">
        <f t="shared" si="27"/>
        <v>ZoneSouth of LugoAverage Event Day (5:50pm to 8:54pm)11</v>
      </c>
      <c r="B876" t="s">
        <v>30</v>
      </c>
      <c r="C876" t="s">
        <v>50</v>
      </c>
      <c r="D876" t="s">
        <v>164</v>
      </c>
      <c r="E876" s="61">
        <v>11</v>
      </c>
      <c r="F876" s="61"/>
      <c r="G876" s="61"/>
      <c r="H876" s="61"/>
      <c r="I876" s="61">
        <v>80.833333325040485</v>
      </c>
      <c r="J876">
        <f t="shared" si="26"/>
        <v>2</v>
      </c>
    </row>
    <row r="877" spans="1:10" x14ac:dyDescent="0.25">
      <c r="A877" s="3" t="str">
        <f t="shared" si="27"/>
        <v>ZoneSouth of LugoAverage Event Day (5:50pm to 8:54pm)12</v>
      </c>
      <c r="B877" t="s">
        <v>30</v>
      </c>
      <c r="C877" t="s">
        <v>50</v>
      </c>
      <c r="D877" t="s">
        <v>164</v>
      </c>
      <c r="E877" s="61">
        <v>12</v>
      </c>
      <c r="F877" s="61"/>
      <c r="G877" s="61"/>
      <c r="H877" s="61"/>
      <c r="I877" s="61">
        <v>84.844927525415159</v>
      </c>
      <c r="J877">
        <f t="shared" si="26"/>
        <v>2</v>
      </c>
    </row>
    <row r="878" spans="1:10" x14ac:dyDescent="0.25">
      <c r="A878" s="3" t="str">
        <f t="shared" si="27"/>
        <v>ZoneSouth of LugoAverage Event Day (5:50pm to 8:54pm)13</v>
      </c>
      <c r="B878" t="s">
        <v>30</v>
      </c>
      <c r="C878" t="s">
        <v>50</v>
      </c>
      <c r="D878" t="s">
        <v>164</v>
      </c>
      <c r="E878" s="61">
        <v>13</v>
      </c>
      <c r="F878" s="61"/>
      <c r="G878" s="61"/>
      <c r="H878" s="61"/>
      <c r="I878" s="61">
        <v>88.447826073435635</v>
      </c>
      <c r="J878">
        <f t="shared" si="26"/>
        <v>2</v>
      </c>
    </row>
    <row r="879" spans="1:10" x14ac:dyDescent="0.25">
      <c r="A879" s="3" t="str">
        <f t="shared" si="27"/>
        <v>ZoneSouth of LugoAverage Event Day (5:50pm to 8:54pm)14</v>
      </c>
      <c r="B879" t="s">
        <v>30</v>
      </c>
      <c r="C879" t="s">
        <v>50</v>
      </c>
      <c r="D879" t="s">
        <v>164</v>
      </c>
      <c r="E879" s="61">
        <v>14</v>
      </c>
      <c r="F879" s="61"/>
      <c r="G879" s="61"/>
      <c r="H879" s="61"/>
      <c r="I879" s="61">
        <v>91.246376795278962</v>
      </c>
      <c r="J879">
        <f t="shared" si="26"/>
        <v>2</v>
      </c>
    </row>
    <row r="880" spans="1:10" x14ac:dyDescent="0.25">
      <c r="A880" s="3" t="str">
        <f t="shared" si="27"/>
        <v>ZoneSouth of LugoAverage Event Day (5:50pm to 8:54pm)15</v>
      </c>
      <c r="B880" t="s">
        <v>30</v>
      </c>
      <c r="C880" t="s">
        <v>50</v>
      </c>
      <c r="D880" t="s">
        <v>164</v>
      </c>
      <c r="E880" s="61">
        <v>15</v>
      </c>
      <c r="F880" s="61"/>
      <c r="G880" s="61"/>
      <c r="H880" s="61"/>
      <c r="I880" s="61">
        <v>93.436231864768146</v>
      </c>
      <c r="J880">
        <f t="shared" si="26"/>
        <v>2</v>
      </c>
    </row>
    <row r="881" spans="1:10" x14ac:dyDescent="0.25">
      <c r="A881" s="3" t="str">
        <f t="shared" si="27"/>
        <v>ZoneSouth of LugoAverage Event Day (5:50pm to 8:54pm)16</v>
      </c>
      <c r="B881" t="s">
        <v>30</v>
      </c>
      <c r="C881" t="s">
        <v>50</v>
      </c>
      <c r="D881" t="s">
        <v>164</v>
      </c>
      <c r="E881" s="61">
        <v>16</v>
      </c>
      <c r="F881" s="61"/>
      <c r="G881" s="61"/>
      <c r="H881" s="61"/>
      <c r="I881" s="61">
        <v>95.10144924913179</v>
      </c>
      <c r="J881">
        <f t="shared" si="26"/>
        <v>2</v>
      </c>
    </row>
    <row r="882" spans="1:10" x14ac:dyDescent="0.25">
      <c r="A882" s="3" t="str">
        <f t="shared" si="27"/>
        <v>ZoneSouth of LugoAverage Event Day (5:50pm to 8:54pm)17</v>
      </c>
      <c r="B882" t="s">
        <v>30</v>
      </c>
      <c r="C882" t="s">
        <v>50</v>
      </c>
      <c r="D882" t="s">
        <v>164</v>
      </c>
      <c r="E882" s="61">
        <v>17</v>
      </c>
      <c r="F882" s="61"/>
      <c r="G882" s="61"/>
      <c r="H882" s="61"/>
      <c r="I882" s="61">
        <v>95.643478234819284</v>
      </c>
      <c r="J882">
        <f t="shared" si="26"/>
        <v>2</v>
      </c>
    </row>
    <row r="883" spans="1:10" x14ac:dyDescent="0.25">
      <c r="A883" s="3" t="str">
        <f t="shared" si="27"/>
        <v>ZoneSouth of LugoAverage Event Day (5:50pm to 8:54pm)18</v>
      </c>
      <c r="B883" t="s">
        <v>30</v>
      </c>
      <c r="C883" t="s">
        <v>50</v>
      </c>
      <c r="D883" t="s">
        <v>164</v>
      </c>
      <c r="E883" s="61">
        <v>18</v>
      </c>
      <c r="F883" s="61"/>
      <c r="G883" s="61"/>
      <c r="H883" s="61"/>
      <c r="I883" s="61">
        <v>94.77391302013217</v>
      </c>
      <c r="J883">
        <f t="shared" si="26"/>
        <v>2</v>
      </c>
    </row>
    <row r="884" spans="1:10" x14ac:dyDescent="0.25">
      <c r="A884" s="3" t="str">
        <f t="shared" si="27"/>
        <v>ZoneSouth of LugoAverage Event Day (5:50pm to 8:54pm)19</v>
      </c>
      <c r="B884" t="s">
        <v>30</v>
      </c>
      <c r="C884" t="s">
        <v>50</v>
      </c>
      <c r="D884" t="s">
        <v>164</v>
      </c>
      <c r="E884" s="61">
        <v>19</v>
      </c>
      <c r="F884" s="61"/>
      <c r="G884" s="61"/>
      <c r="H884" s="61"/>
      <c r="I884" s="61">
        <v>92.699999985487565</v>
      </c>
      <c r="J884">
        <f t="shared" si="26"/>
        <v>2</v>
      </c>
    </row>
    <row r="885" spans="1:10" x14ac:dyDescent="0.25">
      <c r="A885" s="3" t="str">
        <f t="shared" si="27"/>
        <v>ZoneSouth of LugoAverage Event Day (5:50pm to 8:54pm)20</v>
      </c>
      <c r="B885" t="s">
        <v>30</v>
      </c>
      <c r="C885" t="s">
        <v>50</v>
      </c>
      <c r="D885" t="s">
        <v>164</v>
      </c>
      <c r="E885" s="61">
        <v>20</v>
      </c>
      <c r="F885" s="61"/>
      <c r="G885" s="61"/>
      <c r="H885" s="61"/>
      <c r="I885" s="61">
        <v>90.011594194155037</v>
      </c>
      <c r="J885">
        <f t="shared" si="26"/>
        <v>2</v>
      </c>
    </row>
    <row r="886" spans="1:10" x14ac:dyDescent="0.25">
      <c r="A886" s="3" t="str">
        <f t="shared" si="27"/>
        <v>ZoneSouth of LugoAverage Event Day (5:50pm to 8:54pm)21</v>
      </c>
      <c r="B886" t="s">
        <v>30</v>
      </c>
      <c r="C886" t="s">
        <v>50</v>
      </c>
      <c r="D886" t="s">
        <v>164</v>
      </c>
      <c r="E886" s="61">
        <v>21</v>
      </c>
      <c r="F886" s="61"/>
      <c r="G886" s="61"/>
      <c r="H886" s="61"/>
      <c r="I886" s="61">
        <v>86.415942022405346</v>
      </c>
      <c r="J886">
        <f t="shared" si="26"/>
        <v>2</v>
      </c>
    </row>
    <row r="887" spans="1:10" x14ac:dyDescent="0.25">
      <c r="A887" s="3" t="str">
        <f t="shared" si="27"/>
        <v>ZoneSouth of LugoAverage Event Day (5:50pm to 8:54pm)22</v>
      </c>
      <c r="B887" t="s">
        <v>30</v>
      </c>
      <c r="C887" t="s">
        <v>50</v>
      </c>
      <c r="D887" t="s">
        <v>164</v>
      </c>
      <c r="E887" s="61">
        <v>22</v>
      </c>
      <c r="F887" s="61"/>
      <c r="G887" s="61"/>
      <c r="H887" s="61"/>
      <c r="I887" s="61">
        <v>82.324637676832722</v>
      </c>
      <c r="J887">
        <f t="shared" si="26"/>
        <v>2</v>
      </c>
    </row>
    <row r="888" spans="1:10" x14ac:dyDescent="0.25">
      <c r="A888" s="3" t="str">
        <f t="shared" si="27"/>
        <v>ZoneSouth of LugoAverage Event Day (5:50pm to 8:54pm)23</v>
      </c>
      <c r="B888" t="s">
        <v>30</v>
      </c>
      <c r="C888" t="s">
        <v>50</v>
      </c>
      <c r="D888" t="s">
        <v>164</v>
      </c>
      <c r="E888" s="61">
        <v>23</v>
      </c>
      <c r="F888" s="61"/>
      <c r="G888" s="61"/>
      <c r="H888" s="61"/>
      <c r="I888" s="61">
        <v>79.814492752541526</v>
      </c>
      <c r="J888">
        <f t="shared" si="26"/>
        <v>2</v>
      </c>
    </row>
    <row r="889" spans="1:10" x14ac:dyDescent="0.25">
      <c r="A889" s="3" t="str">
        <f t="shared" si="27"/>
        <v>ZoneSouth of LugoAverage Event Day (5:50pm to 8:54pm)24</v>
      </c>
      <c r="B889" t="s">
        <v>30</v>
      </c>
      <c r="C889" t="s">
        <v>50</v>
      </c>
      <c r="D889" t="s">
        <v>164</v>
      </c>
      <c r="E889" s="61">
        <v>24</v>
      </c>
      <c r="F889" s="61"/>
      <c r="G889" s="61"/>
      <c r="H889" s="61"/>
      <c r="I889" s="61">
        <v>78.147826087948076</v>
      </c>
      <c r="J889">
        <f t="shared" si="26"/>
        <v>2</v>
      </c>
    </row>
    <row r="890" spans="1:10" x14ac:dyDescent="0.25">
      <c r="A890" s="3" t="str">
        <f t="shared" si="27"/>
        <v>ZoneSouth of Lugo7/9/2021 (5:50pm to 8:54pm)1</v>
      </c>
      <c r="B890" t="s">
        <v>30</v>
      </c>
      <c r="C890" t="s">
        <v>50</v>
      </c>
      <c r="D890" t="s">
        <v>165</v>
      </c>
      <c r="E890" s="61">
        <v>1</v>
      </c>
      <c r="F890" s="61"/>
      <c r="G890" s="61"/>
      <c r="H890" s="61"/>
      <c r="I890" s="61">
        <v>74.951884057664529</v>
      </c>
      <c r="J890">
        <f t="shared" si="26"/>
        <v>2</v>
      </c>
    </row>
    <row r="891" spans="1:10" x14ac:dyDescent="0.25">
      <c r="A891" s="3" t="str">
        <f t="shared" si="27"/>
        <v>ZoneSouth of Lugo7/9/2021 (5:50pm to 8:54pm)2</v>
      </c>
      <c r="B891" t="s">
        <v>30</v>
      </c>
      <c r="C891" t="s">
        <v>50</v>
      </c>
      <c r="D891" t="s">
        <v>165</v>
      </c>
      <c r="E891" s="61">
        <v>2</v>
      </c>
      <c r="F891" s="61"/>
      <c r="G891" s="61"/>
      <c r="H891" s="61"/>
      <c r="I891" s="61">
        <v>73.991884056420616</v>
      </c>
      <c r="J891">
        <f t="shared" si="26"/>
        <v>2</v>
      </c>
    </row>
    <row r="892" spans="1:10" x14ac:dyDescent="0.25">
      <c r="A892" s="3" t="str">
        <f t="shared" si="27"/>
        <v>ZoneSouth of Lugo7/9/2021 (5:50pm to 8:54pm)3</v>
      </c>
      <c r="B892" t="s">
        <v>30</v>
      </c>
      <c r="C892" t="s">
        <v>50</v>
      </c>
      <c r="D892" t="s">
        <v>165</v>
      </c>
      <c r="E892" s="61">
        <v>3</v>
      </c>
      <c r="F892" s="61"/>
      <c r="G892" s="61"/>
      <c r="H892" s="61"/>
      <c r="I892" s="61">
        <v>72.865217392656433</v>
      </c>
      <c r="J892">
        <f t="shared" si="26"/>
        <v>2</v>
      </c>
    </row>
    <row r="893" spans="1:10" x14ac:dyDescent="0.25">
      <c r="A893" s="3" t="str">
        <f t="shared" si="27"/>
        <v>ZoneSouth of Lugo7/9/2021 (5:50pm to 8:54pm)4</v>
      </c>
      <c r="B893" t="s">
        <v>30</v>
      </c>
      <c r="C893" t="s">
        <v>50</v>
      </c>
      <c r="D893" t="s">
        <v>165</v>
      </c>
      <c r="E893" s="61">
        <v>4</v>
      </c>
      <c r="F893" s="61"/>
      <c r="G893" s="61"/>
      <c r="H893" s="61"/>
      <c r="I893" s="61">
        <v>72.236811595104299</v>
      </c>
      <c r="J893">
        <f t="shared" si="26"/>
        <v>2</v>
      </c>
    </row>
    <row r="894" spans="1:10" x14ac:dyDescent="0.25">
      <c r="A894" s="3" t="str">
        <f t="shared" si="27"/>
        <v>ZoneSouth of Lugo7/9/2021 (5:50pm to 8:54pm)5</v>
      </c>
      <c r="B894" t="s">
        <v>30</v>
      </c>
      <c r="C894" t="s">
        <v>50</v>
      </c>
      <c r="D894" t="s">
        <v>165</v>
      </c>
      <c r="E894" s="61">
        <v>5</v>
      </c>
      <c r="F894" s="61"/>
      <c r="G894" s="61"/>
      <c r="H894" s="61"/>
      <c r="I894" s="61">
        <v>71.653623189379289</v>
      </c>
      <c r="J894">
        <f t="shared" si="26"/>
        <v>2</v>
      </c>
    </row>
    <row r="895" spans="1:10" x14ac:dyDescent="0.25">
      <c r="A895" s="3" t="str">
        <f t="shared" si="27"/>
        <v>ZoneSouth of Lugo7/9/2021 (5:50pm to 8:54pm)6</v>
      </c>
      <c r="B895" t="s">
        <v>30</v>
      </c>
      <c r="C895" t="s">
        <v>50</v>
      </c>
      <c r="D895" t="s">
        <v>165</v>
      </c>
      <c r="E895" s="61">
        <v>6</v>
      </c>
      <c r="F895" s="61"/>
      <c r="G895" s="61"/>
      <c r="H895" s="61"/>
      <c r="I895" s="61">
        <v>70.807536232524058</v>
      </c>
      <c r="J895">
        <f t="shared" si="26"/>
        <v>2</v>
      </c>
    </row>
    <row r="896" spans="1:10" x14ac:dyDescent="0.25">
      <c r="A896" s="3" t="str">
        <f t="shared" si="27"/>
        <v>ZoneSouth of Lugo7/9/2021 (5:50pm to 8:54pm)7</v>
      </c>
      <c r="B896" t="s">
        <v>30</v>
      </c>
      <c r="C896" t="s">
        <v>50</v>
      </c>
      <c r="D896" t="s">
        <v>165</v>
      </c>
      <c r="E896" s="61">
        <v>7</v>
      </c>
      <c r="F896" s="61"/>
      <c r="G896" s="61"/>
      <c r="H896" s="61"/>
      <c r="I896" s="61">
        <v>70.248985506534282</v>
      </c>
      <c r="J896">
        <f t="shared" si="26"/>
        <v>2</v>
      </c>
    </row>
    <row r="897" spans="1:10" x14ac:dyDescent="0.25">
      <c r="A897" s="3" t="str">
        <f t="shared" si="27"/>
        <v>ZoneSouth of Lugo7/9/2021 (5:50pm to 8:54pm)8</v>
      </c>
      <c r="B897" t="s">
        <v>30</v>
      </c>
      <c r="C897" t="s">
        <v>50</v>
      </c>
      <c r="D897" t="s">
        <v>165</v>
      </c>
      <c r="E897" s="61">
        <v>8</v>
      </c>
      <c r="F897" s="61"/>
      <c r="G897" s="61"/>
      <c r="H897" s="61"/>
      <c r="I897" s="61">
        <v>70.559130431862087</v>
      </c>
      <c r="J897">
        <f t="shared" si="26"/>
        <v>2</v>
      </c>
    </row>
    <row r="898" spans="1:10" x14ac:dyDescent="0.25">
      <c r="A898" s="3" t="str">
        <f t="shared" si="27"/>
        <v>ZoneSouth of Lugo7/9/2021 (5:50pm to 8:54pm)9</v>
      </c>
      <c r="B898" t="s">
        <v>30</v>
      </c>
      <c r="C898" t="s">
        <v>50</v>
      </c>
      <c r="D898" t="s">
        <v>165</v>
      </c>
      <c r="E898" s="61">
        <v>9</v>
      </c>
      <c r="F898" s="61"/>
      <c r="G898" s="61"/>
      <c r="H898" s="61"/>
      <c r="I898" s="61">
        <v>73.077391299110715</v>
      </c>
      <c r="J898">
        <f t="shared" ref="J898:J913" si="28">INDEX(events, MATCH(CONCATENATE(B898, C898, D898), events_y, 0), MATCH("Confidential", events_x, 0))</f>
        <v>2</v>
      </c>
    </row>
    <row r="899" spans="1:10" x14ac:dyDescent="0.25">
      <c r="A899" s="3" t="str">
        <f t="shared" ref="A899:A913" si="29">B899&amp;C899&amp;D899&amp;E899</f>
        <v>ZoneSouth of Lugo7/9/2021 (5:50pm to 8:54pm)10</v>
      </c>
      <c r="B899" t="s">
        <v>30</v>
      </c>
      <c r="C899" t="s">
        <v>50</v>
      </c>
      <c r="D899" t="s">
        <v>165</v>
      </c>
      <c r="E899" s="61">
        <v>10</v>
      </c>
      <c r="F899" s="61"/>
      <c r="G899" s="61"/>
      <c r="H899" s="61"/>
      <c r="I899" s="61">
        <v>76.284057965155441</v>
      </c>
      <c r="J899">
        <f t="shared" si="28"/>
        <v>2</v>
      </c>
    </row>
    <row r="900" spans="1:10" x14ac:dyDescent="0.25">
      <c r="A900" s="3" t="str">
        <f t="shared" si="29"/>
        <v>ZoneSouth of Lugo7/9/2021 (5:50pm to 8:54pm)11</v>
      </c>
      <c r="B900" t="s">
        <v>30</v>
      </c>
      <c r="C900" t="s">
        <v>50</v>
      </c>
      <c r="D900" t="s">
        <v>165</v>
      </c>
      <c r="E900" s="61">
        <v>11</v>
      </c>
      <c r="F900" s="61"/>
      <c r="G900" s="61"/>
      <c r="H900" s="61"/>
      <c r="I900" s="61">
        <v>80.833333325040485</v>
      </c>
      <c r="J900">
        <f t="shared" si="28"/>
        <v>2</v>
      </c>
    </row>
    <row r="901" spans="1:10" x14ac:dyDescent="0.25">
      <c r="A901" s="3" t="str">
        <f t="shared" si="29"/>
        <v>ZoneSouth of Lugo7/9/2021 (5:50pm to 8:54pm)12</v>
      </c>
      <c r="B901" t="s">
        <v>30</v>
      </c>
      <c r="C901" t="s">
        <v>50</v>
      </c>
      <c r="D901" t="s">
        <v>165</v>
      </c>
      <c r="E901" s="61">
        <v>12</v>
      </c>
      <c r="F901" s="61"/>
      <c r="G901" s="61"/>
      <c r="H901" s="61"/>
      <c r="I901" s="61">
        <v>84.844927525415159</v>
      </c>
      <c r="J901">
        <f t="shared" si="28"/>
        <v>2</v>
      </c>
    </row>
    <row r="902" spans="1:10" x14ac:dyDescent="0.25">
      <c r="A902" s="3" t="str">
        <f t="shared" si="29"/>
        <v>ZoneSouth of Lugo7/9/2021 (5:50pm to 8:54pm)13</v>
      </c>
      <c r="B902" t="s">
        <v>30</v>
      </c>
      <c r="C902" t="s">
        <v>50</v>
      </c>
      <c r="D902" t="s">
        <v>165</v>
      </c>
      <c r="E902" s="61">
        <v>13</v>
      </c>
      <c r="F902" s="61"/>
      <c r="G902" s="61"/>
      <c r="H902" s="61"/>
      <c r="I902" s="61">
        <v>88.447826073435635</v>
      </c>
      <c r="J902">
        <f t="shared" si="28"/>
        <v>2</v>
      </c>
    </row>
    <row r="903" spans="1:10" x14ac:dyDescent="0.25">
      <c r="A903" s="3" t="str">
        <f t="shared" si="29"/>
        <v>ZoneSouth of Lugo7/9/2021 (5:50pm to 8:54pm)14</v>
      </c>
      <c r="B903" t="s">
        <v>30</v>
      </c>
      <c r="C903" t="s">
        <v>50</v>
      </c>
      <c r="D903" t="s">
        <v>165</v>
      </c>
      <c r="E903" s="61">
        <v>14</v>
      </c>
      <c r="F903" s="61"/>
      <c r="G903" s="61"/>
      <c r="H903" s="61"/>
      <c r="I903" s="61">
        <v>91.246376795278962</v>
      </c>
      <c r="J903">
        <f t="shared" si="28"/>
        <v>2</v>
      </c>
    </row>
    <row r="904" spans="1:10" x14ac:dyDescent="0.25">
      <c r="A904" s="3" t="str">
        <f t="shared" si="29"/>
        <v>ZoneSouth of Lugo7/9/2021 (5:50pm to 8:54pm)15</v>
      </c>
      <c r="B904" t="s">
        <v>30</v>
      </c>
      <c r="C904" t="s">
        <v>50</v>
      </c>
      <c r="D904" t="s">
        <v>165</v>
      </c>
      <c r="E904" s="61">
        <v>15</v>
      </c>
      <c r="F904" s="61"/>
      <c r="G904" s="61"/>
      <c r="H904" s="61"/>
      <c r="I904" s="61">
        <v>93.436231864768146</v>
      </c>
      <c r="J904">
        <f t="shared" si="28"/>
        <v>2</v>
      </c>
    </row>
    <row r="905" spans="1:10" x14ac:dyDescent="0.25">
      <c r="A905" s="3" t="str">
        <f t="shared" si="29"/>
        <v>ZoneSouth of Lugo7/9/2021 (5:50pm to 8:54pm)16</v>
      </c>
      <c r="B905" t="s">
        <v>30</v>
      </c>
      <c r="C905" t="s">
        <v>50</v>
      </c>
      <c r="D905" t="s">
        <v>165</v>
      </c>
      <c r="E905" s="61">
        <v>16</v>
      </c>
      <c r="F905" s="61"/>
      <c r="G905" s="61"/>
      <c r="H905" s="61"/>
      <c r="I905" s="61">
        <v>95.10144924913179</v>
      </c>
      <c r="J905">
        <f t="shared" si="28"/>
        <v>2</v>
      </c>
    </row>
    <row r="906" spans="1:10" x14ac:dyDescent="0.25">
      <c r="A906" s="3" t="str">
        <f t="shared" si="29"/>
        <v>ZoneSouth of Lugo7/9/2021 (5:50pm to 8:54pm)17</v>
      </c>
      <c r="B906" t="s">
        <v>30</v>
      </c>
      <c r="C906" t="s">
        <v>50</v>
      </c>
      <c r="D906" t="s">
        <v>165</v>
      </c>
      <c r="E906" s="61">
        <v>17</v>
      </c>
      <c r="F906" s="61"/>
      <c r="G906" s="61"/>
      <c r="H906" s="61"/>
      <c r="I906" s="61">
        <v>95.643478234819284</v>
      </c>
      <c r="J906">
        <f t="shared" si="28"/>
        <v>2</v>
      </c>
    </row>
    <row r="907" spans="1:10" x14ac:dyDescent="0.25">
      <c r="A907" s="3" t="str">
        <f t="shared" si="29"/>
        <v>ZoneSouth of Lugo7/9/2021 (5:50pm to 8:54pm)18</v>
      </c>
      <c r="B907" t="s">
        <v>30</v>
      </c>
      <c r="C907" t="s">
        <v>50</v>
      </c>
      <c r="D907" t="s">
        <v>165</v>
      </c>
      <c r="E907" s="61">
        <v>18</v>
      </c>
      <c r="F907" s="61"/>
      <c r="G907" s="61"/>
      <c r="H907" s="61"/>
      <c r="I907" s="61">
        <v>94.77391302013217</v>
      </c>
      <c r="J907">
        <f t="shared" si="28"/>
        <v>2</v>
      </c>
    </row>
    <row r="908" spans="1:10" x14ac:dyDescent="0.25">
      <c r="A908" s="3" t="str">
        <f t="shared" si="29"/>
        <v>ZoneSouth of Lugo7/9/2021 (5:50pm to 8:54pm)19</v>
      </c>
      <c r="B908" t="s">
        <v>30</v>
      </c>
      <c r="C908" t="s">
        <v>50</v>
      </c>
      <c r="D908" t="s">
        <v>165</v>
      </c>
      <c r="E908" s="61">
        <v>19</v>
      </c>
      <c r="F908" s="61"/>
      <c r="G908" s="61"/>
      <c r="H908" s="61"/>
      <c r="I908" s="61">
        <v>92.699999985487565</v>
      </c>
      <c r="J908">
        <f t="shared" si="28"/>
        <v>2</v>
      </c>
    </row>
    <row r="909" spans="1:10" x14ac:dyDescent="0.25">
      <c r="A909" s="3" t="str">
        <f t="shared" si="29"/>
        <v>ZoneSouth of Lugo7/9/2021 (5:50pm to 8:54pm)20</v>
      </c>
      <c r="B909" t="s">
        <v>30</v>
      </c>
      <c r="C909" t="s">
        <v>50</v>
      </c>
      <c r="D909" t="s">
        <v>165</v>
      </c>
      <c r="E909" s="61">
        <v>20</v>
      </c>
      <c r="F909" s="61"/>
      <c r="G909" s="61"/>
      <c r="H909" s="61"/>
      <c r="I909" s="61">
        <v>90.011594194155037</v>
      </c>
      <c r="J909">
        <f t="shared" si="28"/>
        <v>2</v>
      </c>
    </row>
    <row r="910" spans="1:10" x14ac:dyDescent="0.25">
      <c r="A910" s="3" t="str">
        <f t="shared" si="29"/>
        <v>ZoneSouth of Lugo7/9/2021 (5:50pm to 8:54pm)21</v>
      </c>
      <c r="B910" t="s">
        <v>30</v>
      </c>
      <c r="C910" t="s">
        <v>50</v>
      </c>
      <c r="D910" t="s">
        <v>165</v>
      </c>
      <c r="E910" s="61">
        <v>21</v>
      </c>
      <c r="F910" s="61"/>
      <c r="G910" s="61"/>
      <c r="H910" s="61"/>
      <c r="I910" s="61">
        <v>86.415942022405346</v>
      </c>
      <c r="J910">
        <f t="shared" si="28"/>
        <v>2</v>
      </c>
    </row>
    <row r="911" spans="1:10" x14ac:dyDescent="0.25">
      <c r="A911" s="3" t="str">
        <f t="shared" si="29"/>
        <v>ZoneSouth of Lugo7/9/2021 (5:50pm to 8:54pm)22</v>
      </c>
      <c r="B911" t="s">
        <v>30</v>
      </c>
      <c r="C911" t="s">
        <v>50</v>
      </c>
      <c r="D911" t="s">
        <v>165</v>
      </c>
      <c r="E911" s="61">
        <v>22</v>
      </c>
      <c r="F911" s="61"/>
      <c r="G911" s="61"/>
      <c r="H911" s="61"/>
      <c r="I911" s="61">
        <v>82.324637676832722</v>
      </c>
      <c r="J911">
        <f t="shared" si="28"/>
        <v>2</v>
      </c>
    </row>
    <row r="912" spans="1:10" x14ac:dyDescent="0.25">
      <c r="A912" s="3" t="str">
        <f t="shared" si="29"/>
        <v>ZoneSouth of Lugo7/9/2021 (5:50pm to 8:54pm)23</v>
      </c>
      <c r="B912" t="s">
        <v>30</v>
      </c>
      <c r="C912" t="s">
        <v>50</v>
      </c>
      <c r="D912" t="s">
        <v>165</v>
      </c>
      <c r="E912" s="61">
        <v>23</v>
      </c>
      <c r="F912" s="61"/>
      <c r="G912" s="61"/>
      <c r="H912" s="61"/>
      <c r="I912" s="61">
        <v>79.814492752541526</v>
      </c>
      <c r="J912">
        <f t="shared" si="28"/>
        <v>2</v>
      </c>
    </row>
    <row r="913" spans="1:10" x14ac:dyDescent="0.25">
      <c r="A913" s="3" t="str">
        <f t="shared" si="29"/>
        <v>ZoneSouth of Lugo7/9/2021 (5:50pm to 8:54pm)24</v>
      </c>
      <c r="B913" t="s">
        <v>30</v>
      </c>
      <c r="C913" t="s">
        <v>50</v>
      </c>
      <c r="D913" t="s">
        <v>165</v>
      </c>
      <c r="E913" s="61">
        <v>24</v>
      </c>
      <c r="F913" s="61"/>
      <c r="G913" s="61"/>
      <c r="H913" s="61"/>
      <c r="I913" s="61">
        <v>78.147826087948076</v>
      </c>
      <c r="J913">
        <f t="shared" si="28"/>
        <v>2</v>
      </c>
    </row>
    <row r="914" spans="1:10" x14ac:dyDescent="0.25">
      <c r="D914" s="4"/>
    </row>
    <row r="915" spans="1:10" x14ac:dyDescent="0.25">
      <c r="D915" s="4"/>
    </row>
    <row r="916" spans="1:10" x14ac:dyDescent="0.25">
      <c r="D916" s="4"/>
    </row>
    <row r="917" spans="1:10" x14ac:dyDescent="0.25">
      <c r="D917" s="4"/>
    </row>
    <row r="918" spans="1:10" x14ac:dyDescent="0.25">
      <c r="D918" s="4"/>
    </row>
    <row r="919" spans="1:10" x14ac:dyDescent="0.25">
      <c r="D919" s="4"/>
    </row>
    <row r="920" spans="1:10" x14ac:dyDescent="0.25">
      <c r="D920" s="4"/>
    </row>
    <row r="921" spans="1:10" x14ac:dyDescent="0.25">
      <c r="D921" s="4"/>
    </row>
    <row r="922" spans="1:10" x14ac:dyDescent="0.25">
      <c r="D922" s="4"/>
    </row>
    <row r="923" spans="1:10" x14ac:dyDescent="0.25">
      <c r="D923" s="4"/>
    </row>
    <row r="924" spans="1:10" x14ac:dyDescent="0.25">
      <c r="D924" s="4"/>
    </row>
    <row r="925" spans="1:10" x14ac:dyDescent="0.25">
      <c r="D925" s="4"/>
    </row>
    <row r="926" spans="1:10" x14ac:dyDescent="0.25">
      <c r="D926" s="4"/>
    </row>
    <row r="927" spans="1:10" x14ac:dyDescent="0.25">
      <c r="D927" s="4"/>
    </row>
    <row r="928" spans="1:10" x14ac:dyDescent="0.25">
      <c r="D928" s="4"/>
    </row>
    <row r="929" spans="4:4" x14ac:dyDescent="0.25">
      <c r="D929" s="4"/>
    </row>
    <row r="930" spans="4:4" x14ac:dyDescent="0.25">
      <c r="D930" s="4"/>
    </row>
    <row r="931" spans="4:4" x14ac:dyDescent="0.25">
      <c r="D931" s="4"/>
    </row>
    <row r="932" spans="4:4" x14ac:dyDescent="0.25">
      <c r="D932" s="4"/>
    </row>
    <row r="933" spans="4:4" x14ac:dyDescent="0.25">
      <c r="D933" s="4"/>
    </row>
    <row r="934" spans="4:4" x14ac:dyDescent="0.25">
      <c r="D934" s="4"/>
    </row>
    <row r="935" spans="4:4" x14ac:dyDescent="0.25">
      <c r="D935" s="4"/>
    </row>
    <row r="936" spans="4:4" x14ac:dyDescent="0.25">
      <c r="D936" s="4"/>
    </row>
    <row r="937" spans="4:4" x14ac:dyDescent="0.25">
      <c r="D937" s="4"/>
    </row>
    <row r="938" spans="4:4" x14ac:dyDescent="0.25">
      <c r="D938" s="4"/>
    </row>
    <row r="939" spans="4:4" x14ac:dyDescent="0.25">
      <c r="D939" s="4"/>
    </row>
    <row r="940" spans="4:4" x14ac:dyDescent="0.25">
      <c r="D940" s="4"/>
    </row>
    <row r="941" spans="4:4" x14ac:dyDescent="0.25">
      <c r="D941" s="4"/>
    </row>
    <row r="942" spans="4:4" x14ac:dyDescent="0.25">
      <c r="D942" s="4"/>
    </row>
    <row r="943" spans="4:4" x14ac:dyDescent="0.25">
      <c r="D943" s="4"/>
    </row>
    <row r="944" spans="4:4" x14ac:dyDescent="0.25">
      <c r="D944" s="4"/>
    </row>
    <row r="945" spans="4:4" x14ac:dyDescent="0.25">
      <c r="D945" s="4"/>
    </row>
    <row r="946" spans="4:4" x14ac:dyDescent="0.25">
      <c r="D946" s="4"/>
    </row>
    <row r="947" spans="4:4" x14ac:dyDescent="0.25">
      <c r="D947" s="4"/>
    </row>
    <row r="948" spans="4:4" x14ac:dyDescent="0.25">
      <c r="D948" s="4"/>
    </row>
    <row r="949" spans="4:4" x14ac:dyDescent="0.25">
      <c r="D949" s="4"/>
    </row>
    <row r="950" spans="4:4" x14ac:dyDescent="0.25">
      <c r="D950" s="4"/>
    </row>
    <row r="951" spans="4:4" x14ac:dyDescent="0.25">
      <c r="D951" s="4"/>
    </row>
    <row r="952" spans="4:4" x14ac:dyDescent="0.25">
      <c r="D952" s="4"/>
    </row>
    <row r="953" spans="4:4" x14ac:dyDescent="0.25">
      <c r="D953" s="4"/>
    </row>
    <row r="954" spans="4:4" x14ac:dyDescent="0.25">
      <c r="D954" s="4"/>
    </row>
    <row r="955" spans="4:4" x14ac:dyDescent="0.25">
      <c r="D955" s="4"/>
    </row>
    <row r="956" spans="4:4" x14ac:dyDescent="0.25">
      <c r="D956" s="4"/>
    </row>
    <row r="957" spans="4:4" x14ac:dyDescent="0.25">
      <c r="D957" s="4"/>
    </row>
    <row r="958" spans="4:4" x14ac:dyDescent="0.25">
      <c r="D958" s="4"/>
    </row>
    <row r="959" spans="4:4" x14ac:dyDescent="0.25">
      <c r="D959" s="4"/>
    </row>
    <row r="960" spans="4:4" x14ac:dyDescent="0.25">
      <c r="D960" s="4"/>
    </row>
    <row r="961" spans="4:4" x14ac:dyDescent="0.25">
      <c r="D961" s="4"/>
    </row>
    <row r="962" spans="4:4" x14ac:dyDescent="0.25">
      <c r="D962" s="4"/>
    </row>
    <row r="963" spans="4:4" x14ac:dyDescent="0.25">
      <c r="D963" s="4"/>
    </row>
    <row r="964" spans="4:4" x14ac:dyDescent="0.25">
      <c r="D964" s="4"/>
    </row>
    <row r="965" spans="4:4" x14ac:dyDescent="0.25">
      <c r="D965" s="4"/>
    </row>
    <row r="966" spans="4:4" x14ac:dyDescent="0.25">
      <c r="D966" s="4"/>
    </row>
    <row r="967" spans="4:4" x14ac:dyDescent="0.25">
      <c r="D967" s="4"/>
    </row>
    <row r="968" spans="4:4" x14ac:dyDescent="0.25">
      <c r="D968" s="4"/>
    </row>
    <row r="969" spans="4:4" x14ac:dyDescent="0.25">
      <c r="D969" s="4"/>
    </row>
    <row r="970" spans="4:4" x14ac:dyDescent="0.25">
      <c r="D970" s="4"/>
    </row>
    <row r="971" spans="4:4" x14ac:dyDescent="0.25">
      <c r="D971" s="4"/>
    </row>
    <row r="972" spans="4:4" x14ac:dyDescent="0.25">
      <c r="D972" s="4"/>
    </row>
    <row r="973" spans="4:4" x14ac:dyDescent="0.25">
      <c r="D973" s="4"/>
    </row>
    <row r="974" spans="4:4" x14ac:dyDescent="0.25">
      <c r="D974" s="4"/>
    </row>
    <row r="975" spans="4:4" x14ac:dyDescent="0.25">
      <c r="D975" s="4"/>
    </row>
    <row r="976" spans="4:4" x14ac:dyDescent="0.25">
      <c r="D976" s="4"/>
    </row>
    <row r="977" spans="4:4" x14ac:dyDescent="0.25">
      <c r="D977" s="4"/>
    </row>
    <row r="978" spans="4:4" x14ac:dyDescent="0.25">
      <c r="D978" s="4"/>
    </row>
    <row r="979" spans="4:4" x14ac:dyDescent="0.25">
      <c r="D979" s="4"/>
    </row>
    <row r="980" spans="4:4" x14ac:dyDescent="0.25">
      <c r="D980" s="4"/>
    </row>
    <row r="981" spans="4:4" x14ac:dyDescent="0.25">
      <c r="D981" s="4"/>
    </row>
    <row r="982" spans="4:4" x14ac:dyDescent="0.25">
      <c r="D982" s="4"/>
    </row>
    <row r="983" spans="4:4" x14ac:dyDescent="0.25">
      <c r="D983" s="4"/>
    </row>
    <row r="984" spans="4:4" x14ac:dyDescent="0.25">
      <c r="D984" s="4"/>
    </row>
    <row r="985" spans="4:4" x14ac:dyDescent="0.25">
      <c r="D985" s="4"/>
    </row>
    <row r="986" spans="4:4" x14ac:dyDescent="0.25">
      <c r="D986" s="4"/>
    </row>
    <row r="987" spans="4:4" x14ac:dyDescent="0.25">
      <c r="D987" s="4"/>
    </row>
    <row r="988" spans="4:4" x14ac:dyDescent="0.25">
      <c r="D988" s="4"/>
    </row>
    <row r="989" spans="4:4" x14ac:dyDescent="0.25">
      <c r="D989" s="4"/>
    </row>
    <row r="990" spans="4:4" x14ac:dyDescent="0.25">
      <c r="D990" s="4"/>
    </row>
    <row r="991" spans="4:4" x14ac:dyDescent="0.25">
      <c r="D991" s="4"/>
    </row>
    <row r="992" spans="4:4" x14ac:dyDescent="0.25">
      <c r="D992" s="4"/>
    </row>
    <row r="993" spans="4:4" x14ac:dyDescent="0.25">
      <c r="D993" s="4"/>
    </row>
    <row r="994" spans="4:4" x14ac:dyDescent="0.25">
      <c r="D994" s="4"/>
    </row>
    <row r="995" spans="4:4" x14ac:dyDescent="0.25">
      <c r="D995" s="4"/>
    </row>
    <row r="996" spans="4:4" x14ac:dyDescent="0.25">
      <c r="D996" s="4"/>
    </row>
    <row r="997" spans="4:4" x14ac:dyDescent="0.25">
      <c r="D997" s="4"/>
    </row>
    <row r="998" spans="4:4" x14ac:dyDescent="0.25">
      <c r="D998" s="4"/>
    </row>
    <row r="999" spans="4:4" x14ac:dyDescent="0.25">
      <c r="D999" s="4"/>
    </row>
    <row r="1000" spans="4:4" x14ac:dyDescent="0.25">
      <c r="D1000" s="4"/>
    </row>
    <row r="1001" spans="4:4" x14ac:dyDescent="0.25">
      <c r="D1001" s="4"/>
    </row>
    <row r="1002" spans="4:4" x14ac:dyDescent="0.25">
      <c r="D1002" s="4"/>
    </row>
    <row r="1003" spans="4:4" x14ac:dyDescent="0.25">
      <c r="D1003" s="4"/>
    </row>
    <row r="1004" spans="4:4" x14ac:dyDescent="0.25">
      <c r="D1004" s="4"/>
    </row>
    <row r="1005" spans="4:4" x14ac:dyDescent="0.25">
      <c r="D1005" s="4"/>
    </row>
    <row r="1006" spans="4:4" x14ac:dyDescent="0.25">
      <c r="D1006" s="4"/>
    </row>
    <row r="1007" spans="4:4" x14ac:dyDescent="0.25">
      <c r="D1007" s="4"/>
    </row>
    <row r="1008" spans="4:4" x14ac:dyDescent="0.25">
      <c r="D1008" s="4"/>
    </row>
    <row r="1009" spans="4:4" x14ac:dyDescent="0.25">
      <c r="D1009" s="4"/>
    </row>
    <row r="1010" spans="4:4" x14ac:dyDescent="0.25">
      <c r="D1010" s="4"/>
    </row>
    <row r="1011" spans="4:4" x14ac:dyDescent="0.25">
      <c r="D1011" s="4"/>
    </row>
    <row r="1012" spans="4:4" x14ac:dyDescent="0.25">
      <c r="D1012" s="4"/>
    </row>
    <row r="1013" spans="4:4" x14ac:dyDescent="0.25">
      <c r="D1013" s="4"/>
    </row>
    <row r="1014" spans="4:4" x14ac:dyDescent="0.25">
      <c r="D1014" s="4"/>
    </row>
    <row r="1015" spans="4:4" x14ac:dyDescent="0.25">
      <c r="D1015" s="4"/>
    </row>
    <row r="1016" spans="4:4" x14ac:dyDescent="0.25">
      <c r="D1016" s="4"/>
    </row>
    <row r="1017" spans="4:4" x14ac:dyDescent="0.25">
      <c r="D1017" s="4"/>
    </row>
    <row r="1018" spans="4:4" x14ac:dyDescent="0.25">
      <c r="D1018" s="4"/>
    </row>
    <row r="1019" spans="4:4" x14ac:dyDescent="0.25">
      <c r="D1019" s="4"/>
    </row>
    <row r="1020" spans="4:4" x14ac:dyDescent="0.25">
      <c r="D1020" s="4"/>
    </row>
    <row r="1021" spans="4:4" x14ac:dyDescent="0.25">
      <c r="D1021" s="4"/>
    </row>
    <row r="1022" spans="4:4" x14ac:dyDescent="0.25">
      <c r="D1022" s="4"/>
    </row>
    <row r="1023" spans="4:4" x14ac:dyDescent="0.25">
      <c r="D1023" s="4"/>
    </row>
    <row r="1024" spans="4:4" x14ac:dyDescent="0.25">
      <c r="D1024" s="4"/>
    </row>
    <row r="1025" spans="4:4" x14ac:dyDescent="0.25">
      <c r="D1025" s="4"/>
    </row>
    <row r="1026" spans="4:4" x14ac:dyDescent="0.25">
      <c r="D1026" s="4"/>
    </row>
    <row r="1027" spans="4:4" x14ac:dyDescent="0.25">
      <c r="D1027" s="4"/>
    </row>
    <row r="1028" spans="4:4" x14ac:dyDescent="0.25">
      <c r="D1028" s="4"/>
    </row>
    <row r="1029" spans="4:4" x14ac:dyDescent="0.25">
      <c r="D1029" s="4"/>
    </row>
    <row r="1030" spans="4:4" x14ac:dyDescent="0.25">
      <c r="D1030" s="4"/>
    </row>
    <row r="1031" spans="4:4" x14ac:dyDescent="0.25">
      <c r="D1031" s="4"/>
    </row>
    <row r="1032" spans="4:4" x14ac:dyDescent="0.25">
      <c r="D1032" s="4"/>
    </row>
    <row r="1033" spans="4:4" x14ac:dyDescent="0.25">
      <c r="D1033" s="4"/>
    </row>
    <row r="1034" spans="4:4" x14ac:dyDescent="0.25">
      <c r="D1034" s="4"/>
    </row>
    <row r="1035" spans="4:4" x14ac:dyDescent="0.25">
      <c r="D1035" s="4"/>
    </row>
    <row r="1036" spans="4:4" x14ac:dyDescent="0.25">
      <c r="D1036" s="4"/>
    </row>
    <row r="1037" spans="4:4" x14ac:dyDescent="0.25">
      <c r="D1037" s="4"/>
    </row>
    <row r="1038" spans="4:4" x14ac:dyDescent="0.25">
      <c r="D1038" s="4"/>
    </row>
    <row r="1039" spans="4:4" x14ac:dyDescent="0.25">
      <c r="D1039" s="4"/>
    </row>
    <row r="1040" spans="4:4" x14ac:dyDescent="0.25">
      <c r="D1040" s="4"/>
    </row>
    <row r="1041" spans="4:4" x14ac:dyDescent="0.25">
      <c r="D1041" s="4"/>
    </row>
    <row r="1042" spans="4:4" x14ac:dyDescent="0.25">
      <c r="D1042" s="4"/>
    </row>
    <row r="1043" spans="4:4" x14ac:dyDescent="0.25">
      <c r="D1043" s="4"/>
    </row>
    <row r="1044" spans="4:4" x14ac:dyDescent="0.25">
      <c r="D1044" s="4"/>
    </row>
    <row r="1045" spans="4:4" x14ac:dyDescent="0.25">
      <c r="D1045" s="4"/>
    </row>
    <row r="1046" spans="4:4" x14ac:dyDescent="0.25">
      <c r="D1046" s="4"/>
    </row>
    <row r="1047" spans="4:4" x14ac:dyDescent="0.25">
      <c r="D1047" s="4"/>
    </row>
    <row r="1048" spans="4:4" x14ac:dyDescent="0.25">
      <c r="D1048" s="4"/>
    </row>
    <row r="1049" spans="4:4" x14ac:dyDescent="0.25">
      <c r="D1049" s="4"/>
    </row>
    <row r="1050" spans="4:4" x14ac:dyDescent="0.25">
      <c r="D1050" s="4"/>
    </row>
    <row r="1051" spans="4:4" x14ac:dyDescent="0.25">
      <c r="D1051" s="4"/>
    </row>
    <row r="1052" spans="4:4" x14ac:dyDescent="0.25">
      <c r="D1052" s="4"/>
    </row>
    <row r="1053" spans="4:4" x14ac:dyDescent="0.25">
      <c r="D1053" s="4"/>
    </row>
    <row r="1054" spans="4:4" x14ac:dyDescent="0.25">
      <c r="D1054" s="4"/>
    </row>
    <row r="1055" spans="4:4" x14ac:dyDescent="0.25">
      <c r="D1055" s="4"/>
    </row>
    <row r="1056" spans="4:4" x14ac:dyDescent="0.25">
      <c r="D1056" s="4"/>
    </row>
    <row r="1057" spans="4:4" x14ac:dyDescent="0.25">
      <c r="D1057" s="4"/>
    </row>
    <row r="1058" spans="4:4" x14ac:dyDescent="0.25">
      <c r="D1058" s="4"/>
    </row>
    <row r="1059" spans="4:4" x14ac:dyDescent="0.25">
      <c r="D1059" s="4"/>
    </row>
    <row r="1060" spans="4:4" x14ac:dyDescent="0.25">
      <c r="D1060" s="4"/>
    </row>
    <row r="1061" spans="4:4" x14ac:dyDescent="0.25">
      <c r="D1061" s="4"/>
    </row>
    <row r="1062" spans="4:4" x14ac:dyDescent="0.25">
      <c r="D1062" s="4"/>
    </row>
    <row r="1063" spans="4:4" x14ac:dyDescent="0.25">
      <c r="D1063" s="4"/>
    </row>
    <row r="1064" spans="4:4" x14ac:dyDescent="0.25">
      <c r="D1064" s="4"/>
    </row>
    <row r="1065" spans="4:4" x14ac:dyDescent="0.25">
      <c r="D1065" s="4"/>
    </row>
    <row r="1066" spans="4:4" x14ac:dyDescent="0.25">
      <c r="D1066" s="4"/>
    </row>
    <row r="1067" spans="4:4" x14ac:dyDescent="0.25">
      <c r="D1067" s="4"/>
    </row>
    <row r="1068" spans="4:4" x14ac:dyDescent="0.25">
      <c r="D1068" s="4"/>
    </row>
    <row r="1069" spans="4:4" x14ac:dyDescent="0.25">
      <c r="D1069" s="4"/>
    </row>
    <row r="1070" spans="4:4" x14ac:dyDescent="0.25">
      <c r="D1070" s="4"/>
    </row>
    <row r="1071" spans="4:4" x14ac:dyDescent="0.25">
      <c r="D1071" s="4"/>
    </row>
    <row r="1072" spans="4:4" x14ac:dyDescent="0.25">
      <c r="D1072" s="4"/>
    </row>
    <row r="1073" spans="4:4" x14ac:dyDescent="0.25">
      <c r="D1073" s="4"/>
    </row>
    <row r="1074" spans="4:4" x14ac:dyDescent="0.25">
      <c r="D1074" s="4"/>
    </row>
    <row r="1075" spans="4:4" x14ac:dyDescent="0.25">
      <c r="D1075" s="4"/>
    </row>
    <row r="1076" spans="4:4" x14ac:dyDescent="0.25">
      <c r="D1076" s="4"/>
    </row>
    <row r="1077" spans="4:4" x14ac:dyDescent="0.25">
      <c r="D1077" s="4"/>
    </row>
    <row r="1078" spans="4:4" x14ac:dyDescent="0.25">
      <c r="D1078" s="4"/>
    </row>
    <row r="1079" spans="4:4" x14ac:dyDescent="0.25">
      <c r="D1079" s="4"/>
    </row>
    <row r="1080" spans="4:4" x14ac:dyDescent="0.25">
      <c r="D1080" s="4"/>
    </row>
    <row r="1081" spans="4:4" x14ac:dyDescent="0.25">
      <c r="D1081" s="4"/>
    </row>
    <row r="1082" spans="4:4" x14ac:dyDescent="0.25">
      <c r="D1082" s="4"/>
    </row>
    <row r="1083" spans="4:4" x14ac:dyDescent="0.25">
      <c r="D1083" s="4"/>
    </row>
    <row r="1084" spans="4:4" x14ac:dyDescent="0.25">
      <c r="D1084" s="4"/>
    </row>
    <row r="1085" spans="4:4" x14ac:dyDescent="0.25">
      <c r="D1085" s="4"/>
    </row>
    <row r="1086" spans="4:4" x14ac:dyDescent="0.25">
      <c r="D1086" s="4"/>
    </row>
    <row r="1087" spans="4:4" x14ac:dyDescent="0.25">
      <c r="D1087" s="4"/>
    </row>
    <row r="1088" spans="4:4" x14ac:dyDescent="0.25">
      <c r="D1088" s="4"/>
    </row>
    <row r="1089" spans="4:4" x14ac:dyDescent="0.25">
      <c r="D1089" s="4"/>
    </row>
    <row r="1090" spans="4:4" x14ac:dyDescent="0.25">
      <c r="D1090" s="4"/>
    </row>
    <row r="1091" spans="4:4" x14ac:dyDescent="0.25">
      <c r="D1091" s="4"/>
    </row>
    <row r="1092" spans="4:4" x14ac:dyDescent="0.25">
      <c r="D1092" s="4"/>
    </row>
    <row r="1093" spans="4:4" x14ac:dyDescent="0.25">
      <c r="D1093" s="4"/>
    </row>
    <row r="1094" spans="4:4" x14ac:dyDescent="0.25">
      <c r="D1094" s="4"/>
    </row>
    <row r="1095" spans="4:4" x14ac:dyDescent="0.25">
      <c r="D1095" s="4"/>
    </row>
    <row r="1096" spans="4:4" x14ac:dyDescent="0.25">
      <c r="D1096" s="4"/>
    </row>
    <row r="1097" spans="4:4" x14ac:dyDescent="0.25">
      <c r="D1097" s="4"/>
    </row>
    <row r="1098" spans="4:4" x14ac:dyDescent="0.25">
      <c r="D1098" s="4"/>
    </row>
    <row r="1099" spans="4:4" x14ac:dyDescent="0.25">
      <c r="D1099" s="4"/>
    </row>
    <row r="1100" spans="4:4" x14ac:dyDescent="0.25">
      <c r="D1100" s="4"/>
    </row>
    <row r="1101" spans="4:4" x14ac:dyDescent="0.25">
      <c r="D1101" s="4"/>
    </row>
    <row r="1102" spans="4:4" x14ac:dyDescent="0.25">
      <c r="D1102" s="4"/>
    </row>
    <row r="1103" spans="4:4" x14ac:dyDescent="0.25">
      <c r="D1103" s="4"/>
    </row>
    <row r="1104" spans="4:4" x14ac:dyDescent="0.25">
      <c r="D1104" s="4"/>
    </row>
    <row r="1105" spans="4:4" x14ac:dyDescent="0.25">
      <c r="D1105" s="4"/>
    </row>
    <row r="1106" spans="4:4" x14ac:dyDescent="0.25">
      <c r="D1106" s="4"/>
    </row>
    <row r="1107" spans="4:4" x14ac:dyDescent="0.25">
      <c r="D1107" s="4"/>
    </row>
    <row r="1108" spans="4:4" x14ac:dyDescent="0.25">
      <c r="D1108" s="4"/>
    </row>
    <row r="1109" spans="4:4" x14ac:dyDescent="0.25">
      <c r="D1109" s="4"/>
    </row>
    <row r="1110" spans="4:4" x14ac:dyDescent="0.25">
      <c r="D1110" s="4"/>
    </row>
    <row r="1111" spans="4:4" x14ac:dyDescent="0.25">
      <c r="D1111" s="4"/>
    </row>
    <row r="1112" spans="4:4" x14ac:dyDescent="0.25">
      <c r="D1112" s="4"/>
    </row>
    <row r="1113" spans="4:4" x14ac:dyDescent="0.25">
      <c r="D1113" s="4"/>
    </row>
    <row r="1114" spans="4:4" x14ac:dyDescent="0.25">
      <c r="D1114" s="4"/>
    </row>
    <row r="1115" spans="4:4" x14ac:dyDescent="0.25">
      <c r="D1115" s="4"/>
    </row>
    <row r="1116" spans="4:4" x14ac:dyDescent="0.25">
      <c r="D1116" s="4"/>
    </row>
    <row r="1117" spans="4:4" x14ac:dyDescent="0.25">
      <c r="D1117" s="4"/>
    </row>
    <row r="1118" spans="4:4" x14ac:dyDescent="0.25">
      <c r="D1118" s="4"/>
    </row>
    <row r="1119" spans="4:4" x14ac:dyDescent="0.25">
      <c r="D1119" s="4"/>
    </row>
    <row r="1120" spans="4:4" x14ac:dyDescent="0.25">
      <c r="D1120" s="4"/>
    </row>
    <row r="1121" spans="4:4" x14ac:dyDescent="0.25">
      <c r="D1121" s="4"/>
    </row>
    <row r="1122" spans="4:4" x14ac:dyDescent="0.25">
      <c r="D1122" s="4"/>
    </row>
    <row r="1123" spans="4:4" x14ac:dyDescent="0.25">
      <c r="D1123" s="4"/>
    </row>
    <row r="1124" spans="4:4" x14ac:dyDescent="0.25">
      <c r="D1124" s="4"/>
    </row>
    <row r="1125" spans="4:4" x14ac:dyDescent="0.25">
      <c r="D1125" s="4"/>
    </row>
    <row r="1126" spans="4:4" x14ac:dyDescent="0.25">
      <c r="D1126" s="4"/>
    </row>
    <row r="1127" spans="4:4" x14ac:dyDescent="0.25">
      <c r="D1127" s="4"/>
    </row>
    <row r="1128" spans="4:4" x14ac:dyDescent="0.25">
      <c r="D1128" s="4"/>
    </row>
    <row r="1129" spans="4:4" x14ac:dyDescent="0.25">
      <c r="D1129" s="4"/>
    </row>
    <row r="1130" spans="4:4" x14ac:dyDescent="0.25">
      <c r="D1130" s="4"/>
    </row>
    <row r="1131" spans="4:4" x14ac:dyDescent="0.25">
      <c r="D1131" s="4"/>
    </row>
    <row r="1132" spans="4:4" x14ac:dyDescent="0.25">
      <c r="D1132" s="4"/>
    </row>
    <row r="1133" spans="4:4" x14ac:dyDescent="0.25">
      <c r="D1133" s="4"/>
    </row>
    <row r="1134" spans="4:4" x14ac:dyDescent="0.25">
      <c r="D1134" s="4"/>
    </row>
    <row r="1135" spans="4:4" x14ac:dyDescent="0.25">
      <c r="D1135" s="4"/>
    </row>
    <row r="1136" spans="4:4" x14ac:dyDescent="0.25">
      <c r="D1136" s="4"/>
    </row>
    <row r="1137" spans="4:4" x14ac:dyDescent="0.25">
      <c r="D1137" s="4"/>
    </row>
    <row r="1138" spans="4:4" x14ac:dyDescent="0.25">
      <c r="D1138" s="4"/>
    </row>
    <row r="1139" spans="4:4" x14ac:dyDescent="0.25">
      <c r="D1139" s="4"/>
    </row>
    <row r="1140" spans="4:4" x14ac:dyDescent="0.25">
      <c r="D1140" s="4"/>
    </row>
    <row r="1141" spans="4:4" x14ac:dyDescent="0.25">
      <c r="D1141" s="4"/>
    </row>
    <row r="1142" spans="4:4" x14ac:dyDescent="0.25">
      <c r="D1142" s="4"/>
    </row>
    <row r="1143" spans="4:4" x14ac:dyDescent="0.25">
      <c r="D1143" s="4"/>
    </row>
    <row r="1144" spans="4:4" x14ac:dyDescent="0.25">
      <c r="D1144" s="4"/>
    </row>
    <row r="1145" spans="4:4" x14ac:dyDescent="0.25">
      <c r="D1145" s="4"/>
    </row>
    <row r="1146" spans="4:4" x14ac:dyDescent="0.25">
      <c r="D1146" s="4"/>
    </row>
    <row r="1147" spans="4:4" x14ac:dyDescent="0.25">
      <c r="D1147" s="4"/>
    </row>
    <row r="1148" spans="4:4" x14ac:dyDescent="0.25">
      <c r="D1148" s="4"/>
    </row>
    <row r="1149" spans="4:4" x14ac:dyDescent="0.25">
      <c r="D1149" s="4"/>
    </row>
    <row r="1150" spans="4:4" x14ac:dyDescent="0.25">
      <c r="D1150" s="4"/>
    </row>
    <row r="1151" spans="4:4" x14ac:dyDescent="0.25">
      <c r="D1151" s="4"/>
    </row>
    <row r="1152" spans="4:4" x14ac:dyDescent="0.25">
      <c r="D1152" s="4"/>
    </row>
    <row r="1153" spans="4:4" x14ac:dyDescent="0.25">
      <c r="D1153" s="4"/>
    </row>
    <row r="1154" spans="4:4" x14ac:dyDescent="0.25">
      <c r="D1154" s="4"/>
    </row>
    <row r="1155" spans="4:4" x14ac:dyDescent="0.25">
      <c r="D1155" s="4"/>
    </row>
    <row r="1156" spans="4:4" x14ac:dyDescent="0.25">
      <c r="D1156" s="4"/>
    </row>
    <row r="1157" spans="4:4" x14ac:dyDescent="0.25">
      <c r="D1157" s="4"/>
    </row>
    <row r="1158" spans="4:4" x14ac:dyDescent="0.25">
      <c r="D1158" s="4"/>
    </row>
    <row r="1159" spans="4:4" x14ac:dyDescent="0.25">
      <c r="D1159" s="4"/>
    </row>
    <row r="1160" spans="4:4" x14ac:dyDescent="0.25">
      <c r="D1160" s="4"/>
    </row>
    <row r="1161" spans="4:4" x14ac:dyDescent="0.25">
      <c r="D1161" s="4"/>
    </row>
    <row r="1162" spans="4:4" x14ac:dyDescent="0.25">
      <c r="D1162" s="4"/>
    </row>
    <row r="1163" spans="4:4" x14ac:dyDescent="0.25">
      <c r="D1163" s="4"/>
    </row>
    <row r="1164" spans="4:4" x14ac:dyDescent="0.25">
      <c r="D1164" s="4"/>
    </row>
    <row r="1165" spans="4:4" x14ac:dyDescent="0.25">
      <c r="D1165" s="4"/>
    </row>
    <row r="1166" spans="4:4" x14ac:dyDescent="0.25">
      <c r="D1166" s="4"/>
    </row>
    <row r="1167" spans="4:4" x14ac:dyDescent="0.25">
      <c r="D1167" s="4"/>
    </row>
    <row r="1168" spans="4:4" x14ac:dyDescent="0.25">
      <c r="D1168" s="4"/>
    </row>
    <row r="1169" spans="4:4" x14ac:dyDescent="0.25">
      <c r="D1169" s="4"/>
    </row>
    <row r="1170" spans="4:4" x14ac:dyDescent="0.25">
      <c r="D1170" s="4"/>
    </row>
    <row r="1171" spans="4:4" x14ac:dyDescent="0.25">
      <c r="D1171" s="4"/>
    </row>
    <row r="1172" spans="4:4" x14ac:dyDescent="0.25">
      <c r="D1172" s="4"/>
    </row>
    <row r="1173" spans="4:4" x14ac:dyDescent="0.25">
      <c r="D1173" s="4"/>
    </row>
    <row r="1174" spans="4:4" x14ac:dyDescent="0.25">
      <c r="D1174" s="4"/>
    </row>
    <row r="1175" spans="4:4" x14ac:dyDescent="0.25">
      <c r="D1175" s="4"/>
    </row>
    <row r="1176" spans="4:4" x14ac:dyDescent="0.25">
      <c r="D1176" s="4"/>
    </row>
    <row r="1177" spans="4:4" x14ac:dyDescent="0.25">
      <c r="D1177" s="4"/>
    </row>
    <row r="1178" spans="4:4" x14ac:dyDescent="0.25">
      <c r="D1178" s="4"/>
    </row>
    <row r="1179" spans="4:4" x14ac:dyDescent="0.25">
      <c r="D1179" s="4"/>
    </row>
    <row r="1180" spans="4:4" x14ac:dyDescent="0.25">
      <c r="D1180" s="4"/>
    </row>
    <row r="1181" spans="4:4" x14ac:dyDescent="0.25">
      <c r="D1181" s="4"/>
    </row>
    <row r="1182" spans="4:4" x14ac:dyDescent="0.25">
      <c r="D1182" s="4"/>
    </row>
    <row r="1183" spans="4:4" x14ac:dyDescent="0.25">
      <c r="D1183" s="4"/>
    </row>
    <row r="1184" spans="4:4" x14ac:dyDescent="0.25">
      <c r="D1184" s="4"/>
    </row>
    <row r="1185" spans="4:4" x14ac:dyDescent="0.25">
      <c r="D1185" s="4"/>
    </row>
    <row r="1186" spans="4:4" x14ac:dyDescent="0.25">
      <c r="D1186" s="4"/>
    </row>
    <row r="1187" spans="4:4" x14ac:dyDescent="0.25">
      <c r="D1187" s="4"/>
    </row>
    <row r="1188" spans="4:4" x14ac:dyDescent="0.25">
      <c r="D1188" s="4"/>
    </row>
    <row r="1189" spans="4:4" x14ac:dyDescent="0.25">
      <c r="D1189" s="4"/>
    </row>
    <row r="1190" spans="4:4" x14ac:dyDescent="0.25">
      <c r="D1190" s="4"/>
    </row>
    <row r="1191" spans="4:4" x14ac:dyDescent="0.25">
      <c r="D1191" s="4"/>
    </row>
    <row r="1192" spans="4:4" x14ac:dyDescent="0.25">
      <c r="D1192" s="4"/>
    </row>
    <row r="1193" spans="4:4" x14ac:dyDescent="0.25">
      <c r="D1193" s="4"/>
    </row>
    <row r="1194" spans="4:4" x14ac:dyDescent="0.25">
      <c r="D1194" s="4"/>
    </row>
    <row r="1195" spans="4:4" x14ac:dyDescent="0.25">
      <c r="D1195" s="4"/>
    </row>
    <row r="1196" spans="4:4" x14ac:dyDescent="0.25">
      <c r="D1196" s="4"/>
    </row>
    <row r="1197" spans="4:4" x14ac:dyDescent="0.25">
      <c r="D1197" s="4"/>
    </row>
    <row r="1198" spans="4:4" x14ac:dyDescent="0.25">
      <c r="D1198" s="4"/>
    </row>
    <row r="1199" spans="4:4" x14ac:dyDescent="0.25">
      <c r="D1199" s="4"/>
    </row>
    <row r="1200" spans="4:4" x14ac:dyDescent="0.25">
      <c r="D1200" s="4"/>
    </row>
    <row r="1201" spans="4:4" x14ac:dyDescent="0.25">
      <c r="D1201" s="4"/>
    </row>
    <row r="1202" spans="4:4" x14ac:dyDescent="0.25">
      <c r="D1202" s="4"/>
    </row>
    <row r="1203" spans="4:4" x14ac:dyDescent="0.25">
      <c r="D1203" s="4"/>
    </row>
    <row r="1204" spans="4:4" x14ac:dyDescent="0.25">
      <c r="D1204" s="4"/>
    </row>
    <row r="1205" spans="4:4" x14ac:dyDescent="0.25">
      <c r="D1205" s="4"/>
    </row>
    <row r="1206" spans="4:4" x14ac:dyDescent="0.25">
      <c r="D1206" s="4"/>
    </row>
    <row r="1207" spans="4:4" x14ac:dyDescent="0.25">
      <c r="D1207" s="4"/>
    </row>
    <row r="1208" spans="4:4" x14ac:dyDescent="0.25">
      <c r="D1208" s="4"/>
    </row>
    <row r="1209" spans="4:4" x14ac:dyDescent="0.25">
      <c r="D1209" s="4"/>
    </row>
    <row r="1210" spans="4:4" x14ac:dyDescent="0.25">
      <c r="D1210" s="4"/>
    </row>
    <row r="1211" spans="4:4" x14ac:dyDescent="0.25">
      <c r="D1211" s="4"/>
    </row>
    <row r="1212" spans="4:4" x14ac:dyDescent="0.25">
      <c r="D1212" s="4"/>
    </row>
    <row r="1213" spans="4:4" x14ac:dyDescent="0.25">
      <c r="D1213" s="4"/>
    </row>
    <row r="1214" spans="4:4" x14ac:dyDescent="0.25">
      <c r="D1214" s="4"/>
    </row>
    <row r="1215" spans="4:4" x14ac:dyDescent="0.25">
      <c r="D1215" s="4"/>
    </row>
    <row r="1216" spans="4:4" x14ac:dyDescent="0.25">
      <c r="D1216" s="4"/>
    </row>
    <row r="1217" spans="4:4" x14ac:dyDescent="0.25">
      <c r="D1217" s="4"/>
    </row>
    <row r="1218" spans="4:4" x14ac:dyDescent="0.25">
      <c r="D1218" s="4"/>
    </row>
    <row r="1219" spans="4:4" x14ac:dyDescent="0.25">
      <c r="D1219" s="4"/>
    </row>
    <row r="1220" spans="4:4" x14ac:dyDescent="0.25">
      <c r="D1220" s="4"/>
    </row>
    <row r="1221" spans="4:4" x14ac:dyDescent="0.25">
      <c r="D1221" s="4"/>
    </row>
    <row r="1222" spans="4:4" x14ac:dyDescent="0.25">
      <c r="D1222" s="4"/>
    </row>
    <row r="1223" spans="4:4" x14ac:dyDescent="0.25">
      <c r="D1223" s="4"/>
    </row>
    <row r="1224" spans="4:4" x14ac:dyDescent="0.25">
      <c r="D1224" s="4"/>
    </row>
    <row r="1225" spans="4:4" x14ac:dyDescent="0.25">
      <c r="D1225" s="4"/>
    </row>
    <row r="1226" spans="4:4" x14ac:dyDescent="0.25">
      <c r="D1226" s="4"/>
    </row>
    <row r="1227" spans="4:4" x14ac:dyDescent="0.25">
      <c r="D1227" s="4"/>
    </row>
    <row r="1228" spans="4:4" x14ac:dyDescent="0.25">
      <c r="D1228" s="4"/>
    </row>
    <row r="1229" spans="4:4" x14ac:dyDescent="0.25">
      <c r="D1229" s="4"/>
    </row>
    <row r="1230" spans="4:4" x14ac:dyDescent="0.25">
      <c r="D1230" s="4"/>
    </row>
    <row r="1231" spans="4:4" x14ac:dyDescent="0.25">
      <c r="D1231" s="4"/>
    </row>
    <row r="1232" spans="4:4" x14ac:dyDescent="0.25">
      <c r="D1232" s="4"/>
    </row>
    <row r="1233" spans="4:4" x14ac:dyDescent="0.25">
      <c r="D1233" s="4"/>
    </row>
    <row r="1234" spans="4:4" x14ac:dyDescent="0.25">
      <c r="D1234" s="4"/>
    </row>
    <row r="1235" spans="4:4" x14ac:dyDescent="0.25">
      <c r="D1235" s="4"/>
    </row>
    <row r="1236" spans="4:4" x14ac:dyDescent="0.25">
      <c r="D1236" s="4"/>
    </row>
    <row r="1237" spans="4:4" x14ac:dyDescent="0.25">
      <c r="D1237" s="4"/>
    </row>
    <row r="1238" spans="4:4" x14ac:dyDescent="0.25">
      <c r="D1238" s="4"/>
    </row>
    <row r="1239" spans="4:4" x14ac:dyDescent="0.25">
      <c r="D1239" s="4"/>
    </row>
    <row r="1240" spans="4:4" x14ac:dyDescent="0.25">
      <c r="D1240" s="4"/>
    </row>
    <row r="1241" spans="4:4" x14ac:dyDescent="0.25">
      <c r="D1241" s="4"/>
    </row>
    <row r="1242" spans="4:4" x14ac:dyDescent="0.25">
      <c r="D1242" s="4"/>
    </row>
    <row r="1243" spans="4:4" x14ac:dyDescent="0.25">
      <c r="D1243" s="4"/>
    </row>
    <row r="1244" spans="4:4" x14ac:dyDescent="0.25">
      <c r="D1244" s="4"/>
    </row>
    <row r="1245" spans="4:4" x14ac:dyDescent="0.25">
      <c r="D1245" s="4"/>
    </row>
    <row r="1246" spans="4:4" x14ac:dyDescent="0.25">
      <c r="D1246" s="4"/>
    </row>
    <row r="1247" spans="4:4" x14ac:dyDescent="0.25">
      <c r="D1247" s="4"/>
    </row>
    <row r="1248" spans="4:4" x14ac:dyDescent="0.25">
      <c r="D1248" s="4"/>
    </row>
    <row r="1249" spans="4:4" x14ac:dyDescent="0.25">
      <c r="D1249" s="4"/>
    </row>
    <row r="1250" spans="4:4" x14ac:dyDescent="0.25">
      <c r="D1250" s="4"/>
    </row>
    <row r="1251" spans="4:4" x14ac:dyDescent="0.25">
      <c r="D1251" s="4"/>
    </row>
    <row r="1252" spans="4:4" x14ac:dyDescent="0.25">
      <c r="D1252" s="4"/>
    </row>
    <row r="1253" spans="4:4" x14ac:dyDescent="0.25">
      <c r="D1253" s="4"/>
    </row>
    <row r="1254" spans="4:4" x14ac:dyDescent="0.25">
      <c r="D1254" s="4"/>
    </row>
    <row r="1255" spans="4:4" x14ac:dyDescent="0.25">
      <c r="D1255" s="4"/>
    </row>
    <row r="1256" spans="4:4" x14ac:dyDescent="0.25">
      <c r="D1256" s="4"/>
    </row>
    <row r="1257" spans="4:4" x14ac:dyDescent="0.25">
      <c r="D1257" s="4"/>
    </row>
    <row r="1258" spans="4:4" x14ac:dyDescent="0.25">
      <c r="D1258" s="4"/>
    </row>
    <row r="1259" spans="4:4" x14ac:dyDescent="0.25">
      <c r="D1259" s="4"/>
    </row>
    <row r="1260" spans="4:4" x14ac:dyDescent="0.25">
      <c r="D1260" s="4"/>
    </row>
    <row r="1261" spans="4:4" x14ac:dyDescent="0.25">
      <c r="D1261" s="4"/>
    </row>
    <row r="1262" spans="4:4" x14ac:dyDescent="0.25">
      <c r="D1262" s="4"/>
    </row>
    <row r="1263" spans="4:4" x14ac:dyDescent="0.25">
      <c r="D1263" s="4"/>
    </row>
    <row r="1264" spans="4:4" x14ac:dyDescent="0.25">
      <c r="D1264" s="4"/>
    </row>
    <row r="1265" spans="4:4" x14ac:dyDescent="0.25">
      <c r="D1265" s="4"/>
    </row>
    <row r="1266" spans="4:4" x14ac:dyDescent="0.25">
      <c r="D1266" s="4"/>
    </row>
    <row r="1267" spans="4:4" x14ac:dyDescent="0.25">
      <c r="D1267" s="4"/>
    </row>
    <row r="1268" spans="4:4" x14ac:dyDescent="0.25">
      <c r="D1268" s="4"/>
    </row>
    <row r="1269" spans="4:4" x14ac:dyDescent="0.25">
      <c r="D1269" s="4"/>
    </row>
    <row r="1270" spans="4:4" x14ac:dyDescent="0.25">
      <c r="D1270" s="4"/>
    </row>
    <row r="1271" spans="4:4" x14ac:dyDescent="0.25">
      <c r="D1271" s="4"/>
    </row>
    <row r="1272" spans="4:4" x14ac:dyDescent="0.25">
      <c r="D1272" s="4"/>
    </row>
    <row r="1273" spans="4:4" x14ac:dyDescent="0.25">
      <c r="D1273" s="4"/>
    </row>
    <row r="1274" spans="4:4" x14ac:dyDescent="0.25">
      <c r="D1274" s="4"/>
    </row>
    <row r="1275" spans="4:4" x14ac:dyDescent="0.25">
      <c r="D1275" s="4"/>
    </row>
    <row r="1276" spans="4:4" x14ac:dyDescent="0.25">
      <c r="D1276" s="4"/>
    </row>
    <row r="1277" spans="4:4" x14ac:dyDescent="0.25">
      <c r="D1277" s="4"/>
    </row>
    <row r="1278" spans="4:4" x14ac:dyDescent="0.25">
      <c r="D1278" s="4"/>
    </row>
    <row r="1279" spans="4:4" x14ac:dyDescent="0.25">
      <c r="D1279" s="4"/>
    </row>
    <row r="1280" spans="4:4" x14ac:dyDescent="0.25">
      <c r="D1280" s="4"/>
    </row>
    <row r="1281" spans="4:4" x14ac:dyDescent="0.25">
      <c r="D1281" s="4"/>
    </row>
    <row r="1282" spans="4:4" x14ac:dyDescent="0.25">
      <c r="D1282" s="4"/>
    </row>
    <row r="1283" spans="4:4" x14ac:dyDescent="0.25">
      <c r="D1283" s="4"/>
    </row>
    <row r="1284" spans="4:4" x14ac:dyDescent="0.25">
      <c r="D1284" s="4"/>
    </row>
    <row r="1285" spans="4:4" x14ac:dyDescent="0.25">
      <c r="D1285" s="4"/>
    </row>
    <row r="1286" spans="4:4" x14ac:dyDescent="0.25">
      <c r="D1286" s="4"/>
    </row>
    <row r="1287" spans="4:4" x14ac:dyDescent="0.25">
      <c r="D1287" s="4"/>
    </row>
    <row r="1288" spans="4:4" x14ac:dyDescent="0.25">
      <c r="D1288" s="4"/>
    </row>
    <row r="1289" spans="4:4" x14ac:dyDescent="0.25">
      <c r="D1289" s="4"/>
    </row>
    <row r="1290" spans="4:4" x14ac:dyDescent="0.25">
      <c r="D1290" s="4"/>
    </row>
    <row r="1291" spans="4:4" x14ac:dyDescent="0.25">
      <c r="D1291" s="4"/>
    </row>
    <row r="1292" spans="4:4" x14ac:dyDescent="0.25">
      <c r="D1292" s="4"/>
    </row>
    <row r="1293" spans="4:4" x14ac:dyDescent="0.25">
      <c r="D1293" s="4"/>
    </row>
    <row r="1294" spans="4:4" x14ac:dyDescent="0.25">
      <c r="D1294" s="4"/>
    </row>
    <row r="1295" spans="4:4" x14ac:dyDescent="0.25">
      <c r="D1295" s="4"/>
    </row>
    <row r="1296" spans="4:4" x14ac:dyDescent="0.25">
      <c r="D1296" s="4"/>
    </row>
    <row r="1297" spans="4:4" x14ac:dyDescent="0.25">
      <c r="D1297" s="4"/>
    </row>
    <row r="1298" spans="4:4" x14ac:dyDescent="0.25">
      <c r="D1298" s="4"/>
    </row>
    <row r="1299" spans="4:4" x14ac:dyDescent="0.25">
      <c r="D1299" s="4"/>
    </row>
    <row r="1300" spans="4:4" x14ac:dyDescent="0.25">
      <c r="D1300" s="4"/>
    </row>
    <row r="1301" spans="4:4" x14ac:dyDescent="0.25">
      <c r="D1301" s="4"/>
    </row>
    <row r="1302" spans="4:4" x14ac:dyDescent="0.25">
      <c r="D1302" s="4"/>
    </row>
    <row r="1303" spans="4:4" x14ac:dyDescent="0.25">
      <c r="D1303" s="4"/>
    </row>
    <row r="1304" spans="4:4" x14ac:dyDescent="0.25">
      <c r="D1304" s="4"/>
    </row>
    <row r="1305" spans="4:4" x14ac:dyDescent="0.25">
      <c r="D1305" s="4"/>
    </row>
    <row r="1306" spans="4:4" x14ac:dyDescent="0.25">
      <c r="D1306" s="4"/>
    </row>
    <row r="1307" spans="4:4" x14ac:dyDescent="0.25">
      <c r="D1307" s="4"/>
    </row>
    <row r="1308" spans="4:4" x14ac:dyDescent="0.25">
      <c r="D1308" s="4"/>
    </row>
    <row r="1309" spans="4:4" x14ac:dyDescent="0.25">
      <c r="D1309" s="4"/>
    </row>
    <row r="1310" spans="4:4" x14ac:dyDescent="0.25">
      <c r="D1310" s="4"/>
    </row>
    <row r="1311" spans="4:4" x14ac:dyDescent="0.25">
      <c r="D1311" s="4"/>
    </row>
    <row r="1312" spans="4:4" x14ac:dyDescent="0.25">
      <c r="D1312" s="4"/>
    </row>
    <row r="1313" spans="4:4" x14ac:dyDescent="0.25">
      <c r="D1313" s="4"/>
    </row>
    <row r="1314" spans="4:4" x14ac:dyDescent="0.25">
      <c r="D1314" s="4"/>
    </row>
    <row r="1315" spans="4:4" x14ac:dyDescent="0.25">
      <c r="D1315" s="4"/>
    </row>
    <row r="1316" spans="4:4" x14ac:dyDescent="0.25">
      <c r="D1316" s="4"/>
    </row>
    <row r="1317" spans="4:4" x14ac:dyDescent="0.25">
      <c r="D1317" s="4"/>
    </row>
    <row r="1318" spans="4:4" x14ac:dyDescent="0.25">
      <c r="D1318" s="4"/>
    </row>
    <row r="1319" spans="4:4" x14ac:dyDescent="0.25">
      <c r="D1319" s="4"/>
    </row>
    <row r="1320" spans="4:4" x14ac:dyDescent="0.25">
      <c r="D1320" s="4"/>
    </row>
    <row r="1321" spans="4:4" x14ac:dyDescent="0.25">
      <c r="D1321" s="4"/>
    </row>
    <row r="1322" spans="4:4" x14ac:dyDescent="0.25">
      <c r="D1322" s="4"/>
    </row>
    <row r="1323" spans="4:4" x14ac:dyDescent="0.25">
      <c r="D1323" s="4"/>
    </row>
    <row r="1324" spans="4:4" x14ac:dyDescent="0.25">
      <c r="D1324" s="4"/>
    </row>
    <row r="1325" spans="4:4" x14ac:dyDescent="0.25">
      <c r="D1325" s="4"/>
    </row>
    <row r="1326" spans="4:4" x14ac:dyDescent="0.25">
      <c r="D1326" s="4"/>
    </row>
    <row r="1327" spans="4:4" x14ac:dyDescent="0.25">
      <c r="D1327" s="4"/>
    </row>
    <row r="1328" spans="4:4" x14ac:dyDescent="0.25">
      <c r="D1328" s="4"/>
    </row>
    <row r="1329" spans="4:4" x14ac:dyDescent="0.25">
      <c r="D1329" s="4"/>
    </row>
    <row r="1330" spans="4:4" x14ac:dyDescent="0.25">
      <c r="D1330" s="4"/>
    </row>
    <row r="1331" spans="4:4" x14ac:dyDescent="0.25">
      <c r="D1331" s="4"/>
    </row>
    <row r="1332" spans="4:4" x14ac:dyDescent="0.25">
      <c r="D1332" s="4"/>
    </row>
    <row r="1333" spans="4:4" x14ac:dyDescent="0.25">
      <c r="D1333" s="4"/>
    </row>
    <row r="1334" spans="4:4" x14ac:dyDescent="0.25">
      <c r="D1334" s="4"/>
    </row>
    <row r="1335" spans="4:4" x14ac:dyDescent="0.25">
      <c r="D1335" s="4"/>
    </row>
    <row r="1336" spans="4:4" x14ac:dyDescent="0.25">
      <c r="D1336" s="4"/>
    </row>
    <row r="1337" spans="4:4" x14ac:dyDescent="0.25">
      <c r="D1337" s="4"/>
    </row>
    <row r="1338" spans="4:4" x14ac:dyDescent="0.25">
      <c r="D1338" s="4"/>
    </row>
    <row r="1339" spans="4:4" x14ac:dyDescent="0.25">
      <c r="D1339" s="4"/>
    </row>
    <row r="1340" spans="4:4" x14ac:dyDescent="0.25">
      <c r="D1340" s="4"/>
    </row>
    <row r="1341" spans="4:4" x14ac:dyDescent="0.25">
      <c r="D1341" s="4"/>
    </row>
    <row r="1342" spans="4:4" x14ac:dyDescent="0.25">
      <c r="D1342" s="4"/>
    </row>
    <row r="1343" spans="4:4" x14ac:dyDescent="0.25">
      <c r="D1343" s="4"/>
    </row>
    <row r="1344" spans="4:4" x14ac:dyDescent="0.25">
      <c r="D1344" s="4"/>
    </row>
    <row r="1345" spans="4:4" x14ac:dyDescent="0.25">
      <c r="D1345" s="4"/>
    </row>
    <row r="1346" spans="4:4" x14ac:dyDescent="0.25">
      <c r="D1346" s="4"/>
    </row>
    <row r="1347" spans="4:4" x14ac:dyDescent="0.25">
      <c r="D1347" s="4"/>
    </row>
    <row r="1348" spans="4:4" x14ac:dyDescent="0.25">
      <c r="D1348" s="4"/>
    </row>
    <row r="1349" spans="4:4" x14ac:dyDescent="0.25">
      <c r="D1349" s="4"/>
    </row>
    <row r="1350" spans="4:4" x14ac:dyDescent="0.25">
      <c r="D1350" s="4"/>
    </row>
    <row r="1351" spans="4:4" x14ac:dyDescent="0.25">
      <c r="D1351" s="4"/>
    </row>
    <row r="1352" spans="4:4" x14ac:dyDescent="0.25">
      <c r="D1352" s="4"/>
    </row>
    <row r="1353" spans="4:4" x14ac:dyDescent="0.25">
      <c r="D1353" s="4"/>
    </row>
    <row r="1354" spans="4:4" x14ac:dyDescent="0.25">
      <c r="D1354" s="4"/>
    </row>
    <row r="1355" spans="4:4" x14ac:dyDescent="0.25">
      <c r="D1355" s="4"/>
    </row>
    <row r="1356" spans="4:4" x14ac:dyDescent="0.25">
      <c r="D1356" s="4"/>
    </row>
    <row r="1357" spans="4:4" x14ac:dyDescent="0.25">
      <c r="D1357" s="4"/>
    </row>
    <row r="1358" spans="4:4" x14ac:dyDescent="0.25">
      <c r="D1358" s="4"/>
    </row>
    <row r="1359" spans="4:4" x14ac:dyDescent="0.25">
      <c r="D1359" s="4"/>
    </row>
    <row r="1360" spans="4:4" x14ac:dyDescent="0.25">
      <c r="D1360" s="4"/>
    </row>
    <row r="1361" spans="4:4" x14ac:dyDescent="0.25">
      <c r="D1361" s="4"/>
    </row>
    <row r="1362" spans="4:4" x14ac:dyDescent="0.25">
      <c r="D1362" s="4"/>
    </row>
    <row r="1363" spans="4:4" x14ac:dyDescent="0.25">
      <c r="D1363" s="4"/>
    </row>
    <row r="1364" spans="4:4" x14ac:dyDescent="0.25">
      <c r="D1364" s="4"/>
    </row>
    <row r="1365" spans="4:4" x14ac:dyDescent="0.25">
      <c r="D1365" s="4"/>
    </row>
    <row r="1366" spans="4:4" x14ac:dyDescent="0.25">
      <c r="D1366" s="4"/>
    </row>
    <row r="1367" spans="4:4" x14ac:dyDescent="0.25">
      <c r="D1367" s="4"/>
    </row>
    <row r="1368" spans="4:4" x14ac:dyDescent="0.25">
      <c r="D1368" s="4"/>
    </row>
    <row r="1369" spans="4:4" x14ac:dyDescent="0.25">
      <c r="D1369" s="4"/>
    </row>
    <row r="1370" spans="4:4" x14ac:dyDescent="0.25">
      <c r="D1370" s="4"/>
    </row>
    <row r="1371" spans="4:4" x14ac:dyDescent="0.25">
      <c r="D1371" s="4"/>
    </row>
    <row r="1372" spans="4:4" x14ac:dyDescent="0.25">
      <c r="D1372" s="4"/>
    </row>
    <row r="1373" spans="4:4" x14ac:dyDescent="0.25">
      <c r="D1373" s="4"/>
    </row>
    <row r="1374" spans="4:4" x14ac:dyDescent="0.25">
      <c r="D1374" s="4"/>
    </row>
    <row r="1375" spans="4:4" x14ac:dyDescent="0.25">
      <c r="D1375" s="4"/>
    </row>
    <row r="1376" spans="4:4" x14ac:dyDescent="0.25">
      <c r="D1376" s="4"/>
    </row>
    <row r="1377" spans="4:4" x14ac:dyDescent="0.25">
      <c r="D1377" s="4"/>
    </row>
    <row r="1378" spans="4:4" x14ac:dyDescent="0.25">
      <c r="D1378" s="4"/>
    </row>
    <row r="1379" spans="4:4" x14ac:dyDescent="0.25">
      <c r="D1379" s="4"/>
    </row>
    <row r="1380" spans="4:4" x14ac:dyDescent="0.25">
      <c r="D1380" s="4"/>
    </row>
    <row r="1381" spans="4:4" x14ac:dyDescent="0.25">
      <c r="D1381" s="4"/>
    </row>
    <row r="1382" spans="4:4" x14ac:dyDescent="0.25">
      <c r="D1382" s="4"/>
    </row>
    <row r="1383" spans="4:4" x14ac:dyDescent="0.25">
      <c r="D1383" s="4"/>
    </row>
    <row r="1384" spans="4:4" x14ac:dyDescent="0.25">
      <c r="D1384" s="4"/>
    </row>
    <row r="1385" spans="4:4" x14ac:dyDescent="0.25">
      <c r="D1385" s="4"/>
    </row>
    <row r="1386" spans="4:4" x14ac:dyDescent="0.25">
      <c r="D1386" s="4"/>
    </row>
    <row r="1387" spans="4:4" x14ac:dyDescent="0.25">
      <c r="D1387" s="4"/>
    </row>
    <row r="1388" spans="4:4" x14ac:dyDescent="0.25">
      <c r="D1388" s="4"/>
    </row>
    <row r="1389" spans="4:4" x14ac:dyDescent="0.25">
      <c r="D1389" s="4"/>
    </row>
    <row r="1390" spans="4:4" x14ac:dyDescent="0.25">
      <c r="D1390" s="4"/>
    </row>
    <row r="1391" spans="4:4" x14ac:dyDescent="0.25">
      <c r="D1391" s="4"/>
    </row>
    <row r="1392" spans="4:4" x14ac:dyDescent="0.25">
      <c r="D1392" s="4"/>
    </row>
    <row r="1393" spans="4:4" x14ac:dyDescent="0.25">
      <c r="D1393" s="4"/>
    </row>
  </sheetData>
  <autoFilter ref="A1:J913"/>
  <conditionalFormatting sqref="F1:H1048576">
    <cfRule type="expression" dxfId="0" priority="1">
      <formula>$J1&lt;&gt;0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7"/>
  <sheetViews>
    <sheetView zoomScale="85" zoomScaleNormal="85" workbookViewId="0">
      <selection activeCell="D31" sqref="D31"/>
    </sheetView>
  </sheetViews>
  <sheetFormatPr defaultRowHeight="15" x14ac:dyDescent="0.25"/>
  <cols>
    <col min="1" max="1" width="1.25" style="39" customWidth="1"/>
    <col min="2" max="2" width="31.75" style="40" bestFit="1" customWidth="1"/>
    <col min="3" max="3" width="1.25" style="39" customWidth="1"/>
    <col min="4" max="4" width="24.25" style="39" bestFit="1" customWidth="1"/>
    <col min="5" max="5" width="32.125" style="41" bestFit="1" customWidth="1"/>
    <col min="6" max="6" width="1.25" style="39" customWidth="1"/>
    <col min="7" max="7" width="24.25" style="39" bestFit="1" customWidth="1"/>
    <col min="8" max="8" width="1.25" style="39" customWidth="1"/>
    <col min="9" max="9" width="24.625" style="39" bestFit="1" customWidth="1"/>
    <col min="10" max="10" width="2.625" style="39" customWidth="1"/>
    <col min="11" max="11" width="27" style="39" bestFit="1" customWidth="1"/>
    <col min="12" max="12" width="16.5" style="39" bestFit="1" customWidth="1"/>
    <col min="13" max="13" width="35.75" style="39" bestFit="1" customWidth="1"/>
  </cols>
  <sheetData>
    <row r="2" spans="1:13" ht="18.75" x14ac:dyDescent="0.3">
      <c r="A2" s="42"/>
      <c r="B2" s="43" t="s">
        <v>51</v>
      </c>
      <c r="C2" s="42"/>
      <c r="D2" s="84" t="s">
        <v>52</v>
      </c>
      <c r="E2" s="84"/>
      <c r="F2" s="84"/>
      <c r="G2" s="84"/>
      <c r="H2" s="84"/>
      <c r="I2" s="84"/>
      <c r="J2" s="42"/>
      <c r="K2" s="84" t="s">
        <v>53</v>
      </c>
      <c r="L2" s="84"/>
      <c r="M2" s="84"/>
    </row>
    <row r="4" spans="1:13" ht="30" customHeight="1" x14ac:dyDescent="0.25">
      <c r="B4" s="44" t="s">
        <v>108</v>
      </c>
      <c r="D4" s="2" t="s">
        <v>31</v>
      </c>
      <c r="E4" s="45" t="s">
        <v>11</v>
      </c>
      <c r="G4" s="2" t="s">
        <v>54</v>
      </c>
      <c r="I4" s="2" t="s">
        <v>55</v>
      </c>
      <c r="K4" s="83" t="s">
        <v>139</v>
      </c>
      <c r="L4" s="83"/>
      <c r="M4" s="83"/>
    </row>
    <row r="5" spans="1:13" x14ac:dyDescent="0.25">
      <c r="B5" s="40" t="s">
        <v>9</v>
      </c>
      <c r="D5" s="39" t="s">
        <v>26</v>
      </c>
      <c r="E5" s="41" t="s">
        <v>40</v>
      </c>
      <c r="G5" s="39" t="s">
        <v>26</v>
      </c>
      <c r="I5" s="39" t="str">
        <f>IF(ROWS($C$4:$C4) &lt;=COUNTIF(D:D,category),INDEX(E:E,MATCH(category,D:D,0)+ROWS($C$4:$C4)-1),"")</f>
        <v>All Customers</v>
      </c>
      <c r="K5" s="85" t="s">
        <v>58</v>
      </c>
      <c r="L5" s="85"/>
      <c r="M5" s="39" t="str">
        <f>category&amp;segment&amp;eventday</f>
        <v>AllAll CustomersAverage Event Day (5:50pm to 8:54pm)</v>
      </c>
    </row>
    <row r="6" spans="1:13" x14ac:dyDescent="0.25">
      <c r="B6" s="40" t="s">
        <v>81</v>
      </c>
      <c r="D6" s="39" t="s">
        <v>27</v>
      </c>
      <c r="E6" s="41" t="s">
        <v>41</v>
      </c>
      <c r="G6" s="39" t="s">
        <v>27</v>
      </c>
      <c r="I6" s="39" t="str">
        <f>IF(ROWS($C$4:$C5) &lt;=COUNTIF(D:D,category),INDEX(E:E,MATCH(category,D:D,0)+ROWS($C$4:$C5)-1),"")</f>
        <v/>
      </c>
      <c r="K6" s="85" t="s">
        <v>60</v>
      </c>
      <c r="L6" s="85"/>
      <c r="M6" s="39" t="str">
        <f>category&amp;segment&amp;eventday</f>
        <v>AllAll CustomersAverage Event Day (5:50pm to 8:54pm)</v>
      </c>
    </row>
    <row r="7" spans="1:13" x14ac:dyDescent="0.25">
      <c r="D7" s="39" t="s">
        <v>27</v>
      </c>
      <c r="E7" s="41" t="s">
        <v>42</v>
      </c>
      <c r="G7" s="39" t="s">
        <v>30</v>
      </c>
      <c r="I7" s="39" t="str">
        <f>IF(ROWS($C$4:$C6) &lt;=COUNTIF(D:D,category),INDEX(E:E,MATCH(category,D:D,0)+ROWS($C$4:$C6)-1),"")</f>
        <v/>
      </c>
    </row>
    <row r="8" spans="1:13" x14ac:dyDescent="0.25">
      <c r="D8" s="39" t="s">
        <v>27</v>
      </c>
      <c r="E8" s="41" t="s">
        <v>43</v>
      </c>
      <c r="G8" s="39" t="s">
        <v>56</v>
      </c>
      <c r="I8" s="39" t="str">
        <f>IF(ROWS($C$4:$C7) &lt;=COUNTIF(D:D,category),INDEX(E:E,MATCH(category,D:D,0)+ROWS($C$4:$C7)-1),"")</f>
        <v/>
      </c>
      <c r="K8" s="83" t="s">
        <v>65</v>
      </c>
      <c r="L8" s="83"/>
      <c r="M8" s="83"/>
    </row>
    <row r="9" spans="1:13" x14ac:dyDescent="0.25">
      <c r="D9" s="39" t="s">
        <v>30</v>
      </c>
      <c r="E9" s="41" t="s">
        <v>48</v>
      </c>
      <c r="G9" s="39" t="s">
        <v>28</v>
      </c>
      <c r="I9" s="39" t="str">
        <f>IF(ROWS($C$4:$C8) &lt;=COUNTIF(D:D,category),INDEX(E:E,MATCH(category,D:D,0)+ROWS($C$4:$C8)-1),"")</f>
        <v/>
      </c>
      <c r="K9" s="39" t="str">
        <f>IF(level="Aggregate","MW","kW")</f>
        <v>MW</v>
      </c>
    </row>
    <row r="10" spans="1:13" x14ac:dyDescent="0.25">
      <c r="B10" s="2" t="s">
        <v>10</v>
      </c>
      <c r="D10" s="39" t="s">
        <v>30</v>
      </c>
      <c r="E10" s="41" t="s">
        <v>49</v>
      </c>
      <c r="G10" s="39" t="s">
        <v>76</v>
      </c>
      <c r="I10" s="39" t="str">
        <f>IF(ROWS($C$4:$C9) &lt;=COUNTIF(D:D,category),INDEX(E:E,MATCH(category,D:D,0)+ROWS($C$4:$C9)-1),"")</f>
        <v/>
      </c>
    </row>
    <row r="11" spans="1:13" x14ac:dyDescent="0.25">
      <c r="B11" t="s">
        <v>164</v>
      </c>
      <c r="D11" s="39" t="s">
        <v>30</v>
      </c>
      <c r="E11" s="41" t="s">
        <v>50</v>
      </c>
      <c r="G11" s="39" t="s">
        <v>73</v>
      </c>
      <c r="I11" s="39" t="str">
        <f>IF(ROWS($C$4:$C10) &lt;=COUNTIF(D:D,category),INDEX(E:E,MATCH(category,D:D,0)+ROWS($C$4:$C10)-1),"")</f>
        <v/>
      </c>
    </row>
    <row r="12" spans="1:13" x14ac:dyDescent="0.25">
      <c r="B12" s="4" t="s">
        <v>165</v>
      </c>
      <c r="D12" s="39" t="s">
        <v>56</v>
      </c>
      <c r="E12" s="41" t="s">
        <v>61</v>
      </c>
      <c r="I12" s="39" t="str">
        <f>IF(ROWS($C$4:$C11) &lt;=COUNTIF(D:D,category),INDEX(E:E,MATCH(category,D:D,0)+ROWS($C$4:$C11)-1),"")</f>
        <v/>
      </c>
      <c r="K12" s="83" t="s">
        <v>74</v>
      </c>
      <c r="L12" s="83"/>
      <c r="M12" s="83"/>
    </row>
    <row r="13" spans="1:13" x14ac:dyDescent="0.25">
      <c r="B13" s="4"/>
      <c r="D13" s="39" t="s">
        <v>56</v>
      </c>
      <c r="E13" s="41" t="s">
        <v>63</v>
      </c>
      <c r="I13" s="39" t="str">
        <f>IF(ROWS($C$4:$C12) &lt;=COUNTIF(D:D,category),INDEX(E:E,MATCH(category,D:D,0)+ROWS($C$4:$C12)-1),"")</f>
        <v/>
      </c>
      <c r="K13" s="39" t="s">
        <v>9</v>
      </c>
      <c r="L13" s="39">
        <f>sites/1000</f>
        <v>0.96399999999999997</v>
      </c>
    </row>
    <row r="14" spans="1:13" x14ac:dyDescent="0.25">
      <c r="B14" s="4"/>
      <c r="D14" s="39" t="s">
        <v>28</v>
      </c>
      <c r="E14" s="41" t="s">
        <v>66</v>
      </c>
      <c r="I14" s="39" t="str">
        <f>IF(ROWS($C$4:$C13) &lt;=COUNTIF(D:D,category),INDEX(E:E,MATCH(category,D:D,0)+ROWS($C$4:$C13)-1),"")</f>
        <v/>
      </c>
      <c r="K14" s="39" t="s">
        <v>79</v>
      </c>
      <c r="L14" s="39" t="e">
        <f>sites/devices</f>
        <v>#REF!</v>
      </c>
    </row>
    <row r="15" spans="1:13" x14ac:dyDescent="0.25">
      <c r="B15" s="4"/>
      <c r="D15" s="39" t="s">
        <v>28</v>
      </c>
      <c r="E15" s="41" t="s">
        <v>68</v>
      </c>
      <c r="I15" s="39" t="str">
        <f>IF(ROWS($C$4:$C14) &lt;=COUNTIF(D:D,category),INDEX(E:E,MATCH(category,D:D,0)+ROWS($C$4:$C14)-1),"")</f>
        <v/>
      </c>
      <c r="K15" s="39" t="s">
        <v>81</v>
      </c>
      <c r="L15" s="39">
        <v>1</v>
      </c>
    </row>
    <row r="16" spans="1:13" x14ac:dyDescent="0.25">
      <c r="B16" s="4"/>
      <c r="D16" s="39" t="s">
        <v>28</v>
      </c>
      <c r="E16" s="41" t="s">
        <v>70</v>
      </c>
      <c r="I16" s="39" t="str">
        <f>IF(ROWS($C$4:$C15) &lt;=COUNTIF(D:D,category),INDEX(E:E,MATCH(category,D:D,0)+ROWS($C$4:$C15)-1),"")</f>
        <v/>
      </c>
      <c r="K16" s="39" t="s">
        <v>83</v>
      </c>
      <c r="L16" s="39" t="e">
        <f>sites/tons</f>
        <v>#REF!</v>
      </c>
    </row>
    <row r="17" spans="2:13" x14ac:dyDescent="0.25">
      <c r="B17" s="4"/>
      <c r="D17" s="39" t="s">
        <v>57</v>
      </c>
      <c r="E17" s="41" t="s">
        <v>72</v>
      </c>
      <c r="K17" s="39" t="s">
        <v>38</v>
      </c>
      <c r="L17" s="39">
        <f>VLOOKUP(level, multiplier_table, 2,0)</f>
        <v>0.96399999999999997</v>
      </c>
    </row>
    <row r="18" spans="2:13" x14ac:dyDescent="0.25">
      <c r="B18" s="4"/>
      <c r="D18" s="39" t="s">
        <v>57</v>
      </c>
      <c r="E18" s="41" t="s">
        <v>75</v>
      </c>
    </row>
    <row r="19" spans="2:13" x14ac:dyDescent="0.25">
      <c r="B19" s="4"/>
      <c r="D19" s="39" t="s">
        <v>57</v>
      </c>
      <c r="E19" s="41" t="s">
        <v>77</v>
      </c>
      <c r="K19" s="83" t="s">
        <v>102</v>
      </c>
      <c r="L19" s="83"/>
      <c r="M19" s="83"/>
    </row>
    <row r="20" spans="2:13" x14ac:dyDescent="0.25">
      <c r="B20" s="4"/>
      <c r="D20" s="39" t="s">
        <v>57</v>
      </c>
      <c r="E20" s="41" t="s">
        <v>80</v>
      </c>
      <c r="K20" s="39">
        <v>0</v>
      </c>
      <c r="L20" s="39" t="s">
        <v>104</v>
      </c>
      <c r="M20" s="39" t="s">
        <v>105</v>
      </c>
    </row>
    <row r="21" spans="2:13" x14ac:dyDescent="0.25">
      <c r="B21" s="4"/>
      <c r="D21" s="39" t="s">
        <v>57</v>
      </c>
      <c r="E21" s="41" t="s">
        <v>82</v>
      </c>
      <c r="K21" s="39">
        <v>1</v>
      </c>
      <c r="L21" s="39" t="s">
        <v>13</v>
      </c>
      <c r="M21" s="39">
        <f>INDEX(events, MATCH(eventlookup, events_y, 0), MATCH("Confidential", events_x, 0))</f>
        <v>0</v>
      </c>
    </row>
    <row r="22" spans="2:13" x14ac:dyDescent="0.25">
      <c r="B22" s="4"/>
      <c r="D22" s="39" t="s">
        <v>57</v>
      </c>
      <c r="E22" s="41" t="s">
        <v>84</v>
      </c>
      <c r="K22" s="39">
        <v>2</v>
      </c>
      <c r="L22" s="39" t="s">
        <v>107</v>
      </c>
      <c r="M22" s="39" t="str">
        <f>VLOOKUP(M21, K20:L22, 2, FALSE)</f>
        <v>Public</v>
      </c>
    </row>
    <row r="23" spans="2:13" x14ac:dyDescent="0.25">
      <c r="B23" s="4"/>
      <c r="D23" s="39" t="s">
        <v>57</v>
      </c>
      <c r="E23" s="41" t="s">
        <v>85</v>
      </c>
    </row>
    <row r="24" spans="2:13" x14ac:dyDescent="0.25">
      <c r="B24" s="4"/>
      <c r="D24" s="39" t="s">
        <v>59</v>
      </c>
      <c r="E24" s="41" t="s">
        <v>86</v>
      </c>
    </row>
    <row r="25" spans="2:13" x14ac:dyDescent="0.25">
      <c r="B25" s="4"/>
      <c r="D25" s="39" t="s">
        <v>59</v>
      </c>
      <c r="E25" s="41" t="s">
        <v>87</v>
      </c>
    </row>
    <row r="26" spans="2:13" x14ac:dyDescent="0.25">
      <c r="B26" s="4"/>
      <c r="D26" s="39" t="s">
        <v>62</v>
      </c>
      <c r="E26" s="41" t="s">
        <v>88</v>
      </c>
    </row>
    <row r="27" spans="2:13" x14ac:dyDescent="0.25">
      <c r="D27" s="39" t="s">
        <v>62</v>
      </c>
      <c r="E27" s="41" t="s">
        <v>89</v>
      </c>
    </row>
    <row r="28" spans="2:13" x14ac:dyDescent="0.25">
      <c r="D28" s="39" t="s">
        <v>62</v>
      </c>
      <c r="E28" s="41" t="s">
        <v>90</v>
      </c>
    </row>
    <row r="29" spans="2:13" x14ac:dyDescent="0.25">
      <c r="D29" s="39" t="s">
        <v>62</v>
      </c>
      <c r="E29" s="41" t="s">
        <v>91</v>
      </c>
    </row>
    <row r="30" spans="2:13" x14ac:dyDescent="0.25">
      <c r="D30" s="39" t="s">
        <v>62</v>
      </c>
      <c r="E30" s="41" t="s">
        <v>92</v>
      </c>
    </row>
    <row r="31" spans="2:13" x14ac:dyDescent="0.25">
      <c r="D31" s="39" t="s">
        <v>62</v>
      </c>
      <c r="E31" s="41" t="s">
        <v>93</v>
      </c>
    </row>
    <row r="32" spans="2:13" x14ac:dyDescent="0.25">
      <c r="D32" s="39" t="s">
        <v>62</v>
      </c>
      <c r="E32" s="41" t="s">
        <v>94</v>
      </c>
    </row>
    <row r="33" spans="4:5" x14ac:dyDescent="0.25">
      <c r="D33" s="39" t="s">
        <v>62</v>
      </c>
      <c r="E33" s="41" t="s">
        <v>95</v>
      </c>
    </row>
    <row r="34" spans="4:5" x14ac:dyDescent="0.25">
      <c r="D34" s="39" t="s">
        <v>62</v>
      </c>
      <c r="E34" s="41" t="s">
        <v>96</v>
      </c>
    </row>
    <row r="35" spans="4:5" x14ac:dyDescent="0.25">
      <c r="D35" s="39" t="s">
        <v>64</v>
      </c>
      <c r="E35" s="41" t="s">
        <v>97</v>
      </c>
    </row>
    <row r="36" spans="4:5" x14ac:dyDescent="0.25">
      <c r="D36" s="39" t="s">
        <v>64</v>
      </c>
      <c r="E36" s="41" t="s">
        <v>98</v>
      </c>
    </row>
    <row r="37" spans="4:5" x14ac:dyDescent="0.25">
      <c r="D37" s="39" t="s">
        <v>64</v>
      </c>
      <c r="E37" s="41" t="s">
        <v>99</v>
      </c>
    </row>
    <row r="38" spans="4:5" x14ac:dyDescent="0.25">
      <c r="D38" s="39" t="s">
        <v>64</v>
      </c>
      <c r="E38" s="41" t="s">
        <v>100</v>
      </c>
    </row>
    <row r="39" spans="4:5" x14ac:dyDescent="0.25">
      <c r="D39" s="39" t="s">
        <v>64</v>
      </c>
      <c r="E39" s="41" t="s">
        <v>101</v>
      </c>
    </row>
    <row r="40" spans="4:5" x14ac:dyDescent="0.25">
      <c r="D40" s="39" t="s">
        <v>64</v>
      </c>
      <c r="E40" s="41" t="s">
        <v>103</v>
      </c>
    </row>
    <row r="41" spans="4:5" x14ac:dyDescent="0.25">
      <c r="D41" s="39" t="s">
        <v>64</v>
      </c>
      <c r="E41" s="41" t="s">
        <v>106</v>
      </c>
    </row>
    <row r="42" spans="4:5" x14ac:dyDescent="0.25">
      <c r="D42" s="39" t="s">
        <v>67</v>
      </c>
      <c r="E42" s="41">
        <v>10</v>
      </c>
    </row>
    <row r="43" spans="4:5" x14ac:dyDescent="0.25">
      <c r="D43" s="39" t="s">
        <v>67</v>
      </c>
      <c r="E43" s="41">
        <v>13</v>
      </c>
    </row>
    <row r="44" spans="4:5" x14ac:dyDescent="0.25">
      <c r="D44" s="39" t="s">
        <v>67</v>
      </c>
      <c r="E44" s="41">
        <v>14</v>
      </c>
    </row>
    <row r="45" spans="4:5" x14ac:dyDescent="0.25">
      <c r="D45" s="39" t="s">
        <v>67</v>
      </c>
      <c r="E45" s="41">
        <v>15</v>
      </c>
    </row>
    <row r="46" spans="4:5" x14ac:dyDescent="0.25">
      <c r="D46" s="39" t="s">
        <v>67</v>
      </c>
      <c r="E46" s="41">
        <v>16</v>
      </c>
    </row>
    <row r="47" spans="4:5" x14ac:dyDescent="0.25">
      <c r="D47" s="39" t="s">
        <v>67</v>
      </c>
      <c r="E47" s="41">
        <v>5</v>
      </c>
    </row>
    <row r="48" spans="4:5" x14ac:dyDescent="0.25">
      <c r="D48" s="39" t="s">
        <v>67</v>
      </c>
      <c r="E48" s="41">
        <v>6</v>
      </c>
    </row>
    <row r="49" spans="4:5" x14ac:dyDescent="0.25">
      <c r="D49" s="39" t="s">
        <v>67</v>
      </c>
      <c r="E49" s="41">
        <v>8</v>
      </c>
    </row>
    <row r="50" spans="4:5" x14ac:dyDescent="0.25">
      <c r="D50" s="39" t="s">
        <v>67</v>
      </c>
      <c r="E50" s="41">
        <v>9</v>
      </c>
    </row>
    <row r="51" spans="4:5" x14ac:dyDescent="0.25">
      <c r="D51" s="39" t="s">
        <v>69</v>
      </c>
      <c r="E51" s="41">
        <v>100</v>
      </c>
    </row>
    <row r="52" spans="4:5" x14ac:dyDescent="0.25">
      <c r="D52" s="39" t="s">
        <v>69</v>
      </c>
      <c r="E52" s="41">
        <v>50</v>
      </c>
    </row>
    <row r="53" spans="4:5" x14ac:dyDescent="0.25">
      <c r="D53" s="39" t="s">
        <v>69</v>
      </c>
      <c r="E53" s="41">
        <v>30</v>
      </c>
    </row>
    <row r="54" spans="4:5" x14ac:dyDescent="0.25">
      <c r="D54" s="39" t="s">
        <v>71</v>
      </c>
      <c r="E54" s="41" t="s">
        <v>109</v>
      </c>
    </row>
    <row r="55" spans="4:5" x14ac:dyDescent="0.25">
      <c r="D55" s="39" t="s">
        <v>71</v>
      </c>
      <c r="E55" s="41" t="s">
        <v>110</v>
      </c>
    </row>
    <row r="56" spans="4:5" x14ac:dyDescent="0.25">
      <c r="D56" s="39" t="s">
        <v>71</v>
      </c>
      <c r="E56" s="41" t="s">
        <v>111</v>
      </c>
    </row>
    <row r="57" spans="4:5" x14ac:dyDescent="0.25">
      <c r="D57" s="39" t="s">
        <v>71</v>
      </c>
      <c r="E57" s="41" t="s">
        <v>112</v>
      </c>
    </row>
    <row r="58" spans="4:5" x14ac:dyDescent="0.25">
      <c r="D58" s="39" t="s">
        <v>71</v>
      </c>
      <c r="E58" s="41" t="s">
        <v>113</v>
      </c>
    </row>
    <row r="59" spans="4:5" x14ac:dyDescent="0.25">
      <c r="D59" s="39" t="s">
        <v>71</v>
      </c>
      <c r="E59" s="41" t="s">
        <v>114</v>
      </c>
    </row>
    <row r="60" spans="4:5" x14ac:dyDescent="0.25">
      <c r="D60" s="39" t="s">
        <v>71</v>
      </c>
      <c r="E60" s="41" t="s">
        <v>115</v>
      </c>
    </row>
    <row r="61" spans="4:5" x14ac:dyDescent="0.25">
      <c r="D61" s="39" t="s">
        <v>71</v>
      </c>
      <c r="E61" s="41" t="s">
        <v>116</v>
      </c>
    </row>
    <row r="62" spans="4:5" x14ac:dyDescent="0.25">
      <c r="D62" s="39" t="s">
        <v>71</v>
      </c>
      <c r="E62" s="41" t="s">
        <v>117</v>
      </c>
    </row>
    <row r="63" spans="4:5" x14ac:dyDescent="0.25">
      <c r="D63" s="39" t="s">
        <v>71</v>
      </c>
      <c r="E63" s="41" t="s">
        <v>118</v>
      </c>
    </row>
    <row r="64" spans="4:5" x14ac:dyDescent="0.25">
      <c r="D64" s="39" t="s">
        <v>73</v>
      </c>
      <c r="E64" t="s">
        <v>44</v>
      </c>
    </row>
    <row r="65" spans="4:5" x14ac:dyDescent="0.25">
      <c r="D65" s="39" t="s">
        <v>73</v>
      </c>
      <c r="E65" t="s">
        <v>45</v>
      </c>
    </row>
    <row r="66" spans="4:5" x14ac:dyDescent="0.25">
      <c r="D66" s="39" t="s">
        <v>76</v>
      </c>
      <c r="E66" s="41" t="s">
        <v>119</v>
      </c>
    </row>
    <row r="67" spans="4:5" x14ac:dyDescent="0.25">
      <c r="D67" s="39" t="s">
        <v>76</v>
      </c>
      <c r="E67" s="41" t="s">
        <v>120</v>
      </c>
    </row>
    <row r="68" spans="4:5" x14ac:dyDescent="0.25">
      <c r="D68" s="39" t="s">
        <v>76</v>
      </c>
      <c r="E68" s="41" t="s">
        <v>121</v>
      </c>
    </row>
    <row r="69" spans="4:5" x14ac:dyDescent="0.25">
      <c r="D69" s="39" t="s">
        <v>76</v>
      </c>
      <c r="E69" s="41" t="s">
        <v>122</v>
      </c>
    </row>
    <row r="70" spans="4:5" x14ac:dyDescent="0.25">
      <c r="D70" s="39" t="s">
        <v>76</v>
      </c>
      <c r="E70" s="41" t="s">
        <v>123</v>
      </c>
    </row>
    <row r="71" spans="4:5" x14ac:dyDescent="0.25">
      <c r="D71" s="39" t="s">
        <v>76</v>
      </c>
      <c r="E71" s="41" t="s">
        <v>124</v>
      </c>
    </row>
    <row r="72" spans="4:5" x14ac:dyDescent="0.25">
      <c r="D72" s="39" t="s">
        <v>78</v>
      </c>
      <c r="E72" s="41" t="s">
        <v>125</v>
      </c>
    </row>
    <row r="73" spans="4:5" x14ac:dyDescent="0.25">
      <c r="D73" s="39" t="s">
        <v>78</v>
      </c>
      <c r="E73" s="41" t="s">
        <v>126</v>
      </c>
    </row>
    <row r="74" spans="4:5" x14ac:dyDescent="0.25">
      <c r="D74" s="39" t="s">
        <v>127</v>
      </c>
      <c r="E74" s="41" t="s">
        <v>47</v>
      </c>
    </row>
    <row r="75" spans="4:5" x14ac:dyDescent="0.25">
      <c r="D75" s="39" t="s">
        <v>127</v>
      </c>
      <c r="E75" s="41" t="s">
        <v>46</v>
      </c>
    </row>
    <row r="76" spans="4:5" x14ac:dyDescent="0.25">
      <c r="D76" s="39" t="s">
        <v>29</v>
      </c>
      <c r="E76" s="41" t="s">
        <v>128</v>
      </c>
    </row>
    <row r="77" spans="4:5" x14ac:dyDescent="0.25">
      <c r="D77" s="39" t="s">
        <v>29</v>
      </c>
      <c r="E77" s="41" t="s">
        <v>129</v>
      </c>
    </row>
  </sheetData>
  <mergeCells count="8">
    <mergeCell ref="K12:M12"/>
    <mergeCell ref="K19:M19"/>
    <mergeCell ref="D2:I2"/>
    <mergeCell ref="K2:M2"/>
    <mergeCell ref="K5:L5"/>
    <mergeCell ref="K6:L6"/>
    <mergeCell ref="K8:M8"/>
    <mergeCell ref="K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Confidentiality Disclosure</vt:lpstr>
      <vt:lpstr>Results</vt:lpstr>
      <vt:lpstr>Event_Char</vt:lpstr>
      <vt:lpstr>Interval_Char</vt:lpstr>
      <vt:lpstr>Helpers</vt:lpstr>
      <vt:lpstr>category</vt:lpstr>
      <vt:lpstr>category_list</vt:lpstr>
      <vt:lpstr>eventday</vt:lpstr>
      <vt:lpstr>eventday_list</vt:lpstr>
      <vt:lpstr>eventlookup</vt:lpstr>
      <vt:lpstr>events</vt:lpstr>
      <vt:lpstr>events_x</vt:lpstr>
      <vt:lpstr>events_y</vt:lpstr>
      <vt:lpstr>intervallookup</vt:lpstr>
      <vt:lpstr>intervals</vt:lpstr>
      <vt:lpstr>intervals_x</vt:lpstr>
      <vt:lpstr>intervals_y</vt:lpstr>
      <vt:lpstr>level</vt:lpstr>
      <vt:lpstr>level_list</vt:lpstr>
      <vt:lpstr>multiplier</vt:lpstr>
      <vt:lpstr>multiplier_table</vt:lpstr>
      <vt:lpstr>segment</vt:lpstr>
      <vt:lpstr>segment_list</vt:lpstr>
      <vt:lpstr>sites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Ciccone</dc:creator>
  <cp:lastModifiedBy>Adriana Ciccone</cp:lastModifiedBy>
  <dcterms:created xsi:type="dcterms:W3CDTF">2017-07-30T23:37:23Z</dcterms:created>
  <dcterms:modified xsi:type="dcterms:W3CDTF">2022-03-04T21:08:50Z</dcterms:modified>
</cp:coreProperties>
</file>